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Западная\ИПР_2020-2024_ август_2019_1\паспорта,карты,форма 20\J 19-05_ Валерия\J 19-05\"/>
    </mc:Choice>
  </mc:AlternateContent>
  <bookViews>
    <workbookView xWindow="240" yWindow="75" windowWidth="20115" windowHeight="7485" activeTab="3"/>
  </bookViews>
  <sheets>
    <sheet name="ССР 2 кв 2018" sheetId="4" r:id="rId1"/>
    <sheet name="ССР 2001" sheetId="7" r:id="rId2"/>
    <sheet name="ПИР" sheetId="6" r:id="rId3"/>
    <sheet name="сводка затрат" sheetId="2" r:id="rId4"/>
  </sheets>
  <definedNames>
    <definedName name="_xlnm.Print_Area" localSheetId="2">ПИР!$A$1:$H$56</definedName>
    <definedName name="_xlnm.Print_Area" localSheetId="0">'ССР 2 кв 2018'!$A$1:$H$26</definedName>
    <definedName name="_xlnm.Print_Area" localSheetId="1">'ССР 2001'!$A$1:$H$26</definedName>
  </definedNames>
  <calcPr calcId="152511"/>
</workbook>
</file>

<file path=xl/calcChain.xml><?xml version="1.0" encoding="utf-8"?>
<calcChain xmlns="http://schemas.openxmlformats.org/spreadsheetml/2006/main">
  <c r="D19" i="2" l="1"/>
  <c r="H19" i="2" l="1"/>
  <c r="G19" i="2"/>
  <c r="F19" i="2"/>
  <c r="E19" i="2"/>
  <c r="G7" i="2"/>
  <c r="G23" i="7"/>
  <c r="G18" i="7"/>
  <c r="G20" i="7" s="1"/>
  <c r="F11" i="7"/>
  <c r="F12" i="7" s="1"/>
  <c r="E11" i="7"/>
  <c r="D11" i="7"/>
  <c r="D12" i="7" s="1"/>
  <c r="D14" i="7" s="1"/>
  <c r="F24" i="7"/>
  <c r="E24" i="7"/>
  <c r="D24" i="7"/>
  <c r="F20" i="7"/>
  <c r="H18" i="7"/>
  <c r="G12" i="7"/>
  <c r="G14" i="7" s="1"/>
  <c r="G15" i="7" s="1"/>
  <c r="G16" i="7" s="1"/>
  <c r="E12" i="7"/>
  <c r="E14" i="7" s="1"/>
  <c r="E15" i="7" s="1"/>
  <c r="E16" i="7" s="1"/>
  <c r="G31" i="4"/>
  <c r="F24" i="4"/>
  <c r="H37" i="6"/>
  <c r="H33" i="6"/>
  <c r="H25" i="6"/>
  <c r="G45" i="6" s="1"/>
  <c r="H21" i="6"/>
  <c r="G44" i="6" l="1"/>
  <c r="G21" i="7"/>
  <c r="H11" i="7"/>
  <c r="H12" i="7" s="1"/>
  <c r="D15" i="7"/>
  <c r="D16" i="7" s="1"/>
  <c r="E19" i="7"/>
  <c r="E20" i="7" s="1"/>
  <c r="E21" i="7" s="1"/>
  <c r="E25" i="7" s="1"/>
  <c r="F14" i="7"/>
  <c r="F15" i="7" s="1"/>
  <c r="F16" i="7" s="1"/>
  <c r="F21" i="7" s="1"/>
  <c r="F25" i="7" s="1"/>
  <c r="H23" i="7"/>
  <c r="H24" i="7" s="1"/>
  <c r="G24" i="7"/>
  <c r="H14" i="7" l="1"/>
  <c r="H15" i="7" s="1"/>
  <c r="H16" i="7" s="1"/>
  <c r="E26" i="7"/>
  <c r="E27" i="7" s="1"/>
  <c r="F26" i="7"/>
  <c r="F27" i="7" s="1"/>
  <c r="G25" i="7"/>
  <c r="D19" i="7"/>
  <c r="F28" i="7" l="1"/>
  <c r="F29" i="7" s="1"/>
  <c r="E28" i="7"/>
  <c r="E29" i="7"/>
  <c r="G26" i="7"/>
  <c r="G27" i="7" s="1"/>
  <c r="H19" i="7"/>
  <c r="H20" i="7" s="1"/>
  <c r="H21" i="7" s="1"/>
  <c r="H25" i="7" s="1"/>
  <c r="D20" i="7"/>
  <c r="D21" i="7" s="1"/>
  <c r="D25" i="7" s="1"/>
  <c r="G28" i="7" l="1"/>
  <c r="G29" i="7"/>
  <c r="D26" i="7"/>
  <c r="D27" i="7" s="1"/>
  <c r="H26" i="7"/>
  <c r="H27" i="7" s="1"/>
  <c r="H28" i="7" l="1"/>
  <c r="H29" i="7" s="1"/>
  <c r="D28" i="7"/>
  <c r="D29" i="7" s="1"/>
  <c r="G46" i="6" l="1"/>
  <c r="G23" i="4" s="1"/>
  <c r="G32" i="4" s="1"/>
  <c r="D7" i="2" s="1"/>
  <c r="F48" i="6"/>
  <c r="H48" i="6" s="1"/>
  <c r="H50" i="6" s="1"/>
  <c r="G20" i="4" l="1"/>
  <c r="F20" i="4"/>
  <c r="E11" i="4"/>
  <c r="H11" i="4" s="1"/>
  <c r="E24" i="4"/>
  <c r="D24" i="4"/>
  <c r="G24" i="4"/>
  <c r="H18" i="4"/>
  <c r="G12" i="4"/>
  <c r="G14" i="4" s="1"/>
  <c r="G15" i="4" s="1"/>
  <c r="F12" i="4"/>
  <c r="D12" i="4"/>
  <c r="F16" i="4" l="1"/>
  <c r="D14" i="4"/>
  <c r="F14" i="4"/>
  <c r="F15" i="4" s="1"/>
  <c r="F21" i="4"/>
  <c r="F25" i="4" s="1"/>
  <c r="G16" i="4"/>
  <c r="G21" i="4" s="1"/>
  <c r="G25" i="4" s="1"/>
  <c r="F26" i="4"/>
  <c r="F27" i="4"/>
  <c r="E12" i="4"/>
  <c r="H23" i="4"/>
  <c r="H24" i="4" s="1"/>
  <c r="H12" i="4"/>
  <c r="G26" i="4" l="1"/>
  <c r="G27" i="4"/>
  <c r="G28" i="4" s="1"/>
  <c r="G29" i="4" s="1"/>
  <c r="E14" i="4"/>
  <c r="E15" i="4" s="1"/>
  <c r="E16" i="4" s="1"/>
  <c r="E19" i="4" s="1"/>
  <c r="E20" i="4" s="1"/>
  <c r="E21" i="4" s="1"/>
  <c r="E25" i="4" s="1"/>
  <c r="D15" i="4"/>
  <c r="D16" i="4" s="1"/>
  <c r="D19" i="4" s="1"/>
  <c r="F31" i="4"/>
  <c r="F7" i="2" s="1"/>
  <c r="F28" i="4"/>
  <c r="F29" i="4" s="1"/>
  <c r="E26" i="4" l="1"/>
  <c r="E27" i="4"/>
  <c r="E28" i="4" s="1"/>
  <c r="E29" i="4" s="1"/>
  <c r="H19" i="4"/>
  <c r="H20" i="4" s="1"/>
  <c r="D20" i="4"/>
  <c r="D21" i="4" s="1"/>
  <c r="D25" i="4" s="1"/>
  <c r="D26" i="4" s="1"/>
  <c r="D27" i="4" s="1"/>
  <c r="H14" i="4"/>
  <c r="H15" i="4" s="1"/>
  <c r="H16" i="4" s="1"/>
  <c r="H9" i="2"/>
  <c r="H11" i="2" s="1"/>
  <c r="G9" i="2"/>
  <c r="G11" i="2" s="1"/>
  <c r="F9" i="2"/>
  <c r="F11" i="2" s="1"/>
  <c r="D9" i="2"/>
  <c r="D11" i="2" s="1"/>
  <c r="D20" i="2" s="1"/>
  <c r="D21" i="2" s="1"/>
  <c r="H20" i="2" l="1"/>
  <c r="H21" i="2" s="1"/>
  <c r="D28" i="4"/>
  <c r="D29" i="4" s="1"/>
  <c r="E31" i="4"/>
  <c r="E7" i="2" s="1"/>
  <c r="F20" i="2"/>
  <c r="F21" i="2" s="1"/>
  <c r="G20" i="2"/>
  <c r="G21" i="2" s="1"/>
  <c r="H21" i="4"/>
  <c r="H25" i="4" s="1"/>
  <c r="H26" i="4" s="1"/>
  <c r="H27" i="4" s="1"/>
  <c r="H28" i="4" s="1"/>
  <c r="H29" i="4" s="1"/>
  <c r="I7" i="2" l="1"/>
  <c r="J7" i="2" s="1"/>
  <c r="E9" i="2"/>
  <c r="E11" i="2" l="1"/>
  <c r="I9" i="2"/>
  <c r="J9" i="2" s="1"/>
  <c r="E20" i="2" l="1"/>
  <c r="I20" i="2" s="1"/>
  <c r="J20" i="2" s="1"/>
  <c r="I11" i="2"/>
  <c r="J11" i="2" s="1"/>
  <c r="E21" i="2" l="1"/>
  <c r="I21" i="2" s="1"/>
  <c r="J21" i="2" s="1"/>
</calcChain>
</file>

<file path=xl/sharedStrings.xml><?xml version="1.0" encoding="utf-8"?>
<sst xmlns="http://schemas.openxmlformats.org/spreadsheetml/2006/main" count="199" uniqueCount="137">
  <si>
    <t>Реконструкция ТП-1  10кВ, г. Калининград, ул. Ялтинская 66.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</si>
  <si>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</si>
  <si>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</si>
  <si>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</si>
  <si>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</si>
  <si>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</si>
  <si>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</si>
  <si>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</si>
  <si>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</si>
  <si>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</si>
  <si>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</si>
  <si>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</si>
  <si>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</si>
  <si>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</si>
  <si>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</si>
  <si>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</si>
  <si>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</si>
  <si>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</si>
  <si>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Кдеф=Кдеф2018/2017*Кдеф2019/2018*Кдеф2020/2019*Кдеф2021/2020*Кдеф2022/2021*Кдеф2023/2022*Кдеф2024/2023</t>
  </si>
  <si>
    <t>Коэффициенты перевода в текущие цены в базу 2001г по письму Минрегиона Письмо от  07.06.2018 г. № 24818-ХМ/09, от 19.07.2018 г. № 31500-ХМ/09</t>
  </si>
  <si>
    <t>J 19-05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</si>
  <si>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</si>
  <si>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</si>
  <si>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</si>
  <si>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</si>
  <si>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</si>
  <si>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</si>
  <si>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</si>
  <si>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</si>
  <si>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</si>
  <si>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</si>
  <si>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</si>
  <si>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</si>
  <si>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</si>
  <si>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</si>
  <si>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</si>
  <si>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</si>
  <si>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</si>
  <si>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</si>
  <si>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</si>
  <si>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</si>
  <si>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</si>
  <si>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</si>
  <si>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</si>
  <si>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</si>
  <si>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</si>
  <si>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</si>
  <si>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</si>
  <si>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</si>
  <si>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</si>
  <si>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</si>
  <si>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</si>
  <si>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</si>
  <si>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</si>
  <si>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</si>
  <si>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</si>
  <si>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</si>
  <si>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</si>
  <si>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</si>
  <si>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пнр</t>
  </si>
  <si>
    <t>Оборудование</t>
  </si>
  <si>
    <t>Реконструкция ТП-1 10кВ</t>
  </si>
  <si>
    <t>Пусконаладочные работы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</si>
  <si>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</si>
  <si>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</si>
  <si>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</si>
  <si>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</si>
  <si>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</si>
  <si>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</si>
  <si>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</si>
  <si>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</si>
  <si>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</si>
  <si>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</si>
  <si>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</si>
  <si>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</si>
  <si>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</si>
  <si>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</si>
  <si>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</si>
  <si>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</si>
  <si>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</si>
  <si>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</si>
  <si>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</si>
  <si>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</si>
  <si>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</si>
  <si>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</si>
  <si>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</si>
  <si>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</si>
  <si>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</si>
  <si>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</si>
  <si>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</si>
  <si>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</si>
  <si>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</si>
  <si>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</si>
  <si>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</si>
  <si>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</si>
  <si>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</si>
  <si>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</si>
  <si>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</si>
  <si>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</si>
  <si>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</si>
  <si>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</si>
  <si>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</si>
  <si>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*0,18</t>
  </si>
  <si>
    <t>Всего с НДС:</t>
  </si>
  <si>
    <t xml:space="preserve">СМЕТА </t>
  </si>
  <si>
    <t>СБЦ "Коммунальные инженерные сети и</t>
  </si>
  <si>
    <t>сооружения", 2012</t>
  </si>
  <si>
    <t>2.8.1.1 основных положений сборника)</t>
  </si>
  <si>
    <t xml:space="preserve">Коэффициент учитывающий </t>
  </si>
  <si>
    <t xml:space="preserve">усложняющие факторы </t>
  </si>
  <si>
    <t>с коэф. застройки 0,3 до 0,5</t>
  </si>
  <si>
    <t>НДС-18%</t>
  </si>
  <si>
    <t xml:space="preserve">Составил:  </t>
  </si>
  <si>
    <t xml:space="preserve">Проверил:  </t>
  </si>
  <si>
    <t>Трансформаторные подстанции</t>
  </si>
  <si>
    <t>напряжением 6-20/0,4-10 кВ</t>
  </si>
  <si>
    <t>Таблица 37, пункт 9 (с учетом пункта</t>
  </si>
  <si>
    <t>210,54*0,5*1,2*3,83*1000</t>
  </si>
  <si>
    <t>Кабельные линии с интервалом</t>
  </si>
  <si>
    <t>протяженности 8800 м</t>
  </si>
  <si>
    <t>Таблица 17, пункт 5 (с учетом пункта</t>
  </si>
  <si>
    <t>(87,265+0,022*8800)*0,4*1,2*3,83*1000</t>
  </si>
  <si>
    <t>(87,265+0,022*8800)*0,6*1,2*3,83*1000</t>
  </si>
  <si>
    <t>Составлен в базовых ценах 2001г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</si>
  <si>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</si>
  <si>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</si>
  <si>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</si>
  <si>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</si>
  <si>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</si>
  <si>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</si>
  <si>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</si>
  <si>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</si>
  <si>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</si>
  <si>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</si>
  <si>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З2024= З2017* Кдеф.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</si>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</sst>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_р_."/>
    <numFmt numFmtId="167" formatCode="#,##0.00\ _₽"/>
    <numFmt numFmtId="168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8" fillId="0" borderId="0"/>
    <xf numFmtId="0" fontId="3" fillId="0" borderId="0"/>
    <xf numFmtId="0" fontId="9" fillId="0" borderId="0"/>
    <xf numFmtId="1" fontId="10" fillId="0" borderId="10">
      <alignment horizontal="center"/>
    </xf>
    <xf numFmtId="0" fontId="8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</cellStyleXfs>
  <cellXfs count="202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4" fontId="4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4" fontId="3" fillId="3" borderId="6" xfId="4" applyNumberFormat="1" applyFont="1" applyFill="1" applyBorder="1" applyAlignment="1">
      <alignment horizontal="center" vertical="center" wrapText="1"/>
    </xf>
    <xf numFmtId="166" fontId="4" fillId="3" borderId="6" xfId="4" applyNumberFormat="1" applyFont="1" applyFill="1" applyBorder="1" applyAlignment="1">
      <alignment horizontal="left" vertical="center" wrapText="1"/>
    </xf>
    <xf numFmtId="0" fontId="5" fillId="0" borderId="0" xfId="4" applyFont="1" applyFill="1"/>
    <xf numFmtId="166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6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6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7" fillId="4" borderId="6" xfId="4" applyNumberFormat="1" applyFont="1" applyFill="1" applyBorder="1" applyAlignment="1">
      <alignment horizontal="center" vertical="top"/>
    </xf>
    <xf numFmtId="164" fontId="7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164" fontId="5" fillId="4" borderId="6" xfId="4" applyNumberFormat="1" applyFont="1" applyFill="1" applyBorder="1" applyAlignment="1">
      <alignment horizontal="center" vertical="top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7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11" fillId="0" borderId="0" xfId="12"/>
    <xf numFmtId="0" fontId="11" fillId="0" borderId="0" xfId="12" applyFont="1"/>
    <xf numFmtId="0" fontId="11" fillId="0" borderId="0" xfId="12" applyAlignment="1">
      <alignment horizontal="center"/>
    </xf>
    <xf numFmtId="0" fontId="19" fillId="0" borderId="0" xfId="12" applyFont="1" applyAlignment="1"/>
    <xf numFmtId="0" fontId="19" fillId="0" borderId="0" xfId="12" applyFont="1"/>
    <xf numFmtId="0" fontId="13" fillId="0" borderId="0" xfId="12" applyFont="1"/>
    <xf numFmtId="0" fontId="11" fillId="0" borderId="0" xfId="12" applyAlignment="1">
      <alignment horizontal="right"/>
    </xf>
    <xf numFmtId="0" fontId="11" fillId="0" borderId="0" xfId="12" applyFont="1" applyAlignment="1"/>
    <xf numFmtId="0" fontId="11" fillId="0" borderId="0" xfId="12" applyFont="1" applyBorder="1"/>
    <xf numFmtId="0" fontId="11" fillId="0" borderId="0" xfId="12" applyFont="1" applyBorder="1" applyAlignment="1">
      <alignment horizontal="center"/>
    </xf>
    <xf numFmtId="0" fontId="11" fillId="0" borderId="0" xfId="12" applyBorder="1"/>
    <xf numFmtId="0" fontId="11" fillId="0" borderId="0" xfId="12" applyBorder="1" applyAlignment="1">
      <alignment horizontal="right"/>
    </xf>
    <xf numFmtId="0" fontId="11" fillId="0" borderId="0" xfId="12" applyBorder="1" applyAlignment="1">
      <alignment horizontal="center"/>
    </xf>
    <xf numFmtId="0" fontId="13" fillId="0" borderId="0" xfId="12" applyFont="1" applyBorder="1"/>
    <xf numFmtId="0" fontId="11" fillId="0" borderId="1" xfId="12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7" xfId="12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0" fontId="11" fillId="0" borderId="6" xfId="12" applyBorder="1" applyAlignment="1">
      <alignment horizontal="center"/>
    </xf>
    <xf numFmtId="0" fontId="11" fillId="0" borderId="6" xfId="12" applyFont="1" applyBorder="1" applyAlignment="1">
      <alignment horizontal="center"/>
    </xf>
    <xf numFmtId="4" fontId="15" fillId="0" borderId="0" xfId="12" applyNumberFormat="1" applyFont="1" applyFill="1" applyBorder="1"/>
    <xf numFmtId="0" fontId="11" fillId="0" borderId="1" xfId="12" applyBorder="1" applyAlignment="1">
      <alignment horizontal="center"/>
    </xf>
    <xf numFmtId="0" fontId="11" fillId="0" borderId="1" xfId="12" applyFont="1" applyBorder="1"/>
    <xf numFmtId="0" fontId="11" fillId="0" borderId="2" xfId="12" applyBorder="1"/>
    <xf numFmtId="0" fontId="11" fillId="0" borderId="11" xfId="12" applyBorder="1" applyAlignment="1">
      <alignment horizontal="center"/>
    </xf>
    <xf numFmtId="0" fontId="11" fillId="0" borderId="12" xfId="12" applyBorder="1"/>
    <xf numFmtId="4" fontId="17" fillId="0" borderId="2" xfId="12" applyNumberFormat="1" applyFont="1" applyFill="1" applyBorder="1"/>
    <xf numFmtId="4" fontId="11" fillId="0" borderId="12" xfId="12" applyNumberFormat="1" applyBorder="1"/>
    <xf numFmtId="4" fontId="11" fillId="0" borderId="1" xfId="12" applyNumberFormat="1" applyBorder="1" applyAlignment="1">
      <alignment horizontal="right"/>
    </xf>
    <xf numFmtId="0" fontId="11" fillId="0" borderId="7" xfId="12" applyBorder="1" applyAlignment="1">
      <alignment horizontal="center"/>
    </xf>
    <xf numFmtId="0" fontId="11" fillId="0" borderId="13" xfId="12" applyBorder="1"/>
    <xf numFmtId="0" fontId="11" fillId="0" borderId="14" xfId="12" applyBorder="1"/>
    <xf numFmtId="4" fontId="11" fillId="0" borderId="13" xfId="12" applyNumberFormat="1" applyBorder="1"/>
    <xf numFmtId="4" fontId="11" fillId="0" borderId="14" xfId="12" applyNumberFormat="1" applyBorder="1"/>
    <xf numFmtId="4" fontId="11" fillId="0" borderId="7" xfId="12" applyNumberFormat="1" applyBorder="1"/>
    <xf numFmtId="0" fontId="11" fillId="0" borderId="13" xfId="12" applyFill="1" applyBorder="1"/>
    <xf numFmtId="4" fontId="11" fillId="0" borderId="7" xfId="12" applyNumberFormat="1" applyBorder="1" applyAlignment="1">
      <alignment horizontal="right"/>
    </xf>
    <xf numFmtId="0" fontId="11" fillId="0" borderId="7" xfId="12" applyFont="1" applyBorder="1"/>
    <xf numFmtId="4" fontId="17" fillId="0" borderId="13" xfId="12" applyNumberFormat="1" applyFont="1" applyFill="1" applyBorder="1"/>
    <xf numFmtId="0" fontId="11" fillId="0" borderId="7" xfId="12" applyBorder="1"/>
    <xf numFmtId="2" fontId="11" fillId="0" borderId="0" xfId="12" applyNumberFormat="1" applyFont="1" applyFill="1" applyBorder="1" applyAlignment="1">
      <alignment horizontal="center"/>
    </xf>
    <xf numFmtId="0" fontId="11" fillId="0" borderId="0" xfId="12" applyFill="1" applyBorder="1"/>
    <xf numFmtId="0" fontId="16" fillId="0" borderId="13" xfId="4" applyFont="1" applyFill="1" applyBorder="1"/>
    <xf numFmtId="2" fontId="16" fillId="0" borderId="0" xfId="4" applyNumberFormat="1" applyFont="1" applyFill="1" applyBorder="1" applyAlignment="1">
      <alignment horizontal="center"/>
    </xf>
    <xf numFmtId="0" fontId="16" fillId="0" borderId="14" xfId="4" applyFont="1" applyFill="1" applyBorder="1"/>
    <xf numFmtId="0" fontId="16" fillId="0" borderId="0" xfId="4" applyFont="1" applyFill="1" applyBorder="1" applyAlignment="1">
      <alignment horizontal="center"/>
    </xf>
    <xf numFmtId="0" fontId="11" fillId="0" borderId="8" xfId="12" applyBorder="1" applyAlignment="1">
      <alignment horizontal="center"/>
    </xf>
    <xf numFmtId="0" fontId="11" fillId="0" borderId="8" xfId="12" applyBorder="1"/>
    <xf numFmtId="0" fontId="16" fillId="0" borderId="15" xfId="4" applyFont="1" applyFill="1" applyBorder="1"/>
    <xf numFmtId="0" fontId="16" fillId="0" borderId="9" xfId="4" applyFont="1" applyFill="1" applyBorder="1" applyAlignment="1">
      <alignment horizontal="center"/>
    </xf>
    <xf numFmtId="0" fontId="16" fillId="0" borderId="16" xfId="4" applyFont="1" applyFill="1" applyBorder="1"/>
    <xf numFmtId="4" fontId="11" fillId="0" borderId="15" xfId="12" applyNumberFormat="1" applyBorder="1"/>
    <xf numFmtId="4" fontId="11" fillId="0" borderId="16" xfId="12" applyNumberFormat="1" applyBorder="1"/>
    <xf numFmtId="4" fontId="11" fillId="0" borderId="8" xfId="12" applyNumberFormat="1" applyBorder="1" applyAlignment="1">
      <alignment horizontal="right"/>
    </xf>
    <xf numFmtId="168" fontId="11" fillId="0" borderId="0" xfId="12" applyNumberFormat="1"/>
    <xf numFmtId="4" fontId="13" fillId="0" borderId="0" xfId="12" applyNumberFormat="1" applyFont="1" applyBorder="1"/>
    <xf numFmtId="4" fontId="11" fillId="0" borderId="0" xfId="12" applyNumberFormat="1" applyFill="1" applyBorder="1"/>
    <xf numFmtId="4" fontId="11" fillId="0" borderId="0" xfId="12" applyNumberFormat="1" applyBorder="1"/>
    <xf numFmtId="4" fontId="11" fillId="0" borderId="0" xfId="12" applyNumberFormat="1" applyBorder="1" applyAlignment="1">
      <alignment horizontal="center"/>
    </xf>
    <xf numFmtId="49" fontId="13" fillId="0" borderId="0" xfId="12" applyNumberFormat="1" applyFont="1" applyBorder="1"/>
    <xf numFmtId="4" fontId="11" fillId="0" borderId="0" xfId="12" applyNumberFormat="1" applyFont="1" applyBorder="1"/>
    <xf numFmtId="4" fontId="11" fillId="0" borderId="0" xfId="12" applyNumberFormat="1" applyBorder="1" applyAlignment="1">
      <alignment horizontal="right"/>
    </xf>
    <xf numFmtId="4" fontId="13" fillId="0" borderId="0" xfId="12" applyNumberFormat="1" applyFont="1"/>
    <xf numFmtId="4" fontId="11" fillId="0" borderId="0" xfId="12" applyNumberFormat="1"/>
    <xf numFmtId="0" fontId="18" fillId="0" borderId="0" xfId="12" applyFont="1" applyBorder="1" applyAlignment="1">
      <alignment horizontal="center" vertical="top"/>
    </xf>
    <xf numFmtId="4" fontId="13" fillId="0" borderId="0" xfId="12" applyNumberFormat="1" applyFont="1" applyBorder="1" applyAlignment="1"/>
    <xf numFmtId="0" fontId="20" fillId="0" borderId="0" xfId="12" applyFont="1" applyAlignment="1">
      <alignment vertical="center"/>
    </xf>
    <xf numFmtId="0" fontId="21" fillId="0" borderId="0" xfId="12" applyFont="1"/>
    <xf numFmtId="0" fontId="20" fillId="0" borderId="0" xfId="12" applyFont="1" applyBorder="1" applyAlignment="1"/>
    <xf numFmtId="0" fontId="20" fillId="0" borderId="0" xfId="12" applyFont="1" applyBorder="1" applyAlignment="1">
      <alignment horizontal="center" vertical="center" wrapText="1"/>
    </xf>
    <xf numFmtId="0" fontId="20" fillId="0" borderId="0" xfId="12" applyFont="1"/>
    <xf numFmtId="0" fontId="20" fillId="0" borderId="0" xfId="12" applyFont="1" applyAlignment="1">
      <alignment vertical="center" wrapText="1"/>
    </xf>
    <xf numFmtId="0" fontId="20" fillId="0" borderId="0" xfId="12" applyFont="1" applyBorder="1" applyAlignment="1">
      <alignment vertical="center" wrapText="1"/>
    </xf>
    <xf numFmtId="0" fontId="11" fillId="0" borderId="0" xfId="12" applyAlignment="1">
      <alignment horizontal="left" vertical="top" wrapText="1"/>
    </xf>
    <xf numFmtId="0" fontId="11" fillId="0" borderId="0" xfId="12" applyFont="1" applyAlignment="1">
      <alignment horizontal="left" vertical="top"/>
    </xf>
    <xf numFmtId="0" fontId="11" fillId="0" borderId="0" xfId="12" applyAlignment="1">
      <alignment horizontal="center" vertical="center" wrapText="1"/>
    </xf>
    <xf numFmtId="49" fontId="11" fillId="0" borderId="0" xfId="12" applyNumberFormat="1"/>
    <xf numFmtId="0" fontId="11" fillId="0" borderId="7" xfId="12" applyFont="1" applyBorder="1" applyAlignment="1">
      <alignment wrapText="1"/>
    </xf>
    <xf numFmtId="49" fontId="22" fillId="0" borderId="6" xfId="4" applyNumberFormat="1" applyFont="1" applyBorder="1" applyAlignment="1">
      <alignment horizontal="center" vertical="center" wrapText="1"/>
    </xf>
    <xf numFmtId="49" fontId="22" fillId="3" borderId="6" xfId="4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5" fillId="0" borderId="6" xfId="0" applyFont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/>
    <xf numFmtId="0" fontId="23" fillId="0" borderId="5" xfId="2" applyFont="1" applyFill="1" applyBorder="1" applyAlignment="1">
      <alignment horizontal="center" vertical="center" wrapText="1"/>
    </xf>
    <xf numFmtId="164" fontId="23" fillId="0" borderId="6" xfId="2" applyNumberFormat="1" applyFont="1" applyFill="1" applyBorder="1" applyAlignment="1">
      <alignment horizontal="center" vertical="center" wrapText="1"/>
    </xf>
    <xf numFmtId="164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7" fillId="0" borderId="9" xfId="0" applyFont="1" applyBorder="1" applyAlignment="1">
      <alignment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6" fontId="4" fillId="3" borderId="3" xfId="4" applyNumberFormat="1" applyFont="1" applyFill="1" applyBorder="1" applyAlignment="1">
      <alignment horizontal="center" vertical="center" wrapText="1"/>
    </xf>
    <xf numFmtId="166" fontId="4" fillId="3" borderId="5" xfId="4" applyNumberFormat="1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4" fillId="0" borderId="0" xfId="4" applyFont="1" applyAlignment="1">
      <alignment horizontal="center" vertical="center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4" fontId="11" fillId="0" borderId="13" xfId="12" applyNumberFormat="1" applyBorder="1" applyAlignment="1">
      <alignment horizontal="center" wrapText="1"/>
    </xf>
    <xf numFmtId="4" fontId="11" fillId="0" borderId="14" xfId="12" applyNumberFormat="1" applyBorder="1" applyAlignment="1">
      <alignment horizontal="center" wrapText="1"/>
    </xf>
    <xf numFmtId="0" fontId="17" fillId="0" borderId="0" xfId="12" applyFont="1" applyFill="1" applyBorder="1" applyAlignment="1">
      <alignment horizontal="right"/>
    </xf>
    <xf numFmtId="4" fontId="11" fillId="0" borderId="0" xfId="12" applyNumberFormat="1" applyBorder="1" applyAlignment="1">
      <alignment horizontal="right"/>
    </xf>
    <xf numFmtId="0" fontId="17" fillId="0" borderId="0" xfId="12" applyFont="1" applyBorder="1" applyAlignment="1">
      <alignment horizontal="right"/>
    </xf>
    <xf numFmtId="4" fontId="13" fillId="0" borderId="0" xfId="12" applyNumberFormat="1" applyFont="1" applyBorder="1" applyAlignment="1">
      <alignment horizontal="right"/>
    </xf>
    <xf numFmtId="0" fontId="20" fillId="0" borderId="0" xfId="12" applyFont="1" applyBorder="1" applyAlignment="1">
      <alignment horizontal="right" vertical="center" wrapText="1"/>
    </xf>
    <xf numFmtId="0" fontId="11" fillId="0" borderId="13" xfId="12" applyBorder="1" applyAlignment="1">
      <alignment horizontal="center" vertical="center"/>
    </xf>
    <xf numFmtId="0" fontId="11" fillId="0" borderId="0" xfId="12" applyBorder="1" applyAlignment="1">
      <alignment horizontal="center" vertical="center"/>
    </xf>
    <xf numFmtId="0" fontId="11" fillId="0" borderId="14" xfId="12" applyBorder="1" applyAlignment="1">
      <alignment horizontal="center" vertical="center"/>
    </xf>
    <xf numFmtId="0" fontId="11" fillId="0" borderId="15" xfId="12" applyBorder="1" applyAlignment="1">
      <alignment horizontal="center" vertical="center"/>
    </xf>
    <xf numFmtId="0" fontId="11" fillId="0" borderId="16" xfId="12" applyBorder="1" applyAlignment="1">
      <alignment horizontal="center" vertical="center"/>
    </xf>
    <xf numFmtId="0" fontId="11" fillId="0" borderId="6" xfId="12" applyBorder="1" applyAlignment="1">
      <alignment horizontal="center"/>
    </xf>
    <xf numFmtId="0" fontId="11" fillId="0" borderId="2" xfId="12" applyBorder="1" applyAlignment="1">
      <alignment horizontal="center" vertical="center"/>
    </xf>
    <xf numFmtId="0" fontId="11" fillId="0" borderId="12" xfId="12" applyBorder="1" applyAlignment="1">
      <alignment horizontal="center" vertical="center"/>
    </xf>
    <xf numFmtId="0" fontId="12" fillId="0" borderId="0" xfId="12" applyFont="1" applyAlignment="1">
      <alignment horizontal="center"/>
    </xf>
    <xf numFmtId="0" fontId="13" fillId="0" borderId="0" xfId="12" applyFont="1" applyAlignment="1">
      <alignment horizontal="center"/>
    </xf>
    <xf numFmtId="0" fontId="13" fillId="0" borderId="0" xfId="12" applyFont="1" applyAlignment="1">
      <alignment horizontal="left" wrapText="1"/>
    </xf>
    <xf numFmtId="0" fontId="11" fillId="0" borderId="11" xfId="12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3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4"/>
    <cellStyle name="Обычный 2 2" xfId="11"/>
    <cellStyle name="Обычный 3" xfId="12"/>
    <cellStyle name="Обычный 5" xfId="2"/>
    <cellStyle name="Поз_цен" xfId="8"/>
    <cellStyle name="Стиль 1" xfId="9"/>
    <cellStyle name="Финансовый" xfId="1" builtinId="3"/>
    <cellStyle name="Финансовый 2" xfId="3"/>
    <cellStyle name="Финансовый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zoomScaleNormal="100" workbookViewId="0">
      <selection activeCell="C12" sqref="C12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62"/>
      <c r="B1" s="162"/>
      <c r="C1" s="157" t="s">
        <v>23</v>
      </c>
      <c r="D1" s="157"/>
      <c r="E1" s="157"/>
      <c r="F1" s="157"/>
      <c r="G1" s="157"/>
      <c r="H1" s="1"/>
    </row>
    <row r="2" spans="1:8" ht="15" customHeight="1">
      <c r="A2" s="157" t="s">
        <v>0</v>
      </c>
      <c r="B2" s="157"/>
      <c r="C2" s="157"/>
      <c r="D2" s="157"/>
      <c r="E2" s="157"/>
      <c r="F2" s="157"/>
      <c r="G2" s="157"/>
      <c r="H2" s="157"/>
    </row>
    <row r="3" spans="1:8">
      <c r="C3" s="163" t="s">
        <v>24</v>
      </c>
      <c r="D3" s="163"/>
      <c r="E3" s="163"/>
      <c r="F3" s="163"/>
      <c r="G3" s="163"/>
      <c r="H3" s="1"/>
    </row>
    <row r="4" spans="1:8">
      <c r="B4" s="164" t="s">
        <v>25</v>
      </c>
      <c r="C4" s="164"/>
      <c r="D4" s="164"/>
      <c r="E4" s="164"/>
      <c r="F4" s="164"/>
      <c r="G4" s="164"/>
      <c r="H4" s="164"/>
    </row>
    <row r="5" spans="1:8" ht="12.75" customHeight="1">
      <c r="A5" s="158" t="s">
        <v>26</v>
      </c>
      <c r="B5" s="159" t="s">
        <v>27</v>
      </c>
      <c r="C5" s="158" t="s">
        <v>28</v>
      </c>
      <c r="D5" s="160" t="s">
        <v>29</v>
      </c>
      <c r="E5" s="160"/>
      <c r="F5" s="160"/>
      <c r="G5" s="160"/>
      <c r="H5" s="161" t="s">
        <v>30</v>
      </c>
    </row>
    <row r="6" spans="1:8">
      <c r="A6" s="158"/>
      <c r="B6" s="159"/>
      <c r="C6" s="158"/>
      <c r="D6" s="158" t="s">
        <v>31</v>
      </c>
      <c r="E6" s="158" t="s">
        <v>32</v>
      </c>
      <c r="F6" s="158" t="s">
        <v>33</v>
      </c>
      <c r="G6" s="158" t="s">
        <v>34</v>
      </c>
      <c r="H6" s="161"/>
    </row>
    <row r="7" spans="1:8">
      <c r="A7" s="158"/>
      <c r="B7" s="159"/>
      <c r="C7" s="158"/>
      <c r="D7" s="158"/>
      <c r="E7" s="158"/>
      <c r="F7" s="158"/>
      <c r="G7" s="158"/>
      <c r="H7" s="161"/>
    </row>
    <row r="8" spans="1:8">
      <c r="A8" s="158"/>
      <c r="B8" s="159"/>
      <c r="C8" s="158"/>
      <c r="D8" s="158"/>
      <c r="E8" s="158"/>
      <c r="F8" s="158"/>
      <c r="G8" s="158"/>
      <c r="H8" s="161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1" t="s">
        <v>35</v>
      </c>
      <c r="C10" s="152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61</v>
      </c>
      <c r="D11" s="11">
        <v>1943.4449999999999</v>
      </c>
      <c r="E11" s="11">
        <f>13818.556+168.772</f>
        <v>13987.328000000001</v>
      </c>
      <c r="F11" s="11">
        <v>37460</v>
      </c>
      <c r="G11" s="11">
        <v>0</v>
      </c>
      <c r="H11" s="8">
        <f>SUM(D11:G11)</f>
        <v>53390.773000000001</v>
      </c>
    </row>
    <row r="12" spans="1:8" ht="16.5" customHeight="1">
      <c r="A12" s="13"/>
      <c r="B12" s="14"/>
      <c r="C12" s="15" t="s">
        <v>37</v>
      </c>
      <c r="D12" s="16">
        <f>SUM(D11:D11)</f>
        <v>1943.4449999999999</v>
      </c>
      <c r="E12" s="16">
        <f>SUM(E11:E11)</f>
        <v>13987.328000000001</v>
      </c>
      <c r="F12" s="16">
        <f>SUM(F11:F11)</f>
        <v>37460</v>
      </c>
      <c r="G12" s="16">
        <f>SUM(G11:G11)</f>
        <v>0</v>
      </c>
      <c r="H12" s="17">
        <f>SUM(H11:H11)</f>
        <v>53390.773000000001</v>
      </c>
    </row>
    <row r="13" spans="1:8" ht="16.5" customHeight="1">
      <c r="A13" s="5"/>
      <c r="B13" s="18"/>
      <c r="C13" s="19" t="s">
        <v>38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39</v>
      </c>
      <c r="C14" s="22" t="s">
        <v>40</v>
      </c>
      <c r="D14" s="23">
        <f>D12*0.039</f>
        <v>75.794354999999996</v>
      </c>
      <c r="E14" s="23">
        <f>E12*0.039</f>
        <v>545.50579200000004</v>
      </c>
      <c r="F14" s="23">
        <f>F12*0.039</f>
        <v>1460.94</v>
      </c>
      <c r="G14" s="23">
        <f>G12*0.039</f>
        <v>0</v>
      </c>
      <c r="H14" s="23">
        <f>SUM(D14:G14)</f>
        <v>2082.240147</v>
      </c>
    </row>
    <row r="15" spans="1:8" ht="16.5" customHeight="1">
      <c r="A15" s="5"/>
      <c r="B15" s="21"/>
      <c r="C15" s="24" t="s">
        <v>41</v>
      </c>
      <c r="D15" s="20">
        <f>D14</f>
        <v>75.794354999999996</v>
      </c>
      <c r="E15" s="20">
        <f>E14</f>
        <v>545.50579200000004</v>
      </c>
      <c r="F15" s="20">
        <f>F14</f>
        <v>1460.94</v>
      </c>
      <c r="G15" s="20">
        <f>G14</f>
        <v>0</v>
      </c>
      <c r="H15" s="20">
        <f>H14</f>
        <v>2082.240147</v>
      </c>
    </row>
    <row r="16" spans="1:8" ht="16.5" customHeight="1">
      <c r="A16" s="5"/>
      <c r="B16" s="21"/>
      <c r="C16" s="24" t="s">
        <v>42</v>
      </c>
      <c r="D16" s="20">
        <f>D12+D15</f>
        <v>2019.2393549999999</v>
      </c>
      <c r="E16" s="20">
        <f>E12+E15</f>
        <v>14532.833792000001</v>
      </c>
      <c r="F16" s="20">
        <f>F12+F15</f>
        <v>38920.94</v>
      </c>
      <c r="G16" s="20">
        <f>G12+G15</f>
        <v>0</v>
      </c>
      <c r="H16" s="20">
        <f>H12+H15</f>
        <v>55473.013146999998</v>
      </c>
    </row>
    <row r="17" spans="1:8" s="25" customFormat="1" ht="16.5" customHeight="1">
      <c r="A17" s="12"/>
      <c r="B17" s="153" t="s">
        <v>43</v>
      </c>
      <c r="C17" s="154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44</v>
      </c>
      <c r="C18" s="2" t="s">
        <v>62</v>
      </c>
      <c r="D18" s="23">
        <v>0</v>
      </c>
      <c r="E18" s="23">
        <v>0</v>
      </c>
      <c r="F18" s="23">
        <v>0</v>
      </c>
      <c r="G18" s="11">
        <v>16.033999999999999</v>
      </c>
      <c r="H18" s="8">
        <f>G18</f>
        <v>16.033999999999999</v>
      </c>
    </row>
    <row r="19" spans="1:8" ht="25.5" customHeight="1">
      <c r="A19" s="12">
        <v>4</v>
      </c>
      <c r="B19" s="125" t="s">
        <v>45</v>
      </c>
      <c r="C19" s="26" t="s">
        <v>46</v>
      </c>
      <c r="D19" s="11">
        <f>D16*0.00756</f>
        <v>15.265449523799999</v>
      </c>
      <c r="E19" s="11">
        <f>E16*0.00756</f>
        <v>109.86822346752001</v>
      </c>
      <c r="F19" s="11">
        <v>0</v>
      </c>
      <c r="G19" s="11">
        <v>0</v>
      </c>
      <c r="H19" s="8">
        <f>D19+E19</f>
        <v>125.13367299132001</v>
      </c>
    </row>
    <row r="20" spans="1:8" ht="16.5" customHeight="1">
      <c r="A20" s="27"/>
      <c r="B20" s="28"/>
      <c r="C20" s="29" t="s">
        <v>47</v>
      </c>
      <c r="D20" s="16">
        <f>SUM(D18:D19)</f>
        <v>15.265449523799999</v>
      </c>
      <c r="E20" s="16">
        <f>SUM(E18:E19)</f>
        <v>109.86822346752001</v>
      </c>
      <c r="F20" s="16">
        <f>SUM(F18:F19)</f>
        <v>0</v>
      </c>
      <c r="G20" s="16">
        <f>SUM(G18:G19)</f>
        <v>16.033999999999999</v>
      </c>
      <c r="H20" s="16">
        <f>SUM(H18:H19)</f>
        <v>141.16767299132002</v>
      </c>
    </row>
    <row r="21" spans="1:8" ht="16.5" customHeight="1">
      <c r="A21" s="27"/>
      <c r="B21" s="30"/>
      <c r="C21" s="29" t="s">
        <v>48</v>
      </c>
      <c r="D21" s="16">
        <f>D16+D20</f>
        <v>2034.5048045238</v>
      </c>
      <c r="E21" s="16">
        <f>E16+E20</f>
        <v>14642.702015467521</v>
      </c>
      <c r="F21" s="16">
        <f>F16+F20</f>
        <v>38920.94</v>
      </c>
      <c r="G21" s="16">
        <f>G16+G20</f>
        <v>16.033999999999999</v>
      </c>
      <c r="H21" s="16">
        <f>H16+H20</f>
        <v>55614.180819991321</v>
      </c>
    </row>
    <row r="22" spans="1:8" ht="16.5" customHeight="1">
      <c r="A22" s="5"/>
      <c r="B22" s="21"/>
      <c r="C22" s="19" t="s">
        <v>49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50</v>
      </c>
      <c r="D23" s="23">
        <v>0</v>
      </c>
      <c r="E23" s="23">
        <v>0</v>
      </c>
      <c r="F23" s="23">
        <v>0</v>
      </c>
      <c r="G23" s="23">
        <f>ПИР!G46/1000</f>
        <v>2258.4973799999998</v>
      </c>
      <c r="H23" s="23">
        <f>SUM(D23:G23)</f>
        <v>2258.4973799999998</v>
      </c>
    </row>
    <row r="24" spans="1:8" ht="16.5" customHeight="1">
      <c r="A24" s="5"/>
      <c r="B24" s="21"/>
      <c r="C24" s="24" t="s">
        <v>51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2258.4973799999998</v>
      </c>
      <c r="H24" s="20">
        <f>H23</f>
        <v>2258.4973799999998</v>
      </c>
    </row>
    <row r="25" spans="1:8" ht="16.5" customHeight="1">
      <c r="A25" s="5"/>
      <c r="B25" s="32"/>
      <c r="C25" s="24" t="s">
        <v>52</v>
      </c>
      <c r="D25" s="20">
        <f>D21+D24</f>
        <v>2034.5048045238</v>
      </c>
      <c r="E25" s="20">
        <f>E21+E24</f>
        <v>14642.702015467521</v>
      </c>
      <c r="F25" s="20">
        <f>F21+F24</f>
        <v>38920.94</v>
      </c>
      <c r="G25" s="20">
        <f>G21+G24</f>
        <v>2274.5313799999999</v>
      </c>
      <c r="H25" s="20">
        <f>H21+H24</f>
        <v>57872.678199991322</v>
      </c>
    </row>
    <row r="26" spans="1:8" ht="22.5" customHeight="1">
      <c r="A26" s="12"/>
      <c r="B26" s="125" t="s">
        <v>53</v>
      </c>
      <c r="C26" s="33" t="s">
        <v>54</v>
      </c>
      <c r="D26" s="8">
        <f>D25*0.03</f>
        <v>61.035144135713999</v>
      </c>
      <c r="E26" s="8">
        <f>E25*0.03</f>
        <v>439.28106046402564</v>
      </c>
      <c r="F26" s="8">
        <f>F25*0.03</f>
        <v>1167.6282000000001</v>
      </c>
      <c r="G26" s="8">
        <f>G25*0.03</f>
        <v>68.235941400000002</v>
      </c>
      <c r="H26" s="8">
        <f>H25*0.03</f>
        <v>1736.1803459997395</v>
      </c>
    </row>
    <row r="27" spans="1:8" ht="16.5" customHeight="1">
      <c r="A27" s="13"/>
      <c r="B27" s="28"/>
      <c r="C27" s="29" t="s">
        <v>55</v>
      </c>
      <c r="D27" s="34">
        <f>SUM(D25:D26)</f>
        <v>2095.5399486595138</v>
      </c>
      <c r="E27" s="34">
        <f>SUM(E25:E26)</f>
        <v>15081.983075931546</v>
      </c>
      <c r="F27" s="34">
        <f>SUM(F25:F26)</f>
        <v>40088.568200000002</v>
      </c>
      <c r="G27" s="34">
        <f>SUM(G25:G26)</f>
        <v>2342.7673213999997</v>
      </c>
      <c r="H27" s="34">
        <f>SUM(H25:H26)</f>
        <v>59608.858545991061</v>
      </c>
    </row>
    <row r="28" spans="1:8" ht="16.5" customHeight="1">
      <c r="A28" s="13"/>
      <c r="B28" s="28"/>
      <c r="C28" s="29" t="s">
        <v>56</v>
      </c>
      <c r="D28" s="35">
        <f>D27*0.18</f>
        <v>377.19719075871245</v>
      </c>
      <c r="E28" s="35">
        <f>E27*0.18</f>
        <v>2714.7569536676783</v>
      </c>
      <c r="F28" s="35">
        <f>F27*0.18</f>
        <v>7215.9422759999998</v>
      </c>
      <c r="G28" s="35">
        <f>G27*0.18</f>
        <v>421.69811785199994</v>
      </c>
      <c r="H28" s="35">
        <f>H27*0.18</f>
        <v>10729.59453827839</v>
      </c>
    </row>
    <row r="29" spans="1:8" ht="16.5" customHeight="1">
      <c r="A29" s="13"/>
      <c r="B29" s="14"/>
      <c r="C29" s="36" t="s">
        <v>57</v>
      </c>
      <c r="D29" s="37">
        <f>SUM(D27:D28)</f>
        <v>2472.7371394182264</v>
      </c>
      <c r="E29" s="37">
        <f>SUM(E27:E28)</f>
        <v>17796.740029599227</v>
      </c>
      <c r="F29" s="37">
        <f>SUM(F27:F28)</f>
        <v>47304.510476000003</v>
      </c>
      <c r="G29" s="37">
        <f>SUM(G27:G28)</f>
        <v>2764.4654392519997</v>
      </c>
      <c r="H29" s="34">
        <f>SUM(H27:H28)</f>
        <v>70338.453084269451</v>
      </c>
    </row>
    <row r="30" spans="1:8">
      <c r="C30" s="38"/>
      <c r="D30" s="155"/>
      <c r="E30" s="156"/>
      <c r="F30" s="156"/>
      <c r="G30" s="156"/>
    </row>
    <row r="31" spans="1:8">
      <c r="C31" s="40" t="s">
        <v>58</v>
      </c>
      <c r="E31" s="42">
        <f>D27+E27</f>
        <v>17177.523024591061</v>
      </c>
      <c r="F31" s="43">
        <f>F27</f>
        <v>40088.568200000002</v>
      </c>
      <c r="G31" s="43">
        <f>G18*1.03</f>
        <v>16.51502</v>
      </c>
      <c r="H31" s="44" t="s">
        <v>59</v>
      </c>
    </row>
    <row r="32" spans="1:8">
      <c r="E32" s="41" t="s">
        <v>7</v>
      </c>
      <c r="F32" s="41" t="s">
        <v>60</v>
      </c>
      <c r="G32" s="43">
        <f>G23*1.03</f>
        <v>2326.2523013999999</v>
      </c>
      <c r="H32" s="44" t="s">
        <v>6</v>
      </c>
    </row>
    <row r="33" spans="7:8">
      <c r="G33" s="46"/>
      <c r="H33" s="2"/>
    </row>
  </sheetData>
  <mergeCells count="17">
    <mergeCell ref="A1:B1"/>
    <mergeCell ref="C1:G1"/>
    <mergeCell ref="C3:G3"/>
    <mergeCell ref="B4:H4"/>
    <mergeCell ref="B10:C10"/>
    <mergeCell ref="B17:C17"/>
    <mergeCell ref="D30:G30"/>
    <mergeCell ref="A2:H2"/>
    <mergeCell ref="A5:A8"/>
    <mergeCell ref="B5:B8"/>
    <mergeCell ref="C5:C8"/>
    <mergeCell ref="D5:G5"/>
    <mergeCell ref="H5:H8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1"/>
  <sheetViews>
    <sheetView topLeftCell="A7" zoomScaleNormal="100" workbookViewId="0">
      <selection activeCell="C24" sqref="C24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62"/>
      <c r="B1" s="162"/>
      <c r="C1" s="157" t="s">
        <v>23</v>
      </c>
      <c r="D1" s="157"/>
      <c r="E1" s="157"/>
      <c r="F1" s="157"/>
      <c r="G1" s="157"/>
      <c r="H1" s="1"/>
    </row>
    <row r="2" spans="1:8" ht="15" customHeight="1">
      <c r="A2" s="157" t="s">
        <v>0</v>
      </c>
      <c r="B2" s="157"/>
      <c r="C2" s="157"/>
      <c r="D2" s="157"/>
      <c r="E2" s="157"/>
      <c r="F2" s="157"/>
      <c r="G2" s="157"/>
      <c r="H2" s="157"/>
    </row>
    <row r="3" spans="1:8">
      <c r="C3" s="163" t="s">
        <v>24</v>
      </c>
      <c r="D3" s="163"/>
      <c r="E3" s="163"/>
      <c r="F3" s="163"/>
      <c r="G3" s="163"/>
      <c r="H3" s="1"/>
    </row>
    <row r="4" spans="1:8">
      <c r="B4" s="164" t="s">
        <v>123</v>
      </c>
      <c r="C4" s="164"/>
      <c r="D4" s="164"/>
      <c r="E4" s="164"/>
      <c r="F4" s="164"/>
      <c r="G4" s="164"/>
      <c r="H4" s="164"/>
    </row>
    <row r="5" spans="1:8" ht="12.75" customHeight="1">
      <c r="A5" s="158" t="s">
        <v>26</v>
      </c>
      <c r="B5" s="159" t="s">
        <v>27</v>
      </c>
      <c r="C5" s="158" t="s">
        <v>28</v>
      </c>
      <c r="D5" s="160" t="s">
        <v>29</v>
      </c>
      <c r="E5" s="160"/>
      <c r="F5" s="160"/>
      <c r="G5" s="160"/>
      <c r="H5" s="161" t="s">
        <v>30</v>
      </c>
    </row>
    <row r="6" spans="1:8">
      <c r="A6" s="158"/>
      <c r="B6" s="159"/>
      <c r="C6" s="158"/>
      <c r="D6" s="158" t="s">
        <v>31</v>
      </c>
      <c r="E6" s="158" t="s">
        <v>32</v>
      </c>
      <c r="F6" s="158" t="s">
        <v>33</v>
      </c>
      <c r="G6" s="158" t="s">
        <v>34</v>
      </c>
      <c r="H6" s="161"/>
    </row>
    <row r="7" spans="1:8">
      <c r="A7" s="158"/>
      <c r="B7" s="159"/>
      <c r="C7" s="158"/>
      <c r="D7" s="158"/>
      <c r="E7" s="158"/>
      <c r="F7" s="158"/>
      <c r="G7" s="158"/>
      <c r="H7" s="161"/>
    </row>
    <row r="8" spans="1:8">
      <c r="A8" s="158"/>
      <c r="B8" s="159"/>
      <c r="C8" s="158"/>
      <c r="D8" s="158"/>
      <c r="E8" s="158"/>
      <c r="F8" s="158"/>
      <c r="G8" s="158"/>
      <c r="H8" s="161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1" t="s">
        <v>35</v>
      </c>
      <c r="C10" s="152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61</v>
      </c>
      <c r="D11" s="11">
        <f>1943.445/6.63</f>
        <v>293.12895927601812</v>
      </c>
      <c r="E11" s="11">
        <f>(13818.556+168.772)/6.63</f>
        <v>2109.7025641025643</v>
      </c>
      <c r="F11" s="11">
        <f>37460/4.46</f>
        <v>8399.1031390134522</v>
      </c>
      <c r="G11" s="11">
        <v>0</v>
      </c>
      <c r="H11" s="8">
        <f>SUM(D11:G11)</f>
        <v>10801.934662392036</v>
      </c>
    </row>
    <row r="12" spans="1:8" ht="16.5" customHeight="1">
      <c r="A12" s="13"/>
      <c r="B12" s="14"/>
      <c r="C12" s="15" t="s">
        <v>37</v>
      </c>
      <c r="D12" s="16">
        <f>SUM(D11:D11)</f>
        <v>293.12895927601812</v>
      </c>
      <c r="E12" s="16">
        <f>SUM(E11:E11)</f>
        <v>2109.7025641025643</v>
      </c>
      <c r="F12" s="16">
        <f>SUM(F11:F11)</f>
        <v>8399.1031390134522</v>
      </c>
      <c r="G12" s="16">
        <f>SUM(G11:G11)</f>
        <v>0</v>
      </c>
      <c r="H12" s="17">
        <f>SUM(H11:H11)</f>
        <v>10801.934662392036</v>
      </c>
    </row>
    <row r="13" spans="1:8" ht="16.5" customHeight="1">
      <c r="A13" s="5"/>
      <c r="B13" s="18"/>
      <c r="C13" s="19" t="s">
        <v>38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39</v>
      </c>
      <c r="C14" s="22" t="s">
        <v>40</v>
      </c>
      <c r="D14" s="23">
        <f>D12*0.039</f>
        <v>11.432029411764706</v>
      </c>
      <c r="E14" s="23">
        <f>E12*0.039</f>
        <v>82.278400000000005</v>
      </c>
      <c r="F14" s="23">
        <f>F12*0.039</f>
        <v>327.56502242152465</v>
      </c>
      <c r="G14" s="23">
        <f>G12*0.039</f>
        <v>0</v>
      </c>
      <c r="H14" s="23">
        <f>SUM(D14:G14)</f>
        <v>421.27545183328937</v>
      </c>
    </row>
    <row r="15" spans="1:8" ht="16.5" customHeight="1">
      <c r="A15" s="5"/>
      <c r="B15" s="21"/>
      <c r="C15" s="24" t="s">
        <v>41</v>
      </c>
      <c r="D15" s="20">
        <f>D14</f>
        <v>11.432029411764706</v>
      </c>
      <c r="E15" s="20">
        <f>E14</f>
        <v>82.278400000000005</v>
      </c>
      <c r="F15" s="20">
        <f>F14</f>
        <v>327.56502242152465</v>
      </c>
      <c r="G15" s="20">
        <f>G14</f>
        <v>0</v>
      </c>
      <c r="H15" s="20">
        <f>H14</f>
        <v>421.27545183328937</v>
      </c>
    </row>
    <row r="16" spans="1:8" ht="16.5" customHeight="1">
      <c r="A16" s="5"/>
      <c r="B16" s="21"/>
      <c r="C16" s="24" t="s">
        <v>42</v>
      </c>
      <c r="D16" s="20">
        <f>D12+D15</f>
        <v>304.56098868778281</v>
      </c>
      <c r="E16" s="20">
        <f>E12+E15</f>
        <v>2191.9809641025645</v>
      </c>
      <c r="F16" s="20">
        <f>F12+F15</f>
        <v>8726.6681614349764</v>
      </c>
      <c r="G16" s="20">
        <f>G12+G15</f>
        <v>0</v>
      </c>
      <c r="H16" s="20">
        <f>H12+H15</f>
        <v>11223.210114225325</v>
      </c>
    </row>
    <row r="17" spans="1:8" s="25" customFormat="1" ht="16.5" customHeight="1">
      <c r="A17" s="12"/>
      <c r="B17" s="153" t="s">
        <v>43</v>
      </c>
      <c r="C17" s="154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44</v>
      </c>
      <c r="C18" s="2" t="s">
        <v>62</v>
      </c>
      <c r="D18" s="23">
        <v>0</v>
      </c>
      <c r="E18" s="23">
        <v>0</v>
      </c>
      <c r="F18" s="23">
        <v>0</v>
      </c>
      <c r="G18" s="11">
        <f>16.034/13.56</f>
        <v>1.1824483775811208</v>
      </c>
      <c r="H18" s="8">
        <f>G18</f>
        <v>1.1824483775811208</v>
      </c>
    </row>
    <row r="19" spans="1:8" ht="25.5" customHeight="1">
      <c r="A19" s="12">
        <v>4</v>
      </c>
      <c r="B19" s="125" t="s">
        <v>45</v>
      </c>
      <c r="C19" s="26" t="s">
        <v>46</v>
      </c>
      <c r="D19" s="11">
        <f>D16*0.00756</f>
        <v>2.3024810744796378</v>
      </c>
      <c r="E19" s="11">
        <f>E16*0.00756</f>
        <v>16.571376088615388</v>
      </c>
      <c r="F19" s="11">
        <v>0</v>
      </c>
      <c r="G19" s="11">
        <v>0</v>
      </c>
      <c r="H19" s="8">
        <f>D19+E19</f>
        <v>18.873857163095025</v>
      </c>
    </row>
    <row r="20" spans="1:8" ht="16.5" customHeight="1">
      <c r="A20" s="27"/>
      <c r="B20" s="28"/>
      <c r="C20" s="29" t="s">
        <v>47</v>
      </c>
      <c r="D20" s="16">
        <f>SUM(D18:D19)</f>
        <v>2.3024810744796378</v>
      </c>
      <c r="E20" s="16">
        <f>SUM(E18:E19)</f>
        <v>16.571376088615388</v>
      </c>
      <c r="F20" s="16">
        <f>SUM(F18:F19)</f>
        <v>0</v>
      </c>
      <c r="G20" s="16">
        <f>SUM(G18:G19)</f>
        <v>1.1824483775811208</v>
      </c>
      <c r="H20" s="16">
        <f>SUM(H18:H19)</f>
        <v>20.056305540676146</v>
      </c>
    </row>
    <row r="21" spans="1:8" ht="16.5" customHeight="1">
      <c r="A21" s="27"/>
      <c r="B21" s="30"/>
      <c r="C21" s="29" t="s">
        <v>48</v>
      </c>
      <c r="D21" s="16">
        <f>D16+D20</f>
        <v>306.86346976226247</v>
      </c>
      <c r="E21" s="16">
        <f>E16+E20</f>
        <v>2208.5523401911801</v>
      </c>
      <c r="F21" s="16">
        <f>F16+F20</f>
        <v>8726.6681614349764</v>
      </c>
      <c r="G21" s="16">
        <f>G16+G20</f>
        <v>1.1824483775811208</v>
      </c>
      <c r="H21" s="16">
        <f>H16+H20</f>
        <v>11243.266419766001</v>
      </c>
    </row>
    <row r="22" spans="1:8" ht="16.5" customHeight="1">
      <c r="A22" s="5"/>
      <c r="B22" s="21"/>
      <c r="C22" s="19" t="s">
        <v>49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50</v>
      </c>
      <c r="D23" s="23">
        <v>0</v>
      </c>
      <c r="E23" s="23">
        <v>0</v>
      </c>
      <c r="F23" s="23">
        <v>0</v>
      </c>
      <c r="G23" s="23">
        <f>2258.49738/3.83</f>
        <v>589.68599999999992</v>
      </c>
      <c r="H23" s="23">
        <f>SUM(D23:G23)</f>
        <v>589.68599999999992</v>
      </c>
    </row>
    <row r="24" spans="1:8" ht="16.5" customHeight="1">
      <c r="A24" s="5"/>
      <c r="B24" s="21"/>
      <c r="C24" s="24" t="s">
        <v>51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589.68599999999992</v>
      </c>
      <c r="H24" s="20">
        <f>H23</f>
        <v>589.68599999999992</v>
      </c>
    </row>
    <row r="25" spans="1:8" ht="16.5" customHeight="1">
      <c r="A25" s="5"/>
      <c r="B25" s="32"/>
      <c r="C25" s="24" t="s">
        <v>52</v>
      </c>
      <c r="D25" s="20">
        <f>D21+D24</f>
        <v>306.86346976226247</v>
      </c>
      <c r="E25" s="20">
        <f>E21+E24</f>
        <v>2208.5523401911801</v>
      </c>
      <c r="F25" s="20">
        <f>F21+F24</f>
        <v>8726.6681614349764</v>
      </c>
      <c r="G25" s="20">
        <f>G21+G24</f>
        <v>590.86844837758099</v>
      </c>
      <c r="H25" s="20">
        <f>H21+H24</f>
        <v>11832.952419766001</v>
      </c>
    </row>
    <row r="26" spans="1:8" ht="22.5" customHeight="1">
      <c r="A26" s="12">
        <v>6</v>
      </c>
      <c r="B26" s="125" t="s">
        <v>53</v>
      </c>
      <c r="C26" s="33" t="s">
        <v>54</v>
      </c>
      <c r="D26" s="8">
        <f>D25*0.03</f>
        <v>9.2059040928678737</v>
      </c>
      <c r="E26" s="8">
        <f>E25*0.03</f>
        <v>66.2565702057354</v>
      </c>
      <c r="F26" s="8">
        <f>F25*0.03</f>
        <v>261.80004484304931</v>
      </c>
      <c r="G26" s="8">
        <f>G25*0.03</f>
        <v>17.726053451327427</v>
      </c>
      <c r="H26" s="8">
        <f>H25*0.03</f>
        <v>354.98857259298001</v>
      </c>
    </row>
    <row r="27" spans="1:8" ht="18.75" customHeight="1">
      <c r="A27" s="13"/>
      <c r="B27" s="28"/>
      <c r="C27" s="29" t="s">
        <v>55</v>
      </c>
      <c r="D27" s="34">
        <f>SUM(D25:D26)</f>
        <v>316.06937385513032</v>
      </c>
      <c r="E27" s="34">
        <f>SUM(E25:E26)</f>
        <v>2274.8089103969155</v>
      </c>
      <c r="F27" s="34">
        <f>SUM(F25:F26)</f>
        <v>8988.4682062780248</v>
      </c>
      <c r="G27" s="34">
        <f>SUM(G25:G26)</f>
        <v>608.59450182890839</v>
      </c>
      <c r="H27" s="34">
        <f>SUM(H25:H26)</f>
        <v>12187.940992358981</v>
      </c>
    </row>
    <row r="28" spans="1:8" ht="18.75" customHeight="1">
      <c r="A28" s="13"/>
      <c r="B28" s="28"/>
      <c r="C28" s="29" t="s">
        <v>56</v>
      </c>
      <c r="D28" s="35">
        <f>D27*0.18</f>
        <v>56.892487293923459</v>
      </c>
      <c r="E28" s="35">
        <f>E27*0.18</f>
        <v>409.46560387144478</v>
      </c>
      <c r="F28" s="35">
        <f>F27*0.18</f>
        <v>1617.9242771300444</v>
      </c>
      <c r="G28" s="35">
        <f>G27*0.18</f>
        <v>109.5470103292035</v>
      </c>
      <c r="H28" s="35">
        <f>H27*0.18</f>
        <v>2193.8293786246163</v>
      </c>
    </row>
    <row r="29" spans="1:8" ht="18.75" customHeight="1">
      <c r="A29" s="13"/>
      <c r="B29" s="14"/>
      <c r="C29" s="36" t="s">
        <v>57</v>
      </c>
      <c r="D29" s="34">
        <f>SUM(D27:D28)</f>
        <v>372.96186114905379</v>
      </c>
      <c r="E29" s="34">
        <f>SUM(E27:E28)</f>
        <v>2684.2745142683602</v>
      </c>
      <c r="F29" s="34">
        <f>SUM(F27:F28)</f>
        <v>10606.39248340807</v>
      </c>
      <c r="G29" s="34">
        <f>SUM(G27:G28)</f>
        <v>718.14151215811194</v>
      </c>
      <c r="H29" s="34">
        <f>SUM(H27:H28)</f>
        <v>14381.770370983597</v>
      </c>
    </row>
    <row r="30" spans="1:8">
      <c r="C30" s="38"/>
      <c r="D30" s="155"/>
      <c r="E30" s="156"/>
      <c r="F30" s="156"/>
      <c r="G30" s="156"/>
    </row>
    <row r="31" spans="1:8">
      <c r="G31" s="46"/>
      <c r="H31" s="2"/>
    </row>
  </sheetData>
  <mergeCells count="17"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  <mergeCell ref="D30:G30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55"/>
  <sheetViews>
    <sheetView zoomScaleNormal="100" zoomScaleSheetLayoutView="100" workbookViewId="0">
      <selection activeCell="E24" sqref="E24"/>
    </sheetView>
  </sheetViews>
  <sheetFormatPr defaultRowHeight="12.75"/>
  <cols>
    <col min="1" max="1" width="4" style="47" customWidth="1"/>
    <col min="2" max="2" width="30.5703125" style="48" customWidth="1"/>
    <col min="3" max="3" width="2.42578125" style="47" customWidth="1"/>
    <col min="4" max="4" width="5.5703125" style="49" customWidth="1"/>
    <col min="5" max="5" width="31.85546875" style="47" customWidth="1"/>
    <col min="6" max="6" width="13.7109375" style="47" customWidth="1"/>
    <col min="7" max="7" width="15.42578125" style="47" customWidth="1"/>
    <col min="8" max="8" width="16.28515625" style="53" customWidth="1"/>
    <col min="9" max="9" width="18.7109375" style="47" customWidth="1"/>
    <col min="10" max="10" width="16.7109375" style="47" customWidth="1"/>
    <col min="11" max="11" width="16" style="47" customWidth="1"/>
    <col min="12" max="12" width="11.42578125" style="47" customWidth="1"/>
    <col min="13" max="15" width="10.28515625" style="47" customWidth="1"/>
    <col min="16" max="16" width="12.85546875" style="47" customWidth="1"/>
    <col min="17" max="17" width="15.28515625" style="47" customWidth="1"/>
    <col min="18" max="16384" width="9.140625" style="47"/>
  </cols>
  <sheetData>
    <row r="1" spans="1:12" ht="14.25" customHeight="1">
      <c r="H1" s="50"/>
      <c r="J1" s="51"/>
    </row>
    <row r="2" spans="1:12" ht="14.25" customHeight="1">
      <c r="A2" s="180" t="s">
        <v>104</v>
      </c>
      <c r="B2" s="180"/>
      <c r="C2" s="180"/>
      <c r="D2" s="180"/>
      <c r="E2" s="180"/>
      <c r="F2" s="180"/>
      <c r="G2" s="180"/>
      <c r="H2" s="180"/>
    </row>
    <row r="3" spans="1:12" ht="14.25" customHeight="1">
      <c r="A3" s="181" t="s">
        <v>63</v>
      </c>
      <c r="B3" s="181"/>
      <c r="C3" s="181"/>
      <c r="D3" s="181"/>
      <c r="E3" s="181"/>
      <c r="F3" s="181"/>
      <c r="G3" s="181"/>
      <c r="H3" s="181"/>
    </row>
    <row r="4" spans="1:12">
      <c r="E4" s="52"/>
    </row>
    <row r="5" spans="1:12">
      <c r="A5" s="47" t="s">
        <v>64</v>
      </c>
      <c r="E5" s="182" t="s">
        <v>0</v>
      </c>
      <c r="F5" s="182"/>
      <c r="G5" s="182"/>
      <c r="H5" s="182"/>
      <c r="I5" s="54"/>
      <c r="J5" s="54"/>
      <c r="K5" s="54"/>
      <c r="L5" s="54"/>
    </row>
    <row r="6" spans="1:12">
      <c r="A6" s="47" t="s">
        <v>65</v>
      </c>
      <c r="E6" s="182"/>
      <c r="F6" s="182"/>
      <c r="G6" s="182"/>
      <c r="H6" s="182"/>
      <c r="I6" s="48"/>
      <c r="J6" s="48"/>
      <c r="K6" s="48"/>
      <c r="L6" s="48"/>
    </row>
    <row r="7" spans="1:12">
      <c r="A7" s="55" t="s">
        <v>66</v>
      </c>
      <c r="B7" s="55"/>
      <c r="C7" s="55"/>
      <c r="D7" s="56"/>
      <c r="E7" s="182"/>
      <c r="F7" s="182"/>
      <c r="G7" s="182"/>
      <c r="H7" s="182"/>
    </row>
    <row r="8" spans="1:12">
      <c r="A8" s="55"/>
      <c r="B8" s="55"/>
      <c r="C8" s="55"/>
      <c r="D8" s="56"/>
      <c r="E8" s="52"/>
      <c r="F8" s="57"/>
      <c r="G8" s="57"/>
      <c r="H8" s="58"/>
    </row>
    <row r="9" spans="1:12">
      <c r="A9" s="57" t="s">
        <v>67</v>
      </c>
      <c r="B9" s="55"/>
      <c r="C9" s="57"/>
      <c r="D9" s="59"/>
      <c r="E9" s="52"/>
      <c r="F9" s="57"/>
      <c r="G9" s="57"/>
      <c r="H9" s="58"/>
    </row>
    <row r="10" spans="1:12">
      <c r="A10" s="57" t="s">
        <v>68</v>
      </c>
      <c r="B10" s="55"/>
      <c r="C10" s="57"/>
      <c r="D10" s="59"/>
      <c r="E10" s="60"/>
      <c r="F10" s="57"/>
      <c r="G10" s="57"/>
      <c r="H10" s="58"/>
    </row>
    <row r="11" spans="1:12">
      <c r="A11" s="57"/>
      <c r="B11" s="55"/>
      <c r="C11" s="57"/>
      <c r="D11" s="59"/>
      <c r="E11" s="57"/>
      <c r="F11" s="57"/>
      <c r="G11" s="57"/>
      <c r="H11" s="58"/>
    </row>
    <row r="12" spans="1:12">
      <c r="A12" s="57" t="s">
        <v>69</v>
      </c>
      <c r="B12" s="55"/>
      <c r="C12" s="57"/>
      <c r="D12" s="59"/>
      <c r="E12" s="55"/>
      <c r="F12" s="57"/>
      <c r="G12" s="57"/>
      <c r="H12" s="57"/>
    </row>
    <row r="13" spans="1:12">
      <c r="A13" s="61" t="s">
        <v>70</v>
      </c>
      <c r="B13" s="62" t="s">
        <v>71</v>
      </c>
      <c r="C13" s="178" t="s">
        <v>72</v>
      </c>
      <c r="D13" s="183"/>
      <c r="E13" s="179"/>
      <c r="F13" s="178" t="s">
        <v>73</v>
      </c>
      <c r="G13" s="179"/>
      <c r="H13" s="61" t="s">
        <v>74</v>
      </c>
    </row>
    <row r="14" spans="1:12" ht="15">
      <c r="A14" s="63" t="s">
        <v>75</v>
      </c>
      <c r="B14" s="64" t="s">
        <v>76</v>
      </c>
      <c r="C14" s="172" t="s">
        <v>77</v>
      </c>
      <c r="D14" s="173"/>
      <c r="E14" s="174"/>
      <c r="F14" s="172" t="s">
        <v>78</v>
      </c>
      <c r="G14" s="174"/>
      <c r="H14" s="63" t="s">
        <v>79</v>
      </c>
    </row>
    <row r="15" spans="1:12">
      <c r="A15" s="63"/>
      <c r="B15" s="64" t="s">
        <v>80</v>
      </c>
      <c r="C15" s="172" t="s">
        <v>81</v>
      </c>
      <c r="D15" s="173"/>
      <c r="E15" s="174"/>
      <c r="F15" s="172" t="s">
        <v>82</v>
      </c>
      <c r="G15" s="174"/>
      <c r="H15" s="63"/>
    </row>
    <row r="16" spans="1:12">
      <c r="A16" s="63"/>
      <c r="B16" s="64" t="s">
        <v>83</v>
      </c>
      <c r="C16" s="172" t="s">
        <v>84</v>
      </c>
      <c r="D16" s="173"/>
      <c r="E16" s="174"/>
      <c r="F16" s="175" t="s">
        <v>85</v>
      </c>
      <c r="G16" s="176"/>
      <c r="H16" s="63"/>
    </row>
    <row r="17" spans="1:18">
      <c r="A17" s="63"/>
      <c r="B17" s="64" t="s">
        <v>86</v>
      </c>
      <c r="C17" s="172" t="s">
        <v>87</v>
      </c>
      <c r="D17" s="173"/>
      <c r="E17" s="174"/>
      <c r="F17" s="178" t="s">
        <v>88</v>
      </c>
      <c r="G17" s="179"/>
      <c r="H17" s="63"/>
      <c r="K17" s="57"/>
      <c r="L17" s="57"/>
      <c r="M17" s="57"/>
      <c r="N17" s="57"/>
      <c r="O17" s="57"/>
      <c r="P17" s="57"/>
      <c r="Q17" s="57"/>
      <c r="R17" s="57"/>
    </row>
    <row r="18" spans="1:18" s="57" customFormat="1">
      <c r="A18" s="63"/>
      <c r="B18" s="64"/>
      <c r="C18" s="172" t="s">
        <v>89</v>
      </c>
      <c r="D18" s="173"/>
      <c r="E18" s="174"/>
      <c r="F18" s="175" t="s">
        <v>90</v>
      </c>
      <c r="G18" s="176"/>
      <c r="H18" s="63"/>
      <c r="K18" s="47"/>
      <c r="L18" s="47"/>
      <c r="M18" s="47"/>
      <c r="N18" s="47"/>
      <c r="O18" s="47"/>
      <c r="P18" s="47"/>
      <c r="Q18" s="47"/>
      <c r="R18" s="47"/>
    </row>
    <row r="19" spans="1:18">
      <c r="A19" s="65">
        <v>1</v>
      </c>
      <c r="B19" s="66">
        <v>2</v>
      </c>
      <c r="C19" s="177">
        <v>3</v>
      </c>
      <c r="D19" s="177"/>
      <c r="E19" s="177"/>
      <c r="F19" s="177">
        <v>4</v>
      </c>
      <c r="G19" s="177"/>
      <c r="H19" s="65">
        <v>5</v>
      </c>
    </row>
    <row r="20" spans="1:18">
      <c r="A20" s="68">
        <v>1</v>
      </c>
      <c r="B20" s="69" t="s">
        <v>114</v>
      </c>
      <c r="C20" s="70" t="s">
        <v>105</v>
      </c>
      <c r="D20" s="71"/>
      <c r="E20" s="72"/>
      <c r="F20" s="73" t="s">
        <v>91</v>
      </c>
      <c r="G20" s="74"/>
      <c r="H20" s="75"/>
      <c r="I20" s="67"/>
      <c r="J20" s="57"/>
      <c r="K20" s="57"/>
      <c r="L20" s="57"/>
    </row>
    <row r="21" spans="1:18">
      <c r="A21" s="76"/>
      <c r="B21" s="124" t="s">
        <v>115</v>
      </c>
      <c r="C21" s="77" t="s">
        <v>106</v>
      </c>
      <c r="D21" s="59"/>
      <c r="E21" s="78"/>
      <c r="F21" s="79" t="s">
        <v>117</v>
      </c>
      <c r="G21" s="80"/>
      <c r="H21" s="81">
        <f>210.54*0.5*1.2*3.83*1000</f>
        <v>483820.91999999993</v>
      </c>
      <c r="I21" s="67"/>
      <c r="J21" s="57"/>
      <c r="K21" s="57"/>
      <c r="L21" s="57"/>
    </row>
    <row r="22" spans="1:18">
      <c r="A22" s="76"/>
      <c r="B22" s="124"/>
      <c r="C22" s="82" t="s">
        <v>116</v>
      </c>
      <c r="D22" s="59"/>
      <c r="E22" s="78"/>
      <c r="F22" s="79"/>
      <c r="G22" s="80"/>
      <c r="H22" s="83"/>
      <c r="I22" s="67"/>
      <c r="J22" s="57"/>
      <c r="K22" s="57"/>
      <c r="L22" s="57"/>
    </row>
    <row r="23" spans="1:18">
      <c r="A23" s="76"/>
      <c r="B23" s="84"/>
      <c r="C23" s="82" t="s">
        <v>107</v>
      </c>
      <c r="D23" s="59"/>
      <c r="E23" s="78"/>
      <c r="F23" s="79"/>
      <c r="G23" s="80"/>
      <c r="H23" s="83"/>
      <c r="I23" s="67"/>
      <c r="J23" s="57"/>
      <c r="K23" s="57"/>
      <c r="L23" s="57"/>
    </row>
    <row r="24" spans="1:18">
      <c r="A24" s="76"/>
      <c r="B24" s="84"/>
      <c r="C24" s="77" t="s">
        <v>92</v>
      </c>
      <c r="D24" s="59">
        <v>0.5</v>
      </c>
      <c r="E24" s="57" t="s">
        <v>93</v>
      </c>
      <c r="F24" s="85" t="s">
        <v>95</v>
      </c>
      <c r="G24" s="80"/>
      <c r="H24" s="83"/>
      <c r="I24" s="67"/>
      <c r="J24" s="57"/>
      <c r="K24" s="57"/>
      <c r="L24" s="57"/>
    </row>
    <row r="25" spans="1:18">
      <c r="A25" s="76"/>
      <c r="B25" s="86"/>
      <c r="C25" s="77" t="s">
        <v>92</v>
      </c>
      <c r="D25" s="59">
        <v>0.5</v>
      </c>
      <c r="E25" s="57" t="s">
        <v>94</v>
      </c>
      <c r="F25" s="79" t="s">
        <v>117</v>
      </c>
      <c r="G25" s="80"/>
      <c r="H25" s="81">
        <f>210.54*0.5*1.2*3.83*1000</f>
        <v>483820.91999999993</v>
      </c>
      <c r="I25" s="67"/>
      <c r="J25" s="57"/>
      <c r="K25" s="57"/>
      <c r="L25" s="57"/>
    </row>
    <row r="26" spans="1:18">
      <c r="A26" s="76"/>
      <c r="B26" s="86"/>
      <c r="C26" s="82" t="s">
        <v>92</v>
      </c>
      <c r="D26" s="87">
        <v>1.2</v>
      </c>
      <c r="E26" s="88" t="s">
        <v>108</v>
      </c>
      <c r="F26" s="79"/>
      <c r="G26" s="80"/>
      <c r="H26" s="81"/>
      <c r="I26" s="67"/>
      <c r="J26" s="57"/>
      <c r="K26" s="57"/>
      <c r="L26" s="57"/>
    </row>
    <row r="27" spans="1:18">
      <c r="A27" s="76"/>
      <c r="B27" s="86"/>
      <c r="C27" s="82"/>
      <c r="D27" s="87"/>
      <c r="E27" s="88" t="s">
        <v>109</v>
      </c>
      <c r="F27" s="79"/>
      <c r="G27" s="80"/>
      <c r="H27" s="81"/>
      <c r="I27" s="67"/>
      <c r="J27" s="57"/>
      <c r="K27" s="57"/>
      <c r="L27" s="57"/>
    </row>
    <row r="28" spans="1:18">
      <c r="A28" s="76"/>
      <c r="B28" s="86"/>
      <c r="C28" s="82"/>
      <c r="D28" s="87"/>
      <c r="E28" s="88" t="s">
        <v>110</v>
      </c>
      <c r="F28" s="79"/>
      <c r="G28" s="80"/>
      <c r="H28" s="81"/>
      <c r="I28" s="67"/>
      <c r="J28" s="57"/>
      <c r="K28" s="57"/>
      <c r="L28" s="57"/>
    </row>
    <row r="29" spans="1:18">
      <c r="A29" s="76"/>
      <c r="B29" s="86"/>
      <c r="C29" s="89" t="s">
        <v>92</v>
      </c>
      <c r="D29" s="90">
        <v>3.83</v>
      </c>
      <c r="E29" s="91" t="s">
        <v>96</v>
      </c>
      <c r="F29" s="79"/>
      <c r="G29" s="80"/>
      <c r="H29" s="83"/>
      <c r="I29" s="67"/>
      <c r="J29" s="57"/>
      <c r="K29" s="57"/>
      <c r="L29" s="57"/>
    </row>
    <row r="30" spans="1:18">
      <c r="A30" s="76"/>
      <c r="B30" s="86"/>
      <c r="C30" s="89" t="s">
        <v>97</v>
      </c>
      <c r="D30" s="92"/>
      <c r="E30" s="91"/>
      <c r="F30" s="79"/>
      <c r="G30" s="80"/>
      <c r="H30" s="83"/>
      <c r="I30" s="67"/>
      <c r="J30" s="57"/>
      <c r="K30" s="57"/>
      <c r="L30" s="57"/>
    </row>
    <row r="31" spans="1:18">
      <c r="A31" s="93"/>
      <c r="B31" s="94"/>
      <c r="C31" s="95" t="s">
        <v>98</v>
      </c>
      <c r="D31" s="96"/>
      <c r="E31" s="97"/>
      <c r="F31" s="98"/>
      <c r="G31" s="99"/>
      <c r="H31" s="100"/>
      <c r="I31" s="67"/>
      <c r="J31" s="57"/>
      <c r="K31" s="57"/>
      <c r="L31" s="57"/>
    </row>
    <row r="32" spans="1:18">
      <c r="A32" s="68">
        <v>2</v>
      </c>
      <c r="B32" s="69" t="s">
        <v>118</v>
      </c>
      <c r="C32" s="70" t="s">
        <v>105</v>
      </c>
      <c r="D32" s="71"/>
      <c r="E32" s="72"/>
      <c r="F32" s="73" t="s">
        <v>91</v>
      </c>
      <c r="G32" s="74"/>
      <c r="H32" s="75"/>
      <c r="I32" s="67"/>
      <c r="J32" s="57"/>
      <c r="K32" s="57"/>
      <c r="L32" s="57"/>
    </row>
    <row r="33" spans="1:17">
      <c r="A33" s="76"/>
      <c r="B33" s="124" t="s">
        <v>119</v>
      </c>
      <c r="C33" s="77" t="s">
        <v>106</v>
      </c>
      <c r="D33" s="59"/>
      <c r="E33" s="78"/>
      <c r="F33" s="165" t="s">
        <v>121</v>
      </c>
      <c r="G33" s="166"/>
      <c r="H33" s="81">
        <f>(87.265+0.022*8800)*0.4*1.2*3.83*1000</f>
        <v>516342.21600000001</v>
      </c>
      <c r="I33" s="67"/>
      <c r="J33" s="57"/>
      <c r="K33" s="57"/>
      <c r="L33" s="57"/>
    </row>
    <row r="34" spans="1:17">
      <c r="A34" s="76"/>
      <c r="B34" s="124"/>
      <c r="C34" s="82" t="s">
        <v>120</v>
      </c>
      <c r="D34" s="59"/>
      <c r="E34" s="78"/>
      <c r="F34" s="165"/>
      <c r="G34" s="166"/>
      <c r="H34" s="83"/>
      <c r="I34" s="67"/>
      <c r="J34" s="57"/>
      <c r="K34" s="57"/>
      <c r="L34" s="57"/>
    </row>
    <row r="35" spans="1:17">
      <c r="A35" s="76"/>
      <c r="B35" s="84"/>
      <c r="C35" s="82" t="s">
        <v>107</v>
      </c>
      <c r="D35" s="59"/>
      <c r="E35" s="78"/>
      <c r="F35" s="79"/>
      <c r="G35" s="80"/>
      <c r="H35" s="83"/>
      <c r="I35" s="67"/>
      <c r="J35" s="57"/>
      <c r="K35" s="57"/>
      <c r="L35" s="57"/>
    </row>
    <row r="36" spans="1:17" ht="12.75" customHeight="1">
      <c r="A36" s="76"/>
      <c r="B36" s="84"/>
      <c r="C36" s="77" t="s">
        <v>92</v>
      </c>
      <c r="D36" s="59">
        <v>0.4</v>
      </c>
      <c r="E36" s="57" t="s">
        <v>93</v>
      </c>
      <c r="F36" s="85" t="s">
        <v>95</v>
      </c>
      <c r="G36" s="80"/>
      <c r="H36" s="83"/>
      <c r="I36" s="67"/>
      <c r="J36" s="57"/>
      <c r="K36" s="57"/>
      <c r="L36" s="57"/>
    </row>
    <row r="37" spans="1:17" ht="12.75" customHeight="1">
      <c r="A37" s="76"/>
      <c r="B37" s="86"/>
      <c r="C37" s="77" t="s">
        <v>92</v>
      </c>
      <c r="D37" s="59">
        <v>0.6</v>
      </c>
      <c r="E37" s="57" t="s">
        <v>94</v>
      </c>
      <c r="F37" s="165" t="s">
        <v>122</v>
      </c>
      <c r="G37" s="166"/>
      <c r="H37" s="81">
        <f>(87.265+0.022*8800)*0.6*1.2*3.83*1000</f>
        <v>774513.32400000002</v>
      </c>
      <c r="I37" s="67"/>
      <c r="J37" s="57"/>
      <c r="K37" s="57"/>
      <c r="L37" s="57"/>
    </row>
    <row r="38" spans="1:17" ht="12.75" customHeight="1">
      <c r="A38" s="76"/>
      <c r="B38" s="86"/>
      <c r="C38" s="82" t="s">
        <v>92</v>
      </c>
      <c r="D38" s="87">
        <v>1.2</v>
      </c>
      <c r="E38" s="88" t="s">
        <v>108</v>
      </c>
      <c r="F38" s="165"/>
      <c r="G38" s="166"/>
      <c r="H38" s="81"/>
      <c r="I38" s="67"/>
      <c r="J38" s="57"/>
      <c r="K38" s="57"/>
      <c r="L38" s="57"/>
    </row>
    <row r="39" spans="1:17" ht="12.75" customHeight="1">
      <c r="A39" s="76"/>
      <c r="B39" s="86"/>
      <c r="C39" s="82"/>
      <c r="D39" s="87"/>
      <c r="E39" s="88" t="s">
        <v>109</v>
      </c>
      <c r="F39" s="79"/>
      <c r="G39" s="80"/>
      <c r="H39" s="81"/>
      <c r="I39" s="67"/>
      <c r="J39" s="57"/>
      <c r="K39" s="57"/>
      <c r="L39" s="57"/>
    </row>
    <row r="40" spans="1:17" ht="12.75" customHeight="1">
      <c r="A40" s="76"/>
      <c r="B40" s="86"/>
      <c r="C40" s="82"/>
      <c r="D40" s="87"/>
      <c r="E40" s="88" t="s">
        <v>110</v>
      </c>
      <c r="F40" s="79"/>
      <c r="G40" s="80"/>
      <c r="H40" s="81"/>
      <c r="I40" s="67"/>
      <c r="J40" s="57"/>
      <c r="K40" s="57"/>
      <c r="L40" s="57"/>
    </row>
    <row r="41" spans="1:17" ht="12.75" customHeight="1">
      <c r="A41" s="76"/>
      <c r="B41" s="86"/>
      <c r="C41" s="89" t="s">
        <v>92</v>
      </c>
      <c r="D41" s="90">
        <v>3.83</v>
      </c>
      <c r="E41" s="91" t="s">
        <v>96</v>
      </c>
      <c r="F41" s="79"/>
      <c r="G41" s="80"/>
      <c r="H41" s="83"/>
      <c r="I41" s="67"/>
      <c r="J41" s="57"/>
      <c r="K41" s="57"/>
      <c r="L41" s="57"/>
    </row>
    <row r="42" spans="1:17" ht="12.75" customHeight="1">
      <c r="A42" s="76"/>
      <c r="B42" s="86"/>
      <c r="C42" s="89" t="s">
        <v>97</v>
      </c>
      <c r="D42" s="92"/>
      <c r="E42" s="91"/>
      <c r="F42" s="79"/>
      <c r="G42" s="80"/>
      <c r="H42" s="83"/>
      <c r="I42" s="67"/>
      <c r="J42" s="57"/>
      <c r="K42" s="57"/>
      <c r="L42" s="57"/>
    </row>
    <row r="43" spans="1:17" ht="12.75" customHeight="1">
      <c r="A43" s="93"/>
      <c r="B43" s="94"/>
      <c r="C43" s="95" t="s">
        <v>98</v>
      </c>
      <c r="D43" s="96"/>
      <c r="E43" s="97"/>
      <c r="F43" s="98"/>
      <c r="G43" s="99"/>
      <c r="H43" s="100"/>
      <c r="I43" s="67"/>
      <c r="J43" s="57"/>
      <c r="K43" s="57"/>
      <c r="L43" s="57"/>
    </row>
    <row r="44" spans="1:17">
      <c r="A44" s="57"/>
      <c r="B44" s="55"/>
      <c r="C44" s="57"/>
      <c r="D44" s="59"/>
      <c r="E44" s="167" t="s">
        <v>99</v>
      </c>
      <c r="F44" s="167"/>
      <c r="G44" s="168">
        <f>H21+H33</f>
        <v>1000163.1359999999</v>
      </c>
      <c r="H44" s="168"/>
    </row>
    <row r="45" spans="1:17">
      <c r="A45" s="57"/>
      <c r="B45" s="55"/>
      <c r="C45" s="57"/>
      <c r="D45" s="59"/>
      <c r="E45" s="169" t="s">
        <v>100</v>
      </c>
      <c r="F45" s="169"/>
      <c r="G45" s="168">
        <f>H25+H37</f>
        <v>1258334.2439999999</v>
      </c>
      <c r="H45" s="168"/>
      <c r="I45" s="101"/>
    </row>
    <row r="46" spans="1:17">
      <c r="A46" s="57"/>
      <c r="B46" s="55"/>
      <c r="C46" s="57"/>
      <c r="D46" s="59"/>
      <c r="E46" s="57"/>
      <c r="F46" s="102" t="s">
        <v>101</v>
      </c>
      <c r="G46" s="170">
        <f>G44+G45</f>
        <v>2258497.38</v>
      </c>
      <c r="H46" s="170"/>
      <c r="I46" s="101"/>
    </row>
    <row r="47" spans="1:17">
      <c r="A47" s="57"/>
      <c r="B47" s="55"/>
      <c r="C47" s="57"/>
      <c r="D47" s="59"/>
      <c r="E47" s="88"/>
      <c r="F47" s="103"/>
      <c r="G47" s="104"/>
      <c r="H47" s="105"/>
    </row>
    <row r="48" spans="1:17">
      <c r="A48" s="106"/>
      <c r="B48" s="55"/>
      <c r="C48" s="60"/>
      <c r="D48" s="59"/>
      <c r="E48" s="60" t="s">
        <v>111</v>
      </c>
      <c r="F48" s="107">
        <f>G46</f>
        <v>2258497.38</v>
      </c>
      <c r="G48" s="104" t="s">
        <v>102</v>
      </c>
      <c r="H48" s="108">
        <f>F48*0.18</f>
        <v>406529.52839999995</v>
      </c>
      <c r="K48" s="109"/>
      <c r="L48" s="110"/>
      <c r="M48" s="110"/>
      <c r="N48" s="110"/>
      <c r="O48" s="110"/>
      <c r="P48" s="110"/>
      <c r="Q48" s="109"/>
    </row>
    <row r="49" spans="1:18">
      <c r="A49" s="106"/>
      <c r="B49" s="55"/>
      <c r="C49" s="60"/>
      <c r="D49" s="59"/>
      <c r="E49" s="60"/>
      <c r="F49" s="107"/>
      <c r="G49" s="104"/>
      <c r="H49" s="108"/>
      <c r="K49" s="109"/>
      <c r="L49" s="110"/>
      <c r="M49" s="110"/>
      <c r="N49" s="110"/>
      <c r="O49" s="110"/>
      <c r="P49" s="110"/>
      <c r="Q49" s="109"/>
    </row>
    <row r="50" spans="1:18">
      <c r="A50" s="106"/>
      <c r="B50" s="55"/>
      <c r="C50" s="57"/>
      <c r="D50" s="59"/>
      <c r="E50" s="111"/>
      <c r="F50" s="102" t="s">
        <v>103</v>
      </c>
      <c r="H50" s="112">
        <f>G46+H48</f>
        <v>2665026.9084000001</v>
      </c>
      <c r="K50" s="109"/>
      <c r="L50" s="110"/>
      <c r="M50" s="110"/>
      <c r="N50" s="110"/>
      <c r="O50" s="110"/>
      <c r="P50" s="110"/>
      <c r="Q50" s="109"/>
    </row>
    <row r="51" spans="1:18">
      <c r="A51" s="106"/>
      <c r="B51" s="55"/>
      <c r="C51" s="57"/>
      <c r="D51" s="59"/>
      <c r="E51" s="111"/>
      <c r="F51" s="102"/>
      <c r="H51" s="112"/>
      <c r="K51" s="109"/>
      <c r="L51" s="110"/>
      <c r="M51" s="110"/>
      <c r="N51" s="110"/>
      <c r="O51" s="110"/>
      <c r="P51" s="110"/>
      <c r="Q51" s="109"/>
    </row>
    <row r="52" spans="1:18" ht="15">
      <c r="A52" s="113" t="s">
        <v>112</v>
      </c>
      <c r="B52" s="113"/>
      <c r="C52" s="113"/>
      <c r="D52" s="114"/>
      <c r="F52" s="171"/>
      <c r="G52" s="171"/>
      <c r="H52" s="115"/>
      <c r="K52" s="109"/>
      <c r="Q52" s="109"/>
    </row>
    <row r="53" spans="1:18" ht="15">
      <c r="A53" s="113"/>
      <c r="B53" s="113"/>
      <c r="C53" s="113"/>
      <c r="D53" s="114"/>
      <c r="F53" s="116"/>
      <c r="G53" s="116"/>
      <c r="H53" s="115"/>
      <c r="K53" s="109"/>
      <c r="Q53" s="109"/>
    </row>
    <row r="54" spans="1:18" ht="15">
      <c r="A54" s="117" t="s">
        <v>113</v>
      </c>
      <c r="B54" s="118"/>
      <c r="C54" s="118"/>
      <c r="D54" s="114"/>
      <c r="E54" s="119"/>
      <c r="F54" s="119"/>
      <c r="G54" s="119"/>
      <c r="H54" s="117"/>
    </row>
    <row r="55" spans="1:18">
      <c r="A55" s="120"/>
      <c r="B55" s="121"/>
      <c r="C55" s="120"/>
      <c r="D55" s="120"/>
      <c r="E55" s="122"/>
      <c r="F55" s="57"/>
      <c r="G55" s="57"/>
    </row>
    <row r="56" spans="1:18">
      <c r="A56" s="123"/>
    </row>
    <row r="57" spans="1:18">
      <c r="A57" s="123"/>
    </row>
    <row r="58" spans="1:18">
      <c r="A58" s="123"/>
    </row>
    <row r="59" spans="1:18">
      <c r="A59" s="123"/>
    </row>
    <row r="60" spans="1:18">
      <c r="A60" s="123"/>
    </row>
    <row r="61" spans="1:18">
      <c r="A61" s="123"/>
    </row>
    <row r="62" spans="1:18">
      <c r="A62" s="123"/>
    </row>
    <row r="63" spans="1:18">
      <c r="A63" s="123"/>
    </row>
    <row r="64" spans="1:18" s="48" customFormat="1">
      <c r="A64" s="123"/>
      <c r="C64" s="47"/>
      <c r="D64" s="49"/>
      <c r="E64" s="47"/>
      <c r="F64" s="47"/>
      <c r="G64" s="47"/>
      <c r="H64" s="53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48" customFormat="1">
      <c r="A65" s="123"/>
      <c r="C65" s="47"/>
      <c r="D65" s="49"/>
      <c r="E65" s="47"/>
      <c r="F65" s="47"/>
      <c r="G65" s="47"/>
      <c r="H65" s="53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48" customFormat="1">
      <c r="A66" s="123"/>
      <c r="C66" s="47"/>
      <c r="D66" s="49"/>
      <c r="E66" s="47"/>
      <c r="F66" s="47"/>
      <c r="G66" s="47"/>
      <c r="H66" s="53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48" customFormat="1">
      <c r="A67" s="123"/>
      <c r="C67" s="47"/>
      <c r="D67" s="49"/>
      <c r="E67" s="47"/>
      <c r="F67" s="47"/>
      <c r="G67" s="47"/>
      <c r="H67" s="53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48" customFormat="1">
      <c r="A68" s="123"/>
      <c r="C68" s="47"/>
      <c r="D68" s="49"/>
      <c r="E68" s="47"/>
      <c r="F68" s="47"/>
      <c r="G68" s="47"/>
      <c r="H68" s="53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48" customFormat="1">
      <c r="A69" s="123"/>
      <c r="C69" s="47"/>
      <c r="D69" s="49"/>
      <c r="E69" s="47"/>
      <c r="F69" s="47"/>
      <c r="G69" s="47"/>
      <c r="H69" s="53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48" customFormat="1">
      <c r="A70" s="123"/>
      <c r="C70" s="47"/>
      <c r="D70" s="49"/>
      <c r="E70" s="47"/>
      <c r="F70" s="47"/>
      <c r="G70" s="47"/>
      <c r="H70" s="53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48" customFormat="1">
      <c r="A71" s="123"/>
      <c r="C71" s="47"/>
      <c r="D71" s="49"/>
      <c r="E71" s="47"/>
      <c r="F71" s="47"/>
      <c r="G71" s="47"/>
      <c r="H71" s="53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48" customFormat="1">
      <c r="A72" s="123"/>
      <c r="C72" s="47"/>
      <c r="D72" s="49"/>
      <c r="E72" s="47"/>
      <c r="F72" s="47"/>
      <c r="G72" s="47"/>
      <c r="H72" s="53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48" customFormat="1">
      <c r="A73" s="123"/>
      <c r="C73" s="47"/>
      <c r="D73" s="49"/>
      <c r="E73" s="47"/>
      <c r="F73" s="47"/>
      <c r="G73" s="47"/>
      <c r="H73" s="53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48" customFormat="1">
      <c r="A74" s="123"/>
      <c r="C74" s="47"/>
      <c r="D74" s="49"/>
      <c r="E74" s="47"/>
      <c r="F74" s="47"/>
      <c r="G74" s="47"/>
      <c r="H74" s="53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48" customFormat="1">
      <c r="A75" s="123"/>
      <c r="C75" s="47"/>
      <c r="D75" s="49"/>
      <c r="E75" s="47"/>
      <c r="F75" s="47"/>
      <c r="G75" s="47"/>
      <c r="H75" s="53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48" customFormat="1">
      <c r="A76" s="123"/>
      <c r="C76" s="47"/>
      <c r="D76" s="49"/>
      <c r="E76" s="47"/>
      <c r="F76" s="47"/>
      <c r="G76" s="47"/>
      <c r="H76" s="53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48" customFormat="1">
      <c r="A77" s="123"/>
      <c r="C77" s="47"/>
      <c r="D77" s="49"/>
      <c r="E77" s="47"/>
      <c r="F77" s="47"/>
      <c r="G77" s="47"/>
      <c r="H77" s="53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48" customFormat="1">
      <c r="A78" s="123"/>
      <c r="C78" s="47"/>
      <c r="D78" s="49"/>
      <c r="E78" s="47"/>
      <c r="F78" s="47"/>
      <c r="G78" s="47"/>
      <c r="H78" s="53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48" customFormat="1">
      <c r="A79" s="123"/>
      <c r="C79" s="47"/>
      <c r="D79" s="49"/>
      <c r="E79" s="47"/>
      <c r="F79" s="47"/>
      <c r="G79" s="47"/>
      <c r="H79" s="53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48" customFormat="1">
      <c r="A80" s="123"/>
      <c r="C80" s="47"/>
      <c r="D80" s="49"/>
      <c r="E80" s="47"/>
      <c r="F80" s="47"/>
      <c r="G80" s="47"/>
      <c r="H80" s="53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48" customFormat="1">
      <c r="A81" s="123"/>
      <c r="C81" s="47"/>
      <c r="D81" s="49"/>
      <c r="E81" s="47"/>
      <c r="F81" s="47"/>
      <c r="G81" s="47"/>
      <c r="H81" s="53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48" customFormat="1">
      <c r="A82" s="123"/>
      <c r="C82" s="47"/>
      <c r="D82" s="49"/>
      <c r="E82" s="47"/>
      <c r="F82" s="47"/>
      <c r="G82" s="47"/>
      <c r="H82" s="53"/>
      <c r="I82" s="47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48" customFormat="1">
      <c r="A83" s="123"/>
      <c r="C83" s="47"/>
      <c r="D83" s="49"/>
      <c r="E83" s="47"/>
      <c r="F83" s="47"/>
      <c r="G83" s="47"/>
      <c r="H83" s="53"/>
      <c r="I83" s="47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48" customFormat="1">
      <c r="A84" s="123"/>
      <c r="C84" s="47"/>
      <c r="D84" s="49"/>
      <c r="E84" s="47"/>
      <c r="F84" s="47"/>
      <c r="G84" s="47"/>
      <c r="H84" s="53"/>
      <c r="I84" s="47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48" customFormat="1">
      <c r="A85" s="123"/>
      <c r="C85" s="47"/>
      <c r="D85" s="49"/>
      <c r="E85" s="47"/>
      <c r="F85" s="47"/>
      <c r="G85" s="47"/>
      <c r="H85" s="53"/>
      <c r="I85" s="47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48" customFormat="1">
      <c r="A86" s="123"/>
      <c r="C86" s="47"/>
      <c r="D86" s="49"/>
      <c r="E86" s="47"/>
      <c r="F86" s="47"/>
      <c r="G86" s="47"/>
      <c r="H86" s="53"/>
      <c r="I86" s="47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48" customFormat="1">
      <c r="A87" s="123"/>
      <c r="C87" s="47"/>
      <c r="D87" s="49"/>
      <c r="E87" s="47"/>
      <c r="F87" s="47"/>
      <c r="G87" s="47"/>
      <c r="H87" s="53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48" customFormat="1">
      <c r="A88" s="123"/>
      <c r="C88" s="47"/>
      <c r="D88" s="49"/>
      <c r="E88" s="47"/>
      <c r="F88" s="47"/>
      <c r="G88" s="47"/>
      <c r="H88" s="53"/>
      <c r="I88" s="47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48" customFormat="1">
      <c r="A89" s="123"/>
      <c r="C89" s="47"/>
      <c r="D89" s="49"/>
      <c r="E89" s="47"/>
      <c r="F89" s="47"/>
      <c r="G89" s="47"/>
      <c r="H89" s="53"/>
      <c r="I89" s="47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48" customFormat="1">
      <c r="A90" s="123"/>
      <c r="C90" s="47"/>
      <c r="D90" s="49"/>
      <c r="E90" s="47"/>
      <c r="F90" s="47"/>
      <c r="G90" s="47"/>
      <c r="H90" s="53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48" customFormat="1">
      <c r="A91" s="123"/>
      <c r="C91" s="47"/>
      <c r="D91" s="49"/>
      <c r="E91" s="47"/>
      <c r="F91" s="47"/>
      <c r="G91" s="47"/>
      <c r="H91" s="53"/>
      <c r="I91" s="47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48" customFormat="1">
      <c r="A92" s="123"/>
      <c r="C92" s="47"/>
      <c r="D92" s="49"/>
      <c r="E92" s="47"/>
      <c r="F92" s="47"/>
      <c r="G92" s="47"/>
      <c r="H92" s="53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48" customFormat="1">
      <c r="A93" s="123"/>
      <c r="C93" s="47"/>
      <c r="D93" s="49"/>
      <c r="E93" s="47"/>
      <c r="F93" s="47"/>
      <c r="G93" s="47"/>
      <c r="H93" s="53"/>
      <c r="I93" s="47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48" customFormat="1">
      <c r="A94" s="123"/>
      <c r="C94" s="47"/>
      <c r="D94" s="49"/>
      <c r="E94" s="47"/>
      <c r="F94" s="47"/>
      <c r="G94" s="47"/>
      <c r="H94" s="53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48" customFormat="1">
      <c r="A95" s="123"/>
      <c r="C95" s="47"/>
      <c r="D95" s="49"/>
      <c r="E95" s="47"/>
      <c r="F95" s="47"/>
      <c r="G95" s="47"/>
      <c r="H95" s="53"/>
      <c r="I95" s="47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48" customFormat="1">
      <c r="A96" s="123"/>
      <c r="C96" s="47"/>
      <c r="D96" s="49"/>
      <c r="E96" s="47"/>
      <c r="F96" s="47"/>
      <c r="G96" s="47"/>
      <c r="H96" s="53"/>
      <c r="I96" s="47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48" customFormat="1">
      <c r="A97" s="123"/>
      <c r="C97" s="47"/>
      <c r="D97" s="49"/>
      <c r="E97" s="47"/>
      <c r="F97" s="47"/>
      <c r="G97" s="47"/>
      <c r="H97" s="53"/>
      <c r="I97" s="47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48" customFormat="1">
      <c r="A98" s="123"/>
      <c r="C98" s="47"/>
      <c r="D98" s="49"/>
      <c r="E98" s="47"/>
      <c r="F98" s="47"/>
      <c r="G98" s="47"/>
      <c r="H98" s="53"/>
      <c r="I98" s="47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48" customFormat="1">
      <c r="A99" s="123"/>
      <c r="C99" s="47"/>
      <c r="D99" s="49"/>
      <c r="E99" s="47"/>
      <c r="F99" s="47"/>
      <c r="G99" s="47"/>
      <c r="H99" s="53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48" customFormat="1">
      <c r="A100" s="123"/>
      <c r="C100" s="47"/>
      <c r="D100" s="49"/>
      <c r="E100" s="47"/>
      <c r="F100" s="47"/>
      <c r="G100" s="47"/>
      <c r="H100" s="53"/>
      <c r="I100" s="47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48" customFormat="1">
      <c r="A101" s="123"/>
      <c r="C101" s="47"/>
      <c r="D101" s="49"/>
      <c r="E101" s="47"/>
      <c r="F101" s="47"/>
      <c r="G101" s="47"/>
      <c r="H101" s="53"/>
      <c r="I101" s="47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48" customFormat="1">
      <c r="A102" s="123"/>
      <c r="C102" s="47"/>
      <c r="D102" s="49"/>
      <c r="E102" s="47"/>
      <c r="F102" s="47"/>
      <c r="G102" s="47"/>
      <c r="H102" s="53"/>
      <c r="I102" s="47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48" customFormat="1">
      <c r="A103" s="123"/>
      <c r="C103" s="47"/>
      <c r="D103" s="49"/>
      <c r="E103" s="47"/>
      <c r="F103" s="47"/>
      <c r="G103" s="47"/>
      <c r="H103" s="53"/>
      <c r="I103" s="47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48" customFormat="1">
      <c r="A104" s="123"/>
      <c r="C104" s="47"/>
      <c r="D104" s="49"/>
      <c r="E104" s="47"/>
      <c r="F104" s="47"/>
      <c r="G104" s="47"/>
      <c r="H104" s="53"/>
      <c r="I104" s="47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48" customFormat="1">
      <c r="A105" s="123"/>
      <c r="C105" s="47"/>
      <c r="D105" s="49"/>
      <c r="E105" s="47"/>
      <c r="F105" s="47"/>
      <c r="G105" s="47"/>
      <c r="H105" s="53"/>
      <c r="I105" s="47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48" customFormat="1">
      <c r="A106" s="123"/>
      <c r="C106" s="47"/>
      <c r="D106" s="49"/>
      <c r="E106" s="47"/>
      <c r="F106" s="47"/>
      <c r="G106" s="47"/>
      <c r="H106" s="53"/>
      <c r="I106" s="47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48" customFormat="1">
      <c r="A107" s="123"/>
      <c r="C107" s="47"/>
      <c r="D107" s="49"/>
      <c r="E107" s="47"/>
      <c r="F107" s="47"/>
      <c r="G107" s="47"/>
      <c r="H107" s="53"/>
      <c r="I107" s="47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48" customFormat="1">
      <c r="A108" s="123"/>
      <c r="C108" s="47"/>
      <c r="D108" s="49"/>
      <c r="E108" s="47"/>
      <c r="F108" s="47"/>
      <c r="G108" s="47"/>
      <c r="H108" s="53"/>
      <c r="I108" s="47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48" customFormat="1">
      <c r="A109" s="123"/>
      <c r="C109" s="47"/>
      <c r="D109" s="49"/>
      <c r="E109" s="47"/>
      <c r="F109" s="47"/>
      <c r="G109" s="47"/>
      <c r="H109" s="53"/>
      <c r="I109" s="47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48" customFormat="1">
      <c r="A110" s="123"/>
      <c r="C110" s="47"/>
      <c r="D110" s="49"/>
      <c r="E110" s="47"/>
      <c r="F110" s="47"/>
      <c r="G110" s="47"/>
      <c r="H110" s="53"/>
      <c r="I110" s="47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48" customFormat="1">
      <c r="A111" s="123"/>
      <c r="C111" s="47"/>
      <c r="D111" s="49"/>
      <c r="E111" s="47"/>
      <c r="F111" s="47"/>
      <c r="G111" s="47"/>
      <c r="H111" s="53"/>
      <c r="I111" s="47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48" customFormat="1">
      <c r="A112" s="123"/>
      <c r="C112" s="47"/>
      <c r="D112" s="49"/>
      <c r="E112" s="47"/>
      <c r="F112" s="47"/>
      <c r="G112" s="47"/>
      <c r="H112" s="53"/>
      <c r="I112" s="47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48" customFormat="1">
      <c r="A113" s="123"/>
      <c r="C113" s="47"/>
      <c r="D113" s="49"/>
      <c r="E113" s="47"/>
      <c r="F113" s="47"/>
      <c r="G113" s="47"/>
      <c r="H113" s="53"/>
      <c r="I113" s="47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48" customFormat="1">
      <c r="A114" s="123"/>
      <c r="C114" s="47"/>
      <c r="D114" s="49"/>
      <c r="E114" s="47"/>
      <c r="F114" s="47"/>
      <c r="G114" s="47"/>
      <c r="H114" s="53"/>
      <c r="I114" s="47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48" customFormat="1">
      <c r="A115" s="123"/>
      <c r="C115" s="47"/>
      <c r="D115" s="49"/>
      <c r="E115" s="47"/>
      <c r="F115" s="47"/>
      <c r="G115" s="47"/>
      <c r="H115" s="53"/>
      <c r="I115" s="47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48" customFormat="1">
      <c r="A116" s="123"/>
      <c r="C116" s="47"/>
      <c r="D116" s="49"/>
      <c r="E116" s="47"/>
      <c r="F116" s="47"/>
      <c r="G116" s="47"/>
      <c r="H116" s="53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48" customFormat="1">
      <c r="A117" s="123"/>
      <c r="C117" s="47"/>
      <c r="D117" s="49"/>
      <c r="E117" s="47"/>
      <c r="F117" s="47"/>
      <c r="G117" s="47"/>
      <c r="H117" s="53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48" customFormat="1">
      <c r="A118" s="123"/>
      <c r="C118" s="47"/>
      <c r="D118" s="49"/>
      <c r="E118" s="47"/>
      <c r="F118" s="47"/>
      <c r="G118" s="47"/>
      <c r="H118" s="53"/>
      <c r="I118" s="47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48" customFormat="1">
      <c r="A119" s="123"/>
      <c r="C119" s="47"/>
      <c r="D119" s="49"/>
      <c r="E119" s="47"/>
      <c r="F119" s="47"/>
      <c r="G119" s="47"/>
      <c r="H119" s="53"/>
      <c r="I119" s="47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48" customFormat="1">
      <c r="A120" s="123"/>
      <c r="C120" s="47"/>
      <c r="D120" s="49"/>
      <c r="E120" s="47"/>
      <c r="F120" s="47"/>
      <c r="G120" s="47"/>
      <c r="H120" s="53"/>
      <c r="I120" s="47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48" customFormat="1">
      <c r="A121" s="123"/>
      <c r="C121" s="47"/>
      <c r="D121" s="49"/>
      <c r="E121" s="47"/>
      <c r="F121" s="47"/>
      <c r="G121" s="47"/>
      <c r="H121" s="53"/>
      <c r="I121" s="47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48" customFormat="1">
      <c r="A122" s="123"/>
      <c r="C122" s="47"/>
      <c r="D122" s="49"/>
      <c r="E122" s="47"/>
      <c r="F122" s="47"/>
      <c r="G122" s="47"/>
      <c r="H122" s="53"/>
      <c r="I122" s="47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48" customFormat="1">
      <c r="A123" s="123"/>
      <c r="C123" s="47"/>
      <c r="D123" s="49"/>
      <c r="E123" s="47"/>
      <c r="F123" s="47"/>
      <c r="G123" s="47"/>
      <c r="H123" s="53"/>
      <c r="I123" s="47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48" customFormat="1">
      <c r="A124" s="123"/>
      <c r="C124" s="47"/>
      <c r="D124" s="49"/>
      <c r="E124" s="47"/>
      <c r="F124" s="47"/>
      <c r="G124" s="47"/>
      <c r="H124" s="53"/>
      <c r="I124" s="47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48" customFormat="1">
      <c r="A125" s="123"/>
      <c r="C125" s="47"/>
      <c r="D125" s="49"/>
      <c r="E125" s="47"/>
      <c r="F125" s="47"/>
      <c r="G125" s="47"/>
      <c r="H125" s="53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48" customFormat="1">
      <c r="A126" s="123"/>
      <c r="C126" s="47"/>
      <c r="D126" s="49"/>
      <c r="E126" s="47"/>
      <c r="F126" s="47"/>
      <c r="G126" s="47"/>
      <c r="H126" s="53"/>
      <c r="I126" s="47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48" customFormat="1">
      <c r="A127" s="123"/>
      <c r="C127" s="47"/>
      <c r="D127" s="49"/>
      <c r="E127" s="47"/>
      <c r="F127" s="47"/>
      <c r="G127" s="47"/>
      <c r="H127" s="53"/>
      <c r="I127" s="47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48" customFormat="1">
      <c r="A128" s="123"/>
      <c r="C128" s="47"/>
      <c r="D128" s="49"/>
      <c r="E128" s="47"/>
      <c r="F128" s="47"/>
      <c r="G128" s="47"/>
      <c r="H128" s="53"/>
      <c r="I128" s="47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48" customFormat="1">
      <c r="A129" s="123"/>
      <c r="C129" s="47"/>
      <c r="D129" s="49"/>
      <c r="E129" s="47"/>
      <c r="F129" s="47"/>
      <c r="G129" s="47"/>
      <c r="H129" s="53"/>
      <c r="I129" s="47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48" customFormat="1">
      <c r="A130" s="123"/>
      <c r="C130" s="47"/>
      <c r="D130" s="49"/>
      <c r="E130" s="47"/>
      <c r="F130" s="47"/>
      <c r="G130" s="47"/>
      <c r="H130" s="53"/>
      <c r="I130" s="47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48" customFormat="1">
      <c r="A131" s="123"/>
      <c r="C131" s="47"/>
      <c r="D131" s="49"/>
      <c r="E131" s="47"/>
      <c r="F131" s="47"/>
      <c r="G131" s="47"/>
      <c r="H131" s="53"/>
      <c r="I131" s="47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48" customFormat="1">
      <c r="A132" s="123"/>
      <c r="C132" s="47"/>
      <c r="D132" s="49"/>
      <c r="E132" s="47"/>
      <c r="F132" s="47"/>
      <c r="G132" s="47"/>
      <c r="H132" s="53"/>
      <c r="I132" s="47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48" customFormat="1">
      <c r="A133" s="123"/>
      <c r="C133" s="47"/>
      <c r="D133" s="49"/>
      <c r="E133" s="47"/>
      <c r="F133" s="47"/>
      <c r="G133" s="47"/>
      <c r="H133" s="53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48" customFormat="1">
      <c r="A134" s="123"/>
      <c r="C134" s="47"/>
      <c r="D134" s="49"/>
      <c r="E134" s="47"/>
      <c r="F134" s="47"/>
      <c r="G134" s="47"/>
      <c r="H134" s="53"/>
      <c r="I134" s="47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48" customFormat="1">
      <c r="A135" s="123"/>
      <c r="C135" s="47"/>
      <c r="D135" s="49"/>
      <c r="E135" s="47"/>
      <c r="F135" s="47"/>
      <c r="G135" s="47"/>
      <c r="H135" s="53"/>
      <c r="I135" s="47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48" customFormat="1">
      <c r="A136" s="123"/>
      <c r="C136" s="47"/>
      <c r="D136" s="49"/>
      <c r="E136" s="47"/>
      <c r="F136" s="47"/>
      <c r="G136" s="47"/>
      <c r="H136" s="53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48" customFormat="1">
      <c r="A137" s="123"/>
      <c r="C137" s="47"/>
      <c r="D137" s="49"/>
      <c r="E137" s="47"/>
      <c r="F137" s="47"/>
      <c r="G137" s="47"/>
      <c r="H137" s="53"/>
      <c r="I137" s="47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48" customFormat="1">
      <c r="A138" s="123"/>
      <c r="C138" s="47"/>
      <c r="D138" s="49"/>
      <c r="E138" s="47"/>
      <c r="F138" s="47"/>
      <c r="G138" s="47"/>
      <c r="H138" s="53"/>
      <c r="I138" s="47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48" customFormat="1">
      <c r="A139" s="123"/>
      <c r="C139" s="47"/>
      <c r="D139" s="49"/>
      <c r="E139" s="47"/>
      <c r="F139" s="47"/>
      <c r="G139" s="47"/>
      <c r="H139" s="53"/>
      <c r="I139" s="47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48" customFormat="1">
      <c r="A140" s="123"/>
      <c r="C140" s="47"/>
      <c r="D140" s="49"/>
      <c r="E140" s="47"/>
      <c r="F140" s="47"/>
      <c r="G140" s="47"/>
      <c r="H140" s="53"/>
      <c r="I140" s="47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48" customFormat="1">
      <c r="A141" s="123"/>
      <c r="C141" s="47"/>
      <c r="D141" s="49"/>
      <c r="E141" s="47"/>
      <c r="F141" s="47"/>
      <c r="G141" s="47"/>
      <c r="H141" s="53"/>
      <c r="I141" s="47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48" customFormat="1">
      <c r="A142" s="123"/>
      <c r="C142" s="47"/>
      <c r="D142" s="49"/>
      <c r="E142" s="47"/>
      <c r="F142" s="47"/>
      <c r="G142" s="47"/>
      <c r="H142" s="53"/>
      <c r="I142" s="47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48" customFormat="1">
      <c r="A143" s="123"/>
      <c r="C143" s="47"/>
      <c r="D143" s="49"/>
      <c r="E143" s="47"/>
      <c r="F143" s="47"/>
      <c r="G143" s="47"/>
      <c r="H143" s="53"/>
      <c r="I143" s="47"/>
      <c r="J143" s="47"/>
      <c r="K143" s="47"/>
      <c r="L143" s="47"/>
      <c r="M143" s="47"/>
      <c r="N143" s="47"/>
      <c r="O143" s="47"/>
      <c r="P143" s="47"/>
      <c r="Q143" s="47"/>
      <c r="R143" s="47"/>
    </row>
    <row r="144" spans="1:18" s="48" customFormat="1">
      <c r="A144" s="123"/>
      <c r="C144" s="47"/>
      <c r="D144" s="49"/>
      <c r="E144" s="47"/>
      <c r="F144" s="47"/>
      <c r="G144" s="47"/>
      <c r="H144" s="53"/>
      <c r="I144" s="47"/>
      <c r="J144" s="47"/>
      <c r="K144" s="47"/>
      <c r="L144" s="47"/>
      <c r="M144" s="47"/>
      <c r="N144" s="47"/>
      <c r="O144" s="47"/>
      <c r="P144" s="47"/>
      <c r="Q144" s="47"/>
      <c r="R144" s="47"/>
    </row>
    <row r="145" spans="1:18" s="48" customFormat="1">
      <c r="A145" s="123"/>
      <c r="C145" s="47"/>
      <c r="D145" s="49"/>
      <c r="E145" s="47"/>
      <c r="F145" s="47"/>
      <c r="G145" s="47"/>
      <c r="H145" s="53"/>
      <c r="I145" s="47"/>
      <c r="J145" s="47"/>
      <c r="K145" s="47"/>
      <c r="L145" s="47"/>
      <c r="M145" s="47"/>
      <c r="N145" s="47"/>
      <c r="O145" s="47"/>
      <c r="P145" s="47"/>
      <c r="Q145" s="47"/>
      <c r="R145" s="47"/>
    </row>
    <row r="146" spans="1:18" s="48" customFormat="1">
      <c r="A146" s="123"/>
      <c r="C146" s="47"/>
      <c r="D146" s="49"/>
      <c r="E146" s="47"/>
      <c r="F146" s="47"/>
      <c r="G146" s="47"/>
      <c r="H146" s="53"/>
      <c r="I146" s="47"/>
      <c r="J146" s="47"/>
      <c r="K146" s="47"/>
      <c r="L146" s="47"/>
      <c r="M146" s="47"/>
      <c r="N146" s="47"/>
      <c r="O146" s="47"/>
      <c r="P146" s="47"/>
      <c r="Q146" s="47"/>
      <c r="R146" s="47"/>
    </row>
    <row r="147" spans="1:18" s="48" customFormat="1">
      <c r="A147" s="123"/>
      <c r="C147" s="47"/>
      <c r="D147" s="49"/>
      <c r="E147" s="47"/>
      <c r="F147" s="47"/>
      <c r="G147" s="47"/>
      <c r="H147" s="53"/>
      <c r="I147" s="47"/>
      <c r="J147" s="47"/>
      <c r="K147" s="47"/>
      <c r="L147" s="47"/>
      <c r="M147" s="47"/>
      <c r="N147" s="47"/>
      <c r="O147" s="47"/>
      <c r="P147" s="47"/>
      <c r="Q147" s="47"/>
      <c r="R147" s="47"/>
    </row>
    <row r="148" spans="1:18" s="48" customFormat="1">
      <c r="A148" s="123"/>
      <c r="C148" s="47"/>
      <c r="D148" s="49"/>
      <c r="E148" s="47"/>
      <c r="F148" s="47"/>
      <c r="G148" s="47"/>
      <c r="H148" s="53"/>
      <c r="I148" s="47"/>
      <c r="J148" s="47"/>
      <c r="K148" s="47"/>
      <c r="L148" s="47"/>
      <c r="M148" s="47"/>
      <c r="N148" s="47"/>
      <c r="O148" s="47"/>
      <c r="P148" s="47"/>
      <c r="Q148" s="47"/>
      <c r="R148" s="47"/>
    </row>
    <row r="149" spans="1:18" s="48" customFormat="1">
      <c r="A149" s="123"/>
      <c r="C149" s="47"/>
      <c r="D149" s="49"/>
      <c r="E149" s="47"/>
      <c r="F149" s="47"/>
      <c r="G149" s="47"/>
      <c r="H149" s="53"/>
      <c r="I149" s="47"/>
      <c r="J149" s="47"/>
      <c r="K149" s="47"/>
      <c r="L149" s="47"/>
      <c r="M149" s="47"/>
      <c r="N149" s="47"/>
      <c r="O149" s="47"/>
      <c r="P149" s="47"/>
      <c r="Q149" s="47"/>
      <c r="R149" s="47"/>
    </row>
    <row r="150" spans="1:18" s="48" customFormat="1">
      <c r="A150" s="123"/>
      <c r="C150" s="47"/>
      <c r="D150" s="49"/>
      <c r="E150" s="47"/>
      <c r="F150" s="47"/>
      <c r="G150" s="47"/>
      <c r="H150" s="53"/>
      <c r="I150" s="47"/>
      <c r="J150" s="47"/>
      <c r="K150" s="47"/>
      <c r="L150" s="47"/>
      <c r="M150" s="47"/>
      <c r="N150" s="47"/>
      <c r="O150" s="47"/>
      <c r="P150" s="47"/>
      <c r="Q150" s="47"/>
      <c r="R150" s="47"/>
    </row>
    <row r="151" spans="1:18" s="48" customFormat="1">
      <c r="A151" s="123"/>
      <c r="C151" s="47"/>
      <c r="D151" s="49"/>
      <c r="E151" s="47"/>
      <c r="F151" s="47"/>
      <c r="G151" s="47"/>
      <c r="H151" s="53"/>
      <c r="I151" s="47"/>
      <c r="J151" s="47"/>
      <c r="K151" s="47"/>
      <c r="L151" s="47"/>
      <c r="M151" s="47"/>
      <c r="N151" s="47"/>
      <c r="O151" s="47"/>
      <c r="P151" s="47"/>
      <c r="Q151" s="47"/>
      <c r="R151" s="47"/>
    </row>
    <row r="152" spans="1:18" s="48" customFormat="1">
      <c r="A152" s="123"/>
      <c r="C152" s="47"/>
      <c r="D152" s="49"/>
      <c r="E152" s="47"/>
      <c r="F152" s="47"/>
      <c r="G152" s="47"/>
      <c r="H152" s="53"/>
      <c r="I152" s="47"/>
      <c r="J152" s="47"/>
      <c r="K152" s="47"/>
      <c r="L152" s="47"/>
      <c r="M152" s="47"/>
      <c r="N152" s="47"/>
      <c r="O152" s="47"/>
      <c r="P152" s="47"/>
      <c r="Q152" s="47"/>
      <c r="R152" s="47"/>
    </row>
    <row r="153" spans="1:18" s="48" customFormat="1">
      <c r="A153" s="123"/>
      <c r="C153" s="47"/>
      <c r="D153" s="49"/>
      <c r="E153" s="47"/>
      <c r="F153" s="47"/>
      <c r="G153" s="47"/>
      <c r="H153" s="53"/>
      <c r="I153" s="47"/>
      <c r="J153" s="47"/>
      <c r="K153" s="47"/>
      <c r="L153" s="47"/>
      <c r="M153" s="47"/>
      <c r="N153" s="47"/>
      <c r="O153" s="47"/>
      <c r="P153" s="47"/>
      <c r="Q153" s="47"/>
      <c r="R153" s="47"/>
    </row>
    <row r="154" spans="1:18" s="48" customFormat="1">
      <c r="A154" s="123"/>
      <c r="C154" s="47"/>
      <c r="D154" s="49"/>
      <c r="E154" s="47"/>
      <c r="F154" s="47"/>
      <c r="G154" s="47"/>
      <c r="H154" s="53"/>
      <c r="I154" s="47"/>
      <c r="J154" s="47"/>
      <c r="K154" s="47"/>
      <c r="L154" s="47"/>
      <c r="M154" s="47"/>
      <c r="N154" s="47"/>
      <c r="O154" s="47"/>
      <c r="P154" s="47"/>
      <c r="Q154" s="47"/>
      <c r="R154" s="47"/>
    </row>
    <row r="155" spans="1:18" s="48" customFormat="1">
      <c r="A155" s="123"/>
      <c r="C155" s="47"/>
      <c r="D155" s="49"/>
      <c r="E155" s="47"/>
      <c r="F155" s="47"/>
      <c r="G155" s="47"/>
      <c r="H155" s="53"/>
      <c r="I155" s="47"/>
      <c r="J155" s="47"/>
      <c r="K155" s="47"/>
      <c r="L155" s="47"/>
      <c r="M155" s="47"/>
      <c r="N155" s="47"/>
      <c r="O155" s="47"/>
      <c r="P155" s="47"/>
      <c r="Q155" s="47"/>
      <c r="R155" s="47"/>
    </row>
  </sheetData>
  <mergeCells count="25">
    <mergeCell ref="C14:E14"/>
    <mergeCell ref="F14:G14"/>
    <mergeCell ref="A2:H2"/>
    <mergeCell ref="A3:H3"/>
    <mergeCell ref="E5:H7"/>
    <mergeCell ref="C13:E13"/>
    <mergeCell ref="F13:G13"/>
    <mergeCell ref="C15:E15"/>
    <mergeCell ref="F15:G15"/>
    <mergeCell ref="C16:E16"/>
    <mergeCell ref="F16:G16"/>
    <mergeCell ref="C17:E17"/>
    <mergeCell ref="F17:G17"/>
    <mergeCell ref="G46:H46"/>
    <mergeCell ref="F52:G52"/>
    <mergeCell ref="C18:E18"/>
    <mergeCell ref="F18:G18"/>
    <mergeCell ref="C19:E19"/>
    <mergeCell ref="F19:G19"/>
    <mergeCell ref="F33:G34"/>
    <mergeCell ref="F37:G38"/>
    <mergeCell ref="E44:F44"/>
    <mergeCell ref="G44:H44"/>
    <mergeCell ref="E45:F45"/>
    <mergeCell ref="G45:H45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1"/>
  <sheetViews>
    <sheetView tabSelected="1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defaultRowHeight="12.75"/>
  <cols>
    <col min="1" max="1" width="7.140625" style="129" customWidth="1"/>
    <col min="2" max="2" width="29.7109375" style="129" customWidth="1"/>
    <col min="3" max="3" width="14.7109375" style="129" customWidth="1"/>
    <col min="4" max="4" width="9.28515625" style="129" bestFit="1" customWidth="1"/>
    <col min="5" max="5" width="13" style="129" customWidth="1"/>
    <col min="6" max="6" width="13.140625" style="129" bestFit="1" customWidth="1"/>
    <col min="7" max="8" width="9.28515625" style="129" bestFit="1" customWidth="1"/>
    <col min="9" max="9" width="14.42578125" style="129" customWidth="1"/>
    <col min="10" max="10" width="14" style="129" customWidth="1"/>
    <col min="11" max="11" width="9.7109375" style="129" bestFit="1" customWidth="1"/>
    <col min="12" max="12" width="15.28515625" style="129" customWidth="1"/>
    <col min="13" max="13" width="13.7109375" style="129" customWidth="1"/>
    <col min="14" max="16384" width="9.140625" style="129"/>
  </cols>
  <sheetData>
    <row r="2" spans="1:13" ht="24.75" customHeight="1">
      <c r="A2" s="128" t="s">
        <v>20</v>
      </c>
      <c r="B2" s="201" t="s">
        <v>0</v>
      </c>
      <c r="C2" s="201"/>
      <c r="D2" s="201"/>
      <c r="E2" s="201"/>
      <c r="F2" s="201"/>
      <c r="G2" s="201"/>
      <c r="H2" s="201"/>
      <c r="I2" s="201"/>
      <c r="J2" s="201"/>
    </row>
    <row r="3" spans="1:13">
      <c r="B3" s="150"/>
      <c r="C3" s="150"/>
      <c r="D3" s="150"/>
      <c r="E3" s="150"/>
      <c r="F3" s="150"/>
      <c r="G3" s="150"/>
      <c r="H3" s="150"/>
    </row>
    <row r="4" spans="1:13" s="132" customFormat="1" ht="21" customHeight="1">
      <c r="A4" s="195" t="s">
        <v>1</v>
      </c>
      <c r="B4" s="195" t="s">
        <v>2</v>
      </c>
      <c r="C4" s="195" t="s">
        <v>3</v>
      </c>
      <c r="D4" s="131"/>
      <c r="E4" s="192" t="s">
        <v>4</v>
      </c>
      <c r="F4" s="193"/>
      <c r="G4" s="193"/>
      <c r="H4" s="193"/>
      <c r="I4" s="194"/>
      <c r="J4" s="185" t="s">
        <v>5</v>
      </c>
      <c r="L4" s="184" t="s">
        <v>21</v>
      </c>
      <c r="M4" s="184" t="s">
        <v>22</v>
      </c>
    </row>
    <row r="5" spans="1:13" s="132" customFormat="1" ht="18.75" customHeight="1">
      <c r="A5" s="196"/>
      <c r="B5" s="196"/>
      <c r="C5" s="196"/>
      <c r="D5" s="186" t="s">
        <v>6</v>
      </c>
      <c r="E5" s="186" t="s">
        <v>7</v>
      </c>
      <c r="F5" s="188" t="s">
        <v>8</v>
      </c>
      <c r="G5" s="186" t="s">
        <v>9</v>
      </c>
      <c r="H5" s="186" t="s">
        <v>10</v>
      </c>
      <c r="I5" s="190" t="s">
        <v>11</v>
      </c>
      <c r="J5" s="185"/>
      <c r="L5" s="184"/>
      <c r="M5" s="184"/>
    </row>
    <row r="6" spans="1:13" s="132" customFormat="1" ht="24" customHeight="1">
      <c r="A6" s="197"/>
      <c r="B6" s="197"/>
      <c r="C6" s="197"/>
      <c r="D6" s="187"/>
      <c r="E6" s="187"/>
      <c r="F6" s="189"/>
      <c r="G6" s="187"/>
      <c r="H6" s="187"/>
      <c r="I6" s="191"/>
      <c r="J6" s="185"/>
      <c r="L6" s="184"/>
      <c r="M6" s="184"/>
    </row>
    <row r="7" spans="1:13" s="132" customFormat="1" ht="31.5" customHeight="1">
      <c r="A7" s="127">
        <v>1</v>
      </c>
      <c r="B7" s="127" t="s">
        <v>12</v>
      </c>
      <c r="C7" s="127"/>
      <c r="D7" s="133">
        <f>'ССР 2 кв 2018'!G32/1000</f>
        <v>2.3262523013999998</v>
      </c>
      <c r="E7" s="133">
        <f>'ССР 2 кв 2018'!E31/1000</f>
        <v>17.177523024591061</v>
      </c>
      <c r="F7" s="133">
        <f>'ССР 2 кв 2018'!F31/1000</f>
        <v>40.088568200000005</v>
      </c>
      <c r="G7" s="133">
        <f>'ССР 2 кв 2018'!G31/1000</f>
        <v>1.6515019999999998E-2</v>
      </c>
      <c r="H7" s="133">
        <v>0</v>
      </c>
      <c r="I7" s="134">
        <f>SUM(D7:H7)</f>
        <v>59.608858545991069</v>
      </c>
      <c r="J7" s="135">
        <f>I7*1.18</f>
        <v>70.33845308426946</v>
      </c>
      <c r="K7" s="136"/>
      <c r="L7" s="130">
        <v>2022</v>
      </c>
      <c r="M7" s="130">
        <v>2024</v>
      </c>
    </row>
    <row r="8" spans="1:13" s="132" customFormat="1" ht="73.5" customHeight="1">
      <c r="A8" s="127">
        <v>2</v>
      </c>
      <c r="B8" s="127" t="s">
        <v>19</v>
      </c>
      <c r="C8" s="137"/>
      <c r="D8" s="133">
        <v>3.83</v>
      </c>
      <c r="E8" s="133">
        <v>6.63</v>
      </c>
      <c r="F8" s="133">
        <v>4.46</v>
      </c>
      <c r="G8" s="133">
        <v>13.56</v>
      </c>
      <c r="H8" s="133">
        <v>8.7899999999999991</v>
      </c>
      <c r="I8" s="138"/>
      <c r="J8" s="139"/>
    </row>
    <row r="9" spans="1:13" s="132" customFormat="1" ht="34.5" customHeight="1">
      <c r="A9" s="127">
        <v>3</v>
      </c>
      <c r="B9" s="137" t="s">
        <v>13</v>
      </c>
      <c r="C9" s="137" t="s">
        <v>124</v>
      </c>
      <c r="D9" s="140">
        <f>D7/D8</f>
        <v>0.60737657999999994</v>
      </c>
      <c r="E9" s="140">
        <f t="shared" ref="E9:H9" si="0">E7/E8</f>
        <v>2.5908782842520455</v>
      </c>
      <c r="F9" s="140">
        <f t="shared" si="0"/>
        <v>8.9884682062780286</v>
      </c>
      <c r="G9" s="140">
        <f t="shared" si="0"/>
        <v>1.2179218289085545E-3</v>
      </c>
      <c r="H9" s="140">
        <f t="shared" si="0"/>
        <v>0</v>
      </c>
      <c r="I9" s="134">
        <f>SUM(D9:H9)</f>
        <v>12.187940992358984</v>
      </c>
      <c r="J9" s="135">
        <f>I9*1.2</f>
        <v>14.625529190830779</v>
      </c>
    </row>
    <row r="10" spans="1:13" s="132" customFormat="1" ht="48" customHeight="1">
      <c r="A10" s="127">
        <v>4</v>
      </c>
      <c r="B10" s="127" t="s">
        <v>14</v>
      </c>
      <c r="C10" s="127" t="s">
        <v>125</v>
      </c>
      <c r="D10" s="141">
        <v>3.99</v>
      </c>
      <c r="E10" s="141">
        <v>6.55</v>
      </c>
      <c r="F10" s="141">
        <v>4.4400000000000004</v>
      </c>
      <c r="G10" s="141">
        <v>13.38</v>
      </c>
      <c r="H10" s="141">
        <v>8.74</v>
      </c>
      <c r="I10" s="138"/>
      <c r="J10" s="139"/>
    </row>
    <row r="11" spans="1:13" s="132" customFormat="1" ht="31.5" customHeight="1">
      <c r="A11" s="127">
        <v>5</v>
      </c>
      <c r="B11" s="127" t="s">
        <v>15</v>
      </c>
      <c r="C11" s="127" t="s">
        <v>126</v>
      </c>
      <c r="D11" s="141">
        <f t="shared" ref="D11:H11" si="1">D9*D10</f>
        <v>2.4234325541999997</v>
      </c>
      <c r="E11" s="141">
        <f t="shared" si="1"/>
        <v>16.970252761850897</v>
      </c>
      <c r="F11" s="141">
        <f t="shared" si="1"/>
        <v>39.90879883587445</v>
      </c>
      <c r="G11" s="141">
        <f t="shared" si="1"/>
        <v>1.6295794070796461E-2</v>
      </c>
      <c r="H11" s="141">
        <f t="shared" si="1"/>
        <v>0</v>
      </c>
      <c r="I11" s="134">
        <f>SUM(D11:H11)</f>
        <v>59.318779945996148</v>
      </c>
      <c r="J11" s="135">
        <f>I11*1.18</f>
        <v>69.996160336275452</v>
      </c>
      <c r="M11" s="142"/>
    </row>
    <row r="12" spans="1:13" s="132" customFormat="1" ht="15.75" customHeight="1">
      <c r="A12" s="198">
        <v>6</v>
      </c>
      <c r="B12" s="198" t="s">
        <v>135</v>
      </c>
      <c r="C12" s="143" t="s">
        <v>127</v>
      </c>
      <c r="D12" s="144">
        <v>1.0489999999999999</v>
      </c>
      <c r="E12" s="144">
        <v>1.0489999999999999</v>
      </c>
      <c r="F12" s="144">
        <v>1.0489999999999999</v>
      </c>
      <c r="G12" s="144">
        <v>1.0489999999999999</v>
      </c>
      <c r="H12" s="144">
        <v>1.0489999999999999</v>
      </c>
      <c r="I12" s="138"/>
      <c r="J12" s="138"/>
    </row>
    <row r="13" spans="1:13" s="132" customFormat="1">
      <c r="A13" s="199"/>
      <c r="B13" s="199"/>
      <c r="C13" s="143" t="s">
        <v>128</v>
      </c>
      <c r="D13" s="144">
        <v>1.05</v>
      </c>
      <c r="E13" s="144">
        <v>1.05</v>
      </c>
      <c r="F13" s="144">
        <v>1.05</v>
      </c>
      <c r="G13" s="144">
        <v>1.05</v>
      </c>
      <c r="H13" s="144">
        <v>1.05</v>
      </c>
      <c r="I13" s="138"/>
      <c r="J13" s="138"/>
    </row>
    <row r="14" spans="1:13" s="132" customFormat="1">
      <c r="A14" s="199"/>
      <c r="B14" s="199"/>
      <c r="C14" s="143" t="s">
        <v>129</v>
      </c>
      <c r="D14" s="144">
        <v>1.044</v>
      </c>
      <c r="E14" s="144">
        <v>1.044</v>
      </c>
      <c r="F14" s="144">
        <v>1.044</v>
      </c>
      <c r="G14" s="144">
        <v>1.044</v>
      </c>
      <c r="H14" s="144">
        <v>1.044</v>
      </c>
      <c r="I14" s="138"/>
      <c r="J14" s="138"/>
    </row>
    <row r="15" spans="1:13" s="132" customFormat="1">
      <c r="A15" s="199"/>
      <c r="B15" s="199"/>
      <c r="C15" s="143" t="s">
        <v>130</v>
      </c>
      <c r="D15" s="144">
        <v>1.042</v>
      </c>
      <c r="E15" s="144">
        <v>1.042</v>
      </c>
      <c r="F15" s="144">
        <v>1.042</v>
      </c>
      <c r="G15" s="144">
        <v>1.042</v>
      </c>
      <c r="H15" s="144">
        <v>1.042</v>
      </c>
      <c r="I15" s="138"/>
      <c r="J15" s="138"/>
    </row>
    <row r="16" spans="1:13" s="132" customFormat="1">
      <c r="A16" s="199"/>
      <c r="B16" s="199"/>
      <c r="C16" s="143" t="s">
        <v>131</v>
      </c>
      <c r="D16" s="144">
        <v>1.0429999999999999</v>
      </c>
      <c r="E16" s="144">
        <v>1.0429999999999999</v>
      </c>
      <c r="F16" s="144">
        <v>1.0429999999999999</v>
      </c>
      <c r="G16" s="144">
        <v>1.0429999999999999</v>
      </c>
      <c r="H16" s="144">
        <v>1.0429999999999999</v>
      </c>
      <c r="I16" s="138"/>
      <c r="J16" s="138"/>
    </row>
    <row r="17" spans="1:13" s="132" customFormat="1">
      <c r="A17" s="199"/>
      <c r="B17" s="199"/>
      <c r="C17" s="143" t="s">
        <v>132</v>
      </c>
      <c r="D17" s="144">
        <v>1.044</v>
      </c>
      <c r="E17" s="144">
        <v>1.044</v>
      </c>
      <c r="F17" s="144">
        <v>1.044</v>
      </c>
      <c r="G17" s="144">
        <v>1.044</v>
      </c>
      <c r="H17" s="144">
        <v>1.044</v>
      </c>
      <c r="I17" s="138"/>
      <c r="J17" s="138"/>
    </row>
    <row r="18" spans="1:13" s="132" customFormat="1">
      <c r="A18" s="200"/>
      <c r="B18" s="200"/>
      <c r="C18" s="143" t="s">
        <v>133</v>
      </c>
      <c r="D18" s="144">
        <v>1.044</v>
      </c>
      <c r="E18" s="144">
        <v>1.044</v>
      </c>
      <c r="F18" s="144">
        <v>1.044</v>
      </c>
      <c r="G18" s="144">
        <v>1.044</v>
      </c>
      <c r="H18" s="144">
        <v>1.044</v>
      </c>
      <c r="I18" s="138"/>
      <c r="J18" s="138"/>
    </row>
    <row r="19" spans="1:13" s="132" customFormat="1" ht="102">
      <c r="A19" s="127">
        <v>7</v>
      </c>
      <c r="B19" s="127" t="s">
        <v>136</v>
      </c>
      <c r="C19" s="127" t="s">
        <v>18</v>
      </c>
      <c r="D19" s="145">
        <f>D12*D13*D14*D15*D16</f>
        <v>1.2497332173228</v>
      </c>
      <c r="E19" s="145">
        <f>E12*E13*E14*E15*E16</f>
        <v>1.2497332173228</v>
      </c>
      <c r="F19" s="145">
        <f>F12*F13*F14*F15*F16</f>
        <v>1.2497332173228</v>
      </c>
      <c r="G19" s="145">
        <f>G12*G13*G14*G15*G16</f>
        <v>1.2497332173228</v>
      </c>
      <c r="H19" s="145">
        <f>H12*H13*H14*H15*H16</f>
        <v>1.2497332173228</v>
      </c>
      <c r="I19" s="138"/>
      <c r="J19" s="138"/>
    </row>
    <row r="20" spans="1:13" s="132" customFormat="1" ht="35.25" customHeight="1">
      <c r="A20" s="127">
        <v>8</v>
      </c>
      <c r="B20" s="127" t="s">
        <v>16</v>
      </c>
      <c r="C20" s="127" t="s">
        <v>134</v>
      </c>
      <c r="D20" s="146">
        <f>D11*D19</f>
        <v>3.0286441629251764</v>
      </c>
      <c r="E20" s="146">
        <f>E11*E19</f>
        <v>21.208288582849054</v>
      </c>
      <c r="F20" s="146">
        <f>F11*F19</f>
        <v>49.87535156864579</v>
      </c>
      <c r="G20" s="146">
        <f>G11*G19</f>
        <v>2.036539515292627E-2</v>
      </c>
      <c r="H20" s="146">
        <f>H11*H19</f>
        <v>0</v>
      </c>
      <c r="I20" s="134">
        <f>SUM(D20:H20)</f>
        <v>74.132649709572945</v>
      </c>
      <c r="J20" s="135">
        <f>I20*1.2</f>
        <v>88.959179651487531</v>
      </c>
    </row>
    <row r="21" spans="1:13" s="132" customFormat="1" ht="69.75" customHeight="1">
      <c r="A21" s="127">
        <v>9</v>
      </c>
      <c r="B21" s="147" t="s">
        <v>17</v>
      </c>
      <c r="C21" s="147"/>
      <c r="D21" s="133">
        <f>D20</f>
        <v>3.0286441629251764</v>
      </c>
      <c r="E21" s="133">
        <f t="shared" ref="E21:H21" si="2">E20</f>
        <v>21.208288582849054</v>
      </c>
      <c r="F21" s="133">
        <f t="shared" si="2"/>
        <v>49.87535156864579</v>
      </c>
      <c r="G21" s="133">
        <f t="shared" si="2"/>
        <v>2.036539515292627E-2</v>
      </c>
      <c r="H21" s="133">
        <f t="shared" si="2"/>
        <v>0</v>
      </c>
      <c r="I21" s="134">
        <f>SUM(D21:H21)</f>
        <v>74.132649709572945</v>
      </c>
      <c r="J21" s="135">
        <f>I21*1.2</f>
        <v>88.959179651487531</v>
      </c>
      <c r="L21" s="148"/>
      <c r="M21" s="149"/>
    </row>
  </sheetData>
  <mergeCells count="16">
    <mergeCell ref="B2:J2"/>
    <mergeCell ref="A4:A6"/>
    <mergeCell ref="B4:B6"/>
    <mergeCell ref="C4:C6"/>
    <mergeCell ref="B12:B18"/>
    <mergeCell ref="A12:A18"/>
    <mergeCell ref="L4:L6"/>
    <mergeCell ref="M4:M6"/>
    <mergeCell ref="J4:J6"/>
    <mergeCell ref="D5:D6"/>
    <mergeCell ref="E5:E6"/>
    <mergeCell ref="F5:F6"/>
    <mergeCell ref="G5:G6"/>
    <mergeCell ref="H5:H6"/>
    <mergeCell ref="I5:I6"/>
    <mergeCell ref="E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Счастливая Галина Александровна</cp:lastModifiedBy>
  <dcterms:created xsi:type="dcterms:W3CDTF">2019-03-12T19:18:44Z</dcterms:created>
  <dcterms:modified xsi:type="dcterms:W3CDTF">2019-08-20T14:40:26Z</dcterms:modified>
</cp:coreProperties>
</file>