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120" windowWidth="20730" windowHeight="11640" tabRatio="879" activeTab="7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т3!$A$1:$Q$13</definedName>
    <definedName name="_xlnm.Print_Area" localSheetId="3">т4!$A$1:$W$27</definedName>
    <definedName name="_xlnm.Print_Area" localSheetId="4">т5!$A$1:$R$26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D23" i="102" l="1"/>
  <c r="M29" i="103" l="1"/>
  <c r="R30" i="103"/>
  <c r="R39" i="103" l="1"/>
  <c r="A10" i="104" l="1"/>
  <c r="A9" i="104"/>
  <c r="A8" i="104"/>
  <c r="D26" i="102"/>
  <c r="R26" i="101" l="1"/>
  <c r="R23" i="101"/>
  <c r="L23" i="101"/>
  <c r="L15" i="101"/>
  <c r="R10" i="101"/>
  <c r="P10" i="101"/>
  <c r="P9" i="101"/>
  <c r="R9" i="101" s="1"/>
  <c r="T10" i="98"/>
  <c r="R10" i="98"/>
  <c r="K8" i="98"/>
  <c r="P13" i="97"/>
  <c r="P10" i="97"/>
  <c r="P9" i="97"/>
  <c r="P8" i="97"/>
  <c r="L6" i="98" l="1"/>
  <c r="M6" i="98"/>
  <c r="N6" i="98" s="1"/>
  <c r="O6" i="98" s="1"/>
  <c r="P6" i="98" s="1"/>
  <c r="Q6" i="98" s="1"/>
  <c r="R6" i="98" s="1"/>
  <c r="S6" i="98" s="1"/>
  <c r="T6" i="98" s="1"/>
  <c r="K6" i="98"/>
  <c r="J6" i="98"/>
  <c r="T26" i="98"/>
  <c r="T25" i="98"/>
  <c r="T24" i="98"/>
  <c r="T23" i="98"/>
  <c r="T22" i="98"/>
  <c r="R21" i="98"/>
  <c r="T21" i="98" s="1"/>
  <c r="R14" i="98"/>
  <c r="T14" i="98" s="1"/>
  <c r="R11" i="98"/>
  <c r="T11" i="98" s="1"/>
  <c r="R9" i="98"/>
  <c r="T9" i="98" s="1"/>
  <c r="R8" i="98"/>
  <c r="T8" i="98" s="1"/>
  <c r="R37" i="103"/>
  <c r="T27" i="98" l="1"/>
  <c r="R27" i="98"/>
  <c r="I13" i="97"/>
  <c r="K26" i="98" l="1"/>
  <c r="K25" i="98"/>
  <c r="K24" i="98"/>
  <c r="K23" i="98"/>
  <c r="K22" i="98"/>
  <c r="I21" i="98"/>
  <c r="K21" i="98" s="1"/>
  <c r="I14" i="98"/>
  <c r="K14" i="98" s="1"/>
  <c r="I13" i="98"/>
  <c r="K13" i="98" s="1"/>
  <c r="I12" i="98"/>
  <c r="K12" i="98" s="1"/>
  <c r="I11" i="98"/>
  <c r="K11" i="98" s="1"/>
  <c r="I9" i="98"/>
  <c r="K9" i="98" s="1"/>
  <c r="C3" i="98"/>
  <c r="I27" i="98" l="1"/>
  <c r="R32" i="103" l="1"/>
  <c r="R33" i="103"/>
  <c r="R34" i="103"/>
  <c r="R35" i="103"/>
  <c r="R36" i="103"/>
  <c r="R38" i="103"/>
  <c r="R31" i="103"/>
  <c r="M50" i="103" l="1"/>
  <c r="R50" i="103" s="1"/>
  <c r="R29" i="103"/>
  <c r="C4" i="101"/>
  <c r="J4" i="101" s="1"/>
  <c r="C3" i="97"/>
  <c r="C4" i="96"/>
  <c r="J4" i="96" s="1"/>
  <c r="J3" i="97" s="1"/>
  <c r="L3" i="98" s="1"/>
  <c r="A14" i="102"/>
  <c r="A13" i="102"/>
  <c r="A11" i="102"/>
  <c r="A10" i="102"/>
  <c r="A9" i="102"/>
  <c r="A8" i="102"/>
  <c r="A6" i="102"/>
  <c r="R49" i="103"/>
  <c r="R48" i="103"/>
  <c r="R47" i="103"/>
  <c r="R46" i="103"/>
  <c r="R45" i="103"/>
  <c r="R44" i="103"/>
  <c r="R43" i="103"/>
  <c r="R42" i="103"/>
  <c r="R41" i="103"/>
  <c r="R40" i="103"/>
  <c r="L34" i="103"/>
  <c r="L33" i="103"/>
  <c r="L32" i="103"/>
  <c r="L31" i="103"/>
  <c r="R28" i="103"/>
  <c r="R27" i="103"/>
  <c r="R26" i="103"/>
  <c r="R24" i="103"/>
  <c r="R23" i="103"/>
  <c r="J49" i="103"/>
  <c r="J48" i="103"/>
  <c r="J47" i="103"/>
  <c r="J46" i="103"/>
  <c r="J45" i="103"/>
  <c r="J44" i="103"/>
  <c r="J43" i="103"/>
  <c r="J42" i="103"/>
  <c r="J41" i="103"/>
  <c r="J40" i="103"/>
  <c r="J39" i="103"/>
  <c r="E37" i="103"/>
  <c r="D34" i="103"/>
  <c r="D33" i="103"/>
  <c r="E32" i="103"/>
  <c r="D32" i="103"/>
  <c r="B32" i="103"/>
  <c r="E31" i="103"/>
  <c r="D31" i="103"/>
  <c r="B31" i="103"/>
  <c r="H30" i="103"/>
  <c r="E29" i="103" s="1"/>
  <c r="J29" i="103" s="1"/>
  <c r="J28" i="103"/>
  <c r="J27" i="103"/>
  <c r="J26" i="103"/>
  <c r="J24" i="103"/>
  <c r="J23" i="103"/>
  <c r="R53" i="103" l="1"/>
  <c r="D20" i="102" s="1"/>
  <c r="E30" i="103"/>
  <c r="M52" i="103"/>
  <c r="R52" i="103" s="1"/>
  <c r="J53" i="103"/>
  <c r="R51" i="103"/>
  <c r="D22" i="102" l="1"/>
  <c r="D34" i="102" l="1"/>
  <c r="D25" i="102"/>
  <c r="F22" i="102"/>
  <c r="E11" i="100"/>
  <c r="P37" i="96" l="1"/>
  <c r="P38" i="96"/>
  <c r="P36" i="96"/>
  <c r="P24" i="96"/>
  <c r="P14" i="96"/>
  <c r="P13" i="96"/>
  <c r="P10" i="96"/>
  <c r="P19" i="101" l="1"/>
  <c r="P23" i="101" l="1"/>
  <c r="P15" i="101"/>
  <c r="P26" i="101" s="1"/>
  <c r="P9" i="96" l="1"/>
  <c r="P46" i="96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<sst xmlns="http://schemas.openxmlformats.org/spreadsheetml/2006/main" count="1273" uniqueCount="318">
  <si>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</si>
  <si>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</si>
  <si>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</si>
  <si>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</si>
  <si>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</si>
  <si>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</si>
  <si>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</si>
  <si>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</si>
  <si>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</si>
  <si>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</si>
  <si>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</si>
  <si>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</si>
  <si>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</si>
  <si>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</si>
  <si>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</si>
  <si>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</si>
  <si>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</si>
  <si>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</si>
  <si>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</si>
  <si>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</si>
  <si>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</si>
  <si>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</si>
  <si>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</si>
  <si>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</si>
  <si>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</si>
  <si>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</si>
  <si>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</si>
  <si>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</si>
  <si>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</si>
  <si>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</si>
  <si>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</si>
  <si>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</si>
  <si>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</si>
  <si>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</si>
  <si>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</si>
  <si>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</si>
  <si>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</si>
  <si>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</si>
  <si>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</si>
  <si>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</si>
  <si>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</si>
  <si>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</si>
  <si>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</si>
  <si>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</si>
  <si>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</si>
  <si>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</si>
  <si>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</si>
  <si>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</si>
  <si>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</si>
  <si>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</si>
  <si>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</si>
  <si>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</si>
  <si>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</si>
  <si>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</si>
  <si>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</si>
  <si>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</si>
  <si>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</si>
  <si>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</si>
  <si>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</si>
  <si>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</si>
  <si>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</si>
  <si>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</si>
  <si>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</si>
  <si>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</si>
  <si>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</si>
  <si>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</si>
  <si>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</si>
  <si>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</si>
  <si>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</si>
  <si>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</si>
  <si>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</si>
  <si>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</si>
  <si>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</si>
  <si>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</si>
  <si>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</si>
  <si>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</si>
  <si>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</si>
  <si>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</si>
  <si>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</si>
  <si>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</si>
  <si>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</si>
  <si>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</si>
  <si>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</si>
  <si>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</si>
  <si>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</si>
  <si>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</si>
  <si>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</si>
  <si>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</si>
  <si>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</si>
  <si>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</si>
  <si>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</si>
  <si>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</si>
  <si>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</si>
  <si>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</si>
  <si>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</si>
  <si>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</si>
  <si>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</si>
  <si>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</si>
  <si>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</si>
  <si>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</si>
  <si>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</si>
  <si>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</si>
  <si>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</si>
  <si>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</si>
  <si>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</si>
  <si>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</si>
  <si>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</si>
  <si>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</si>
  <si>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</si>
  <si>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</si>
  <si>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</si>
  <si>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</si>
  <si>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</si>
  <si>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</si>
  <si>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</si>
  <si>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</si>
  <si>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</si>
  <si>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</si>
  <si>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</si>
  <si>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</si>
  <si>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</si>
  <si>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</si>
  <si>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</si>
  <si>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</si>
  <si>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</si>
  <si>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</si>
  <si>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</si>
  <si>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</si>
  <si>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</si>
  <si>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</si>
  <si>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</si>
  <si>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</si>
  <si>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</si>
  <si>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</si>
  <si>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</si>
  <si>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</si>
  <si>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</si>
  <si>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</si>
  <si>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</si>
  <si>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</si>
  <si>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</si>
  <si>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</si>
  <si>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</si>
  <si>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</si>
  <si>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</si>
  <si>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</si>
  <si>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</si>
  <si>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</si>
  <si>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</si>
  <si>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</si>
  <si>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</si>
  <si>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</si>
  <si>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</si>
  <si>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</si>
  <si>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</si>
  <si>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</si>
  <si>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</si>
  <si>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</si>
  <si>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</si>
  <si>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</si>
  <si>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</si>
  <si>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</si>
  <si>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</si>
  <si>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</si>
  <si>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</si>
  <si>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</si>
  <si>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</si>
  <si>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</si>
  <si>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</si>
  <si>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</si>
  <si>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</si>
  <si>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</si>
  <si>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</si>
  <si>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</si>
  <si>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</si>
  <si>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</si>
  <si>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</si>
  <si>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</si>
  <si>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</si>
  <si>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</si>
  <si>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</si>
  <si>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</si>
  <si>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</si>
  <si>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</si>
  <si>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</si>
  <si>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</si>
  <si>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</si>
  <si>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</si>
  <si>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</si>
  <si>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</si>
  <si>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</si>
  <si>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</si>
  <si>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</si>
  <si>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Т-1-03-1</t>
  </si>
  <si>
    <t>Т-1-03-2</t>
  </si>
  <si>
    <t>Установки ячейки реактора ДГР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</si>
  <si>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</si>
  <si>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</si>
  <si>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</si>
  <si>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</si>
  <si>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</si>
  <si>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</si>
  <si>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</si>
  <si>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</si>
  <si>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</si>
  <si>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</si>
  <si>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</si>
  <si>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>таблица 35-01-2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</si>
  <si>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</si>
  <si>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</si>
  <si>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</si>
  <si>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</si>
  <si>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</si>
  <si>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</si>
  <si>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</si>
  <si>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</si>
  <si>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</si>
  <si>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</si>
  <si>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</si>
  <si>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</si>
  <si>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</si>
  <si>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</si>
  <si>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</si>
  <si>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</si>
  <si>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</si>
  <si>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</si>
  <si>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</si>
  <si>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</si>
  <si>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</si>
  <si>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</si>
  <si>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</si>
  <si>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</si>
  <si>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</si>
  <si>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</si>
  <si>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</si>
  <si>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</si>
  <si>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</si>
  <si>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</si>
  <si>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</si>
  <si>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</si>
  <si>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</si>
  <si>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НДС 20%</t>
  </si>
  <si>
    <t>коэф пересчета</t>
  </si>
  <si>
    <t>Величина затрат, тыс рублей (без НДС) с учетом регионального коэф.</t>
  </si>
  <si>
    <t xml:space="preserve">СМР без опор и провода </t>
  </si>
  <si>
    <t>1-- цепная, сечениеАС150, 1 провод в фазе</t>
  </si>
  <si>
    <t>Л1-04-2</t>
  </si>
  <si>
    <t>стоимость провода</t>
  </si>
  <si>
    <t>2-х цепная, сечениеАС150, 1 провод в фазе</t>
  </si>
  <si>
    <t>Л5-04</t>
  </si>
  <si>
    <t>стоимость грозотроса ОКГТ</t>
  </si>
  <si>
    <t>диаметр 12,1</t>
  </si>
  <si>
    <t>О1-03</t>
  </si>
  <si>
    <t>1.4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</si>
  <si>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</si>
  <si>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</si>
  <si>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</si>
  <si>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</si>
  <si>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</si>
  <si>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</si>
  <si>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</si>
  <si>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</si>
  <si>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</si>
  <si>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</si>
  <si>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</si>
  <si>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</si>
  <si>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</si>
  <si>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</si>
  <si>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</si>
  <si>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</si>
  <si>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</si>
  <si>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</si>
  <si>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</si>
  <si>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</si>
  <si>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</si>
  <si>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</si>
  <si>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</si>
  <si>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</si>
  <si>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</si>
  <si>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</si>
  <si>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</si>
  <si>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</si>
  <si>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Распределительные пункты (РП) 15 кВ</t>
  </si>
  <si>
    <t>Кабель АПвПуг -15 3х185/50</t>
  </si>
  <si>
    <t>Кабель АПвПуг -15 3х185/51</t>
  </si>
  <si>
    <t xml:space="preserve">План утв. </t>
  </si>
  <si>
    <t>Год раскрытия информации: 2020 год</t>
  </si>
  <si>
    <t>Э3-08-2</t>
  </si>
  <si>
    <t>Э3-07-2</t>
  </si>
  <si>
    <t>тип ( блочный), количество трансформаторов (2), номинальная мощность 630 кВА</t>
  </si>
  <si>
    <t>тип ( блочный), количество трансформаторов (2), номинальная мощность 400 кВА</t>
  </si>
  <si>
    <t>КТП 1,3</t>
  </si>
  <si>
    <t>тип ( блочный), количество трансформаторов (2), номинальная мощность 1000 кВА</t>
  </si>
  <si>
    <t>Э3-09-2</t>
  </si>
  <si>
    <t>КТП 11, РТП 2</t>
  </si>
  <si>
    <t>2- цепная, сечение АС185, 1 провод в фазе</t>
  </si>
  <si>
    <t>Л3-04-2</t>
  </si>
  <si>
    <t>стоимость опор</t>
  </si>
  <si>
    <t>Л5-05</t>
  </si>
  <si>
    <t>УНЦ КЛ 10 кВ с алюминевой жилой</t>
  </si>
  <si>
    <t>XRUHAKXS 3(1x150/50)</t>
  </si>
  <si>
    <t>К1-06-2</t>
  </si>
  <si>
    <t>XRUHAKXS 3(1x240/70)</t>
  </si>
  <si>
    <t>1.7</t>
  </si>
  <si>
    <t>1.8</t>
  </si>
  <si>
    <t>1.9</t>
  </si>
  <si>
    <t>К1-08-2</t>
  </si>
  <si>
    <t>П-5-01</t>
  </si>
  <si>
    <t>Наименование инвестиционного проекта: Приобретение электросетевого комплекса ООО "Татэнерго"</t>
  </si>
  <si>
    <t>Идентификатор инвестиционного проекта: K 20-02</t>
  </si>
  <si>
    <t>выключатель  колонковый 110 кВ LTB 145 I n 2000A, Iотк 40 кВА</t>
  </si>
  <si>
    <t xml:space="preserve"> VD4/P I n 1600A, Iотк 20 кВА</t>
  </si>
  <si>
    <t>В3-03-1</t>
  </si>
  <si>
    <t>В1-01-1</t>
  </si>
  <si>
    <t>Т-4-07-2</t>
  </si>
  <si>
    <t>РДПОМ 480/10У1</t>
  </si>
  <si>
    <t>1 ед</t>
  </si>
  <si>
    <t>С-1-03-2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</si>
</sst>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  <numFmt numFmtId="171" formatCode="_-* #,##0.0\ _₽_-;\-* #,##0.0\ _₽_-;_-* &quot;-&quot;?\ _₽_-;_-@_-"/>
  </numFmts>
  <fonts count="5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2"/>
      <color rgb="FFFF0000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23" fillId="0" borderId="0"/>
    <xf numFmtId="0" fontId="52" fillId="0" borderId="0"/>
  </cellStyleXfs>
  <cellXfs count="256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9" fontId="4" fillId="0" borderId="0" xfId="0" applyNumberFormat="1" applyFont="1" applyFill="1" applyAlignment="1">
      <alignment horizontal="center"/>
    </xf>
    <xf numFmtId="0" fontId="52" fillId="0" borderId="0" xfId="0" applyFont="1" applyFill="1" applyBorder="1"/>
    <xf numFmtId="0" fontId="53" fillId="0" borderId="21" xfId="55" applyFont="1" applyFill="1" applyBorder="1" applyAlignment="1">
      <alignment horizontal="center" vertical="center" wrapText="1"/>
    </xf>
    <xf numFmtId="1" fontId="53" fillId="0" borderId="21" xfId="55" applyNumberFormat="1" applyFont="1" applyFill="1" applyBorder="1" applyAlignment="1">
      <alignment horizontal="center" vertical="center" wrapText="1"/>
    </xf>
    <xf numFmtId="2" fontId="53" fillId="0" borderId="21" xfId="55" applyNumberFormat="1" applyFont="1" applyFill="1" applyBorder="1" applyAlignment="1">
      <alignment horizontal="center" vertical="center"/>
    </xf>
    <xf numFmtId="170" fontId="53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49" fillId="0" borderId="11" xfId="0" applyFont="1" applyFill="1" applyBorder="1" applyAlignment="1">
      <alignment horizontal="center"/>
    </xf>
    <xf numFmtId="0" fontId="49" fillId="0" borderId="10" xfId="0" applyFont="1" applyFill="1" applyBorder="1" applyAlignment="1">
      <alignment horizontal="center"/>
    </xf>
    <xf numFmtId="0" fontId="37" fillId="24" borderId="17" xfId="0" applyFont="1" applyFill="1" applyBorder="1" applyAlignment="1">
      <alignment horizontal="center" vertical="center" wrapText="1"/>
    </xf>
    <xf numFmtId="0" fontId="45" fillId="0" borderId="10" xfId="56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3" fillId="0" borderId="21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4" fontId="24" fillId="0" borderId="11" xfId="0" applyNumberFormat="1" applyFont="1" applyBorder="1" applyAlignment="1">
      <alignment horizontal="center" vertical="center"/>
    </xf>
    <xf numFmtId="4" fontId="24" fillId="0" borderId="12" xfId="0" applyNumberFormat="1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171" fontId="54" fillId="0" borderId="10" xfId="57" applyNumberFormat="1" applyFont="1" applyFill="1" applyBorder="1" applyAlignment="1">
      <alignment horizontal="center" vertical="center" wrapText="1"/>
    </xf>
    <xf numFmtId="171" fontId="29" fillId="25" borderId="10" xfId="57" applyNumberFormat="1" applyFont="1" applyFill="1" applyBorder="1" applyAlignment="1">
      <alignment horizontal="center" vertical="center" wrapText="1"/>
    </xf>
    <xf numFmtId="171" fontId="29" fillId="27" borderId="10" xfId="57" applyNumberFormat="1" applyFont="1" applyFill="1" applyBorder="1" applyAlignment="1">
      <alignment horizontal="center" vertical="center" wrapText="1"/>
    </xf>
    <xf numFmtId="171" fontId="29" fillId="26" borderId="10" xfId="57" applyNumberFormat="1" applyFont="1" applyFill="1" applyBorder="1" applyAlignment="1">
      <alignment horizontal="center" vertical="center" wrapText="1"/>
    </xf>
    <xf numFmtId="171" fontId="54" fillId="0" borderId="10" xfId="57" applyNumberFormat="1" applyFont="1" applyFill="1" applyBorder="1" applyAlignment="1">
      <alignment horizontal="center" vertical="center" wrapText="1"/>
    </xf>
    <xf numFmtId="171" fontId="29" fillId="25" borderId="10" xfId="57" applyNumberFormat="1" applyFont="1" applyFill="1" applyBorder="1" applyAlignment="1">
      <alignment horizontal="center" vertical="center" wrapText="1"/>
    </xf>
    <xf numFmtId="171" fontId="29" fillId="27" borderId="10" xfId="57" applyNumberFormat="1" applyFont="1" applyFill="1" applyBorder="1" applyAlignment="1">
      <alignment horizontal="center" vertical="center" wrapText="1"/>
    </xf>
    <xf numFmtId="171" fontId="29" fillId="26" borderId="10" xfId="57" applyNumberFormat="1" applyFont="1" applyFill="1" applyBorder="1" applyAlignment="1">
      <alignment horizontal="center" vertical="center" wrapText="1"/>
    </xf>
  </cellXfs>
  <cellStyles count="5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2 2" xfId="5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Обычный 8" xfId="5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opLeftCell="K51" workbookViewId="0">
      <selection activeCell="M30" sqref="M30"/>
    </sheetView>
  </sheetViews>
  <sheetFormatPr defaultRowHeight="15.75" x14ac:dyDescent="0.25"/>
  <cols>
    <col min="1" max="1" width="8.625" style="76" customWidth="1"/>
    <col min="2" max="2" width="26.375" style="119" customWidth="1"/>
    <col min="3" max="3" width="14" style="101" customWidth="1"/>
    <col min="4" max="4" width="23.5" style="119" customWidth="1"/>
    <col min="5" max="5" width="13.625" style="101" customWidth="1"/>
    <col min="6" max="6" width="10.875" style="101" customWidth="1"/>
    <col min="7" max="7" width="13.875" style="117" customWidth="1"/>
    <col min="8" max="8" width="16.75" style="117" customWidth="1"/>
    <col min="9" max="9" width="9.625" style="53" customWidth="1"/>
    <col min="10" max="10" width="15.125" style="36" customWidth="1"/>
    <col min="11" max="11" width="14" style="53" customWidth="1"/>
    <col min="12" max="12" width="22.375" style="53" customWidth="1"/>
    <col min="13" max="13" width="13.5" style="53" customWidth="1"/>
    <col min="14" max="14" width="10.875" style="53" customWidth="1"/>
    <col min="15" max="15" width="13.875" style="53" customWidth="1"/>
    <col min="16" max="16" width="16.75" style="53" customWidth="1"/>
    <col min="17" max="17" width="15.125" style="53" customWidth="1"/>
    <col min="18" max="18" width="15.625" style="53" customWidth="1"/>
    <col min="19" max="16384" width="9" style="53"/>
  </cols>
  <sheetData>
    <row r="1" spans="1:34" ht="18.75" x14ac:dyDescent="0.25">
      <c r="Q1" s="120" t="s">
        <v>50</v>
      </c>
    </row>
    <row r="2" spans="1:34" ht="18.75" x14ac:dyDescent="0.3">
      <c r="Q2" s="121" t="s">
        <v>48</v>
      </c>
    </row>
    <row r="3" spans="1:34" ht="18.75" x14ac:dyDescent="0.3">
      <c r="Q3" s="121" t="s">
        <v>49</v>
      </c>
    </row>
    <row r="4" spans="1:34" ht="69.75" customHeight="1" x14ac:dyDescent="0.25">
      <c r="A4" s="182" t="s">
        <v>53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22"/>
      <c r="S4" s="122"/>
      <c r="T4" s="122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</row>
    <row r="5" spans="1:34" ht="18.75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</row>
    <row r="6" spans="1:34" ht="18.75" x14ac:dyDescent="0.25">
      <c r="A6" s="184" t="s">
        <v>227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34" x14ac:dyDescent="0.25">
      <c r="A7" s="185" t="s">
        <v>51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26"/>
      <c r="S7" s="126"/>
      <c r="T7" s="126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</row>
    <row r="8" spans="1:34" ht="18.75" x14ac:dyDescent="0.3">
      <c r="A8" s="186" t="s">
        <v>286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23"/>
      <c r="S8" s="123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</row>
    <row r="9" spans="1:34" ht="18.75" x14ac:dyDescent="0.3">
      <c r="A9" s="187" t="s">
        <v>308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23"/>
      <c r="S9" s="123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</row>
    <row r="10" spans="1:34" ht="18.75" x14ac:dyDescent="0.25">
      <c r="A10" s="187" t="s">
        <v>309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</row>
    <row r="11" spans="1:34" ht="18.75" x14ac:dyDescent="0.3">
      <c r="A11" s="188" t="s">
        <v>188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23"/>
      <c r="S11" s="123"/>
      <c r="T11" s="123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</row>
    <row r="12" spans="1:34" s="129" customFormat="1" ht="22.5" customHeight="1" x14ac:dyDescent="0.3">
      <c r="A12" s="181" t="s">
        <v>52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28"/>
      <c r="S12" s="128"/>
      <c r="T12" s="12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9" customFormat="1" ht="18.75" x14ac:dyDescent="0.3">
      <c r="A13" s="189" t="s">
        <v>151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28"/>
      <c r="S13" s="128"/>
      <c r="T13" s="12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9" customFormat="1" ht="18.75" x14ac:dyDescent="0.3">
      <c r="A14" s="189" t="s">
        <v>187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28"/>
      <c r="S14" s="128"/>
      <c r="T14" s="12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9" customFormat="1" ht="18.75" customHeight="1" x14ac:dyDescent="0.3">
      <c r="A15" s="181" t="s">
        <v>59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28"/>
      <c r="S15" s="128"/>
      <c r="T15" s="12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9" t="s">
        <v>10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</row>
    <row r="17" spans="1:18" x14ac:dyDescent="0.25">
      <c r="A17" s="180" t="s">
        <v>0</v>
      </c>
      <c r="B17" s="175" t="s">
        <v>2</v>
      </c>
      <c r="C17" s="171" t="s">
        <v>285</v>
      </c>
      <c r="D17" s="171"/>
      <c r="E17" s="171"/>
      <c r="F17" s="171"/>
      <c r="G17" s="171"/>
      <c r="H17" s="171"/>
      <c r="I17" s="171"/>
      <c r="J17" s="171"/>
      <c r="K17" s="171" t="s">
        <v>47</v>
      </c>
      <c r="L17" s="171"/>
      <c r="M17" s="171"/>
      <c r="N17" s="171"/>
      <c r="O17" s="171"/>
      <c r="P17" s="171"/>
      <c r="Q17" s="171"/>
      <c r="R17" s="171"/>
    </row>
    <row r="18" spans="1:18" ht="46.5" customHeight="1" x14ac:dyDescent="0.25">
      <c r="A18" s="180"/>
      <c r="B18" s="175"/>
      <c r="C18" s="172" t="s">
        <v>226</v>
      </c>
      <c r="D18" s="173"/>
      <c r="E18" s="173"/>
      <c r="F18" s="173"/>
      <c r="G18" s="173"/>
      <c r="H18" s="173"/>
      <c r="I18" s="173"/>
      <c r="J18" s="174"/>
      <c r="K18" s="172" t="s">
        <v>226</v>
      </c>
      <c r="L18" s="173"/>
      <c r="M18" s="173"/>
      <c r="N18" s="173"/>
      <c r="O18" s="173"/>
      <c r="P18" s="173"/>
      <c r="Q18" s="173"/>
      <c r="R18" s="174"/>
    </row>
    <row r="19" spans="1:18" ht="15.75" customHeight="1" x14ac:dyDescent="0.25">
      <c r="A19" s="180"/>
      <c r="B19" s="175"/>
      <c r="C19" s="175" t="s">
        <v>13</v>
      </c>
      <c r="D19" s="175"/>
      <c r="E19" s="175"/>
      <c r="F19" s="175"/>
      <c r="G19" s="175" t="s">
        <v>120</v>
      </c>
      <c r="H19" s="175"/>
      <c r="I19" s="175"/>
      <c r="J19" s="175"/>
      <c r="K19" s="175" t="s">
        <v>13</v>
      </c>
      <c r="L19" s="175"/>
      <c r="M19" s="175"/>
      <c r="N19" s="175"/>
      <c r="O19" s="175" t="s">
        <v>120</v>
      </c>
      <c r="P19" s="175"/>
      <c r="Q19" s="175"/>
      <c r="R19" s="175"/>
    </row>
    <row r="20" spans="1:18" s="27" customFormat="1" ht="126" x14ac:dyDescent="0.25">
      <c r="A20" s="180"/>
      <c r="B20" s="175"/>
      <c r="C20" s="116" t="s">
        <v>29</v>
      </c>
      <c r="D20" s="116" t="s">
        <v>9</v>
      </c>
      <c r="E20" s="116" t="s">
        <v>111</v>
      </c>
      <c r="F20" s="116" t="s">
        <v>11</v>
      </c>
      <c r="G20" s="116" t="s">
        <v>14</v>
      </c>
      <c r="H20" s="116" t="s">
        <v>54</v>
      </c>
      <c r="I20" s="27" t="s">
        <v>189</v>
      </c>
      <c r="J20" s="12" t="s">
        <v>55</v>
      </c>
      <c r="K20" s="116" t="s">
        <v>29</v>
      </c>
      <c r="L20" s="116" t="s">
        <v>9</v>
      </c>
      <c r="M20" s="116" t="s">
        <v>111</v>
      </c>
      <c r="N20" s="116" t="s">
        <v>11</v>
      </c>
      <c r="O20" s="116" t="s">
        <v>14</v>
      </c>
      <c r="P20" s="116" t="s">
        <v>54</v>
      </c>
      <c r="Q20" s="27" t="s">
        <v>189</v>
      </c>
      <c r="R20" s="12" t="s">
        <v>55</v>
      </c>
    </row>
    <row r="21" spans="1:18" s="27" customFormat="1" x14ac:dyDescent="0.25">
      <c r="A21" s="115">
        <v>1</v>
      </c>
      <c r="B21" s="116">
        <v>2</v>
      </c>
      <c r="C21" s="116">
        <v>3</v>
      </c>
      <c r="D21" s="116">
        <v>4</v>
      </c>
      <c r="E21" s="116">
        <v>5</v>
      </c>
      <c r="F21" s="116">
        <v>6</v>
      </c>
      <c r="G21" s="116">
        <v>7</v>
      </c>
      <c r="H21" s="116">
        <v>8</v>
      </c>
      <c r="J21" s="12">
        <v>9</v>
      </c>
      <c r="K21" s="116">
        <v>3</v>
      </c>
      <c r="L21" s="116">
        <v>4</v>
      </c>
      <c r="M21" s="116">
        <v>5</v>
      </c>
      <c r="N21" s="116">
        <v>6</v>
      </c>
      <c r="O21" s="116">
        <v>7</v>
      </c>
      <c r="P21" s="116">
        <v>8</v>
      </c>
      <c r="Q21" s="12">
        <v>9</v>
      </c>
      <c r="R21" s="12">
        <v>10</v>
      </c>
    </row>
    <row r="22" spans="1:18" s="27" customFormat="1" ht="47.25" x14ac:dyDescent="0.25">
      <c r="A22" s="115">
        <v>1</v>
      </c>
      <c r="B22" s="13" t="s">
        <v>107</v>
      </c>
      <c r="C22" s="116" t="s">
        <v>133</v>
      </c>
      <c r="D22" s="116" t="s">
        <v>119</v>
      </c>
      <c r="E22" s="116" t="s">
        <v>119</v>
      </c>
      <c r="F22" s="116" t="s">
        <v>119</v>
      </c>
      <c r="G22" s="116" t="s">
        <v>119</v>
      </c>
      <c r="H22" s="116" t="s">
        <v>119</v>
      </c>
      <c r="I22" s="116"/>
      <c r="J22" s="116" t="s">
        <v>119</v>
      </c>
      <c r="K22" s="116" t="s">
        <v>133</v>
      </c>
      <c r="L22" s="116" t="s">
        <v>119</v>
      </c>
      <c r="M22" s="116" t="s">
        <v>119</v>
      </c>
      <c r="N22" s="116" t="s">
        <v>119</v>
      </c>
      <c r="O22" s="116" t="s">
        <v>119</v>
      </c>
      <c r="P22" s="116" t="s">
        <v>119</v>
      </c>
      <c r="Q22" s="116" t="s">
        <v>119</v>
      </c>
      <c r="R22" s="116" t="s">
        <v>119</v>
      </c>
    </row>
    <row r="23" spans="1:18" s="27" customFormat="1" ht="63" x14ac:dyDescent="0.25">
      <c r="A23" s="115" t="s">
        <v>90</v>
      </c>
      <c r="B23" s="14" t="s">
        <v>73</v>
      </c>
      <c r="C23" s="116">
        <v>110</v>
      </c>
      <c r="D23" s="113"/>
      <c r="E23" s="116"/>
      <c r="F23" s="116" t="s">
        <v>70</v>
      </c>
      <c r="G23" s="15" t="s">
        <v>190</v>
      </c>
      <c r="H23" s="12">
        <v>23135</v>
      </c>
      <c r="I23" s="21">
        <v>1.1000000000000001</v>
      </c>
      <c r="J23" s="12">
        <f>E23*H23*I23</f>
        <v>0</v>
      </c>
      <c r="K23" s="116">
        <v>110</v>
      </c>
      <c r="L23" s="167" t="s">
        <v>310</v>
      </c>
      <c r="M23" s="116">
        <v>2</v>
      </c>
      <c r="N23" s="116" t="s">
        <v>70</v>
      </c>
      <c r="O23" s="15" t="s">
        <v>313</v>
      </c>
      <c r="P23" s="12">
        <v>23135</v>
      </c>
      <c r="Q23" s="21">
        <v>1.1000000000000001</v>
      </c>
      <c r="R23" s="12">
        <f>M23*P23*Q23</f>
        <v>50897.000000000007</v>
      </c>
    </row>
    <row r="24" spans="1:18" s="27" customFormat="1" ht="63" x14ac:dyDescent="0.25">
      <c r="A24" s="115" t="s">
        <v>91</v>
      </c>
      <c r="B24" s="14" t="s">
        <v>74</v>
      </c>
      <c r="C24" s="116">
        <v>15</v>
      </c>
      <c r="D24" s="113"/>
      <c r="E24" s="116"/>
      <c r="F24" s="116" t="s">
        <v>70</v>
      </c>
      <c r="G24" s="15" t="s">
        <v>191</v>
      </c>
      <c r="H24" s="12">
        <v>2619</v>
      </c>
      <c r="I24" s="21">
        <v>1.1000000000000001</v>
      </c>
      <c r="J24" s="12">
        <f t="shared" ref="J24:J29" si="0">E24*H24*I24</f>
        <v>0</v>
      </c>
      <c r="K24" s="116">
        <v>10</v>
      </c>
      <c r="L24" s="167" t="s">
        <v>311</v>
      </c>
      <c r="M24" s="116">
        <v>4</v>
      </c>
      <c r="N24" s="116" t="s">
        <v>70</v>
      </c>
      <c r="O24" s="15" t="s">
        <v>312</v>
      </c>
      <c r="P24" s="12">
        <v>1301</v>
      </c>
      <c r="Q24" s="21">
        <v>1.1000000000000001</v>
      </c>
      <c r="R24" s="12">
        <f t="shared" ref="R24" si="1">M24*P24*Q24</f>
        <v>5724.4000000000005</v>
      </c>
    </row>
    <row r="25" spans="1:18" s="128" customFormat="1" ht="47.25" x14ac:dyDescent="0.25">
      <c r="A25" s="73">
        <v>2</v>
      </c>
      <c r="B25" s="13" t="s">
        <v>27</v>
      </c>
      <c r="C25" s="116" t="s">
        <v>119</v>
      </c>
      <c r="D25" s="116"/>
      <c r="E25" s="116"/>
      <c r="F25" s="116" t="s">
        <v>119</v>
      </c>
      <c r="G25" s="116" t="s">
        <v>119</v>
      </c>
      <c r="H25" s="116" t="s">
        <v>119</v>
      </c>
      <c r="I25" s="21"/>
      <c r="J25" s="116"/>
      <c r="K25" s="116" t="s">
        <v>119</v>
      </c>
      <c r="L25" s="116" t="s">
        <v>119</v>
      </c>
      <c r="M25" s="116" t="s">
        <v>119</v>
      </c>
      <c r="N25" s="116" t="s">
        <v>119</v>
      </c>
      <c r="O25" s="116" t="s">
        <v>119</v>
      </c>
      <c r="P25" s="116" t="s">
        <v>119</v>
      </c>
      <c r="Q25" s="21"/>
      <c r="R25" s="116"/>
    </row>
    <row r="26" spans="1:18" s="128" customFormat="1" x14ac:dyDescent="0.25">
      <c r="A26" s="73" t="s">
        <v>92</v>
      </c>
      <c r="B26" s="14" t="s">
        <v>71</v>
      </c>
      <c r="C26" s="116">
        <v>110</v>
      </c>
      <c r="D26" s="118"/>
      <c r="E26" s="116"/>
      <c r="F26" s="116" t="s">
        <v>70</v>
      </c>
      <c r="G26" s="15" t="s">
        <v>193</v>
      </c>
      <c r="H26" s="12">
        <v>50105</v>
      </c>
      <c r="I26" s="21">
        <v>1.05</v>
      </c>
      <c r="J26" s="12">
        <f t="shared" si="0"/>
        <v>0</v>
      </c>
      <c r="K26" s="116">
        <v>110</v>
      </c>
      <c r="L26" s="118" t="s">
        <v>192</v>
      </c>
      <c r="M26" s="116">
        <v>1</v>
      </c>
      <c r="N26" s="116" t="s">
        <v>316</v>
      </c>
      <c r="O26" s="15" t="s">
        <v>314</v>
      </c>
      <c r="P26" s="12">
        <v>36657</v>
      </c>
      <c r="Q26" s="21">
        <v>1.05</v>
      </c>
      <c r="R26" s="12">
        <f t="shared" ref="R26:R28" si="2">M26*P26*Q26</f>
        <v>38489.85</v>
      </c>
    </row>
    <row r="27" spans="1:18" s="128" customFormat="1" x14ac:dyDescent="0.25">
      <c r="A27" s="73" t="s">
        <v>93</v>
      </c>
      <c r="B27" s="14" t="s">
        <v>72</v>
      </c>
      <c r="C27" s="116">
        <v>110</v>
      </c>
      <c r="D27" s="118"/>
      <c r="E27" s="116"/>
      <c r="F27" s="116" t="s">
        <v>70</v>
      </c>
      <c r="G27" s="15" t="s">
        <v>194</v>
      </c>
      <c r="H27" s="12">
        <v>50105</v>
      </c>
      <c r="I27" s="21">
        <v>1.05</v>
      </c>
      <c r="J27" s="12">
        <f t="shared" si="0"/>
        <v>0</v>
      </c>
      <c r="K27" s="116">
        <v>110</v>
      </c>
      <c r="L27" s="118" t="s">
        <v>192</v>
      </c>
      <c r="M27" s="116">
        <v>1</v>
      </c>
      <c r="N27" s="159" t="s">
        <v>316</v>
      </c>
      <c r="O27" s="15" t="s">
        <v>314</v>
      </c>
      <c r="P27" s="12">
        <v>36657</v>
      </c>
      <c r="Q27" s="21">
        <v>1.05</v>
      </c>
      <c r="R27" s="12">
        <f t="shared" si="2"/>
        <v>38489.85</v>
      </c>
    </row>
    <row r="28" spans="1:18" s="128" customFormat="1" ht="31.5" x14ac:dyDescent="0.25">
      <c r="A28" s="73" t="s">
        <v>94</v>
      </c>
      <c r="B28" s="14" t="s">
        <v>195</v>
      </c>
      <c r="C28" s="116">
        <v>15</v>
      </c>
      <c r="D28" s="116"/>
      <c r="E28" s="116"/>
      <c r="F28" s="116" t="s">
        <v>70</v>
      </c>
      <c r="G28" s="116" t="s">
        <v>196</v>
      </c>
      <c r="H28" s="116">
        <v>4349</v>
      </c>
      <c r="I28" s="21">
        <v>1.05</v>
      </c>
      <c r="J28" s="116">
        <f t="shared" si="0"/>
        <v>0</v>
      </c>
      <c r="K28" s="116">
        <v>10</v>
      </c>
      <c r="L28" s="133" t="s">
        <v>315</v>
      </c>
      <c r="M28" s="116">
        <v>2</v>
      </c>
      <c r="N28" s="159" t="s">
        <v>316</v>
      </c>
      <c r="O28" s="116" t="s">
        <v>196</v>
      </c>
      <c r="P28" s="116">
        <v>4349</v>
      </c>
      <c r="Q28" s="21">
        <v>1.05</v>
      </c>
      <c r="R28" s="116">
        <f t="shared" si="2"/>
        <v>9132.9</v>
      </c>
    </row>
    <row r="29" spans="1:18" s="128" customFormat="1" ht="47.25" x14ac:dyDescent="0.25">
      <c r="A29" s="73">
        <v>4</v>
      </c>
      <c r="B29" s="14" t="s">
        <v>4</v>
      </c>
      <c r="C29" s="116"/>
      <c r="D29" s="116" t="s">
        <v>177</v>
      </c>
      <c r="E29" s="21">
        <f>H30</f>
        <v>4230</v>
      </c>
      <c r="F29" s="21" t="s">
        <v>224</v>
      </c>
      <c r="G29" s="16" t="s">
        <v>197</v>
      </c>
      <c r="H29" s="21">
        <v>3.02</v>
      </c>
      <c r="I29" s="21">
        <v>1</v>
      </c>
      <c r="J29" s="12">
        <f t="shared" si="0"/>
        <v>12774.6</v>
      </c>
      <c r="K29" s="116"/>
      <c r="L29" s="116" t="s">
        <v>177</v>
      </c>
      <c r="M29" s="21">
        <f>4230*0</f>
        <v>0</v>
      </c>
      <c r="N29" s="21" t="s">
        <v>224</v>
      </c>
      <c r="O29" s="16" t="s">
        <v>197</v>
      </c>
      <c r="P29" s="21">
        <v>3.02</v>
      </c>
      <c r="Q29" s="21">
        <v>1</v>
      </c>
      <c r="R29" s="12">
        <f>M29*P29*Q29</f>
        <v>0</v>
      </c>
    </row>
    <row r="30" spans="1:18" s="128" customFormat="1" ht="47.25" x14ac:dyDescent="0.25">
      <c r="A30" s="73">
        <v>5</v>
      </c>
      <c r="B30" s="14" t="s">
        <v>88</v>
      </c>
      <c r="C30" s="116"/>
      <c r="D30" s="116" t="s">
        <v>119</v>
      </c>
      <c r="E30" s="21">
        <f>SUM(E31:E38)</f>
        <v>4.4969999999999999</v>
      </c>
      <c r="F30" s="21" t="s">
        <v>30</v>
      </c>
      <c r="G30" s="16" t="s">
        <v>37</v>
      </c>
      <c r="H30" s="3">
        <f>SUM(H31:H38)</f>
        <v>4230</v>
      </c>
      <c r="I30" s="130"/>
      <c r="J30" s="3"/>
      <c r="K30" s="116"/>
      <c r="L30" s="116" t="s">
        <v>119</v>
      </c>
      <c r="M30" s="21"/>
      <c r="N30" s="21" t="s">
        <v>232</v>
      </c>
      <c r="O30" s="16" t="s">
        <v>37</v>
      </c>
      <c r="P30" s="3" t="s">
        <v>119</v>
      </c>
      <c r="Q30" s="130"/>
      <c r="R30" s="17">
        <f>SUM(R31:R38)</f>
        <v>3397</v>
      </c>
    </row>
    <row r="31" spans="1:18" s="128" customFormat="1" ht="63" x14ac:dyDescent="0.25">
      <c r="A31" s="73" t="s">
        <v>102</v>
      </c>
      <c r="B31" s="14" t="str">
        <f>B23</f>
        <v>Выключатель (ячейка выключателя), ячейка распределительного устройства 1</v>
      </c>
      <c r="C31" s="116">
        <v>110</v>
      </c>
      <c r="D31" s="116">
        <f>D23</f>
        <v>0</v>
      </c>
      <c r="E31" s="21">
        <f>0.5*2</f>
        <v>1</v>
      </c>
      <c r="F31" s="21" t="s">
        <v>30</v>
      </c>
      <c r="G31" s="16" t="s">
        <v>198</v>
      </c>
      <c r="H31" s="3">
        <v>68</v>
      </c>
      <c r="I31" s="130"/>
      <c r="J31" s="17"/>
      <c r="K31" s="116">
        <v>110</v>
      </c>
      <c r="L31" s="116" t="str">
        <f>L23</f>
        <v>выключатель  колонковый 110 кВ LTB 145 I n 2000A, Iотк 40 кВА</v>
      </c>
      <c r="M31" s="21">
        <v>1</v>
      </c>
      <c r="N31" s="21" t="s">
        <v>232</v>
      </c>
      <c r="O31" s="16" t="s">
        <v>198</v>
      </c>
      <c r="P31" s="3">
        <v>68</v>
      </c>
      <c r="Q31" s="130"/>
      <c r="R31" s="17">
        <f>P31*M31</f>
        <v>68</v>
      </c>
    </row>
    <row r="32" spans="1:18" s="128" customFormat="1" ht="63" x14ac:dyDescent="0.25">
      <c r="A32" s="73" t="s">
        <v>103</v>
      </c>
      <c r="B32" s="14" t="str">
        <f>B24</f>
        <v>Выключатель (ячейка выключателя), ячейка распределительного устройства 2</v>
      </c>
      <c r="C32" s="116">
        <v>111</v>
      </c>
      <c r="D32" s="116">
        <f>D24</f>
        <v>0</v>
      </c>
      <c r="E32" s="21">
        <f>0.5*2</f>
        <v>1</v>
      </c>
      <c r="F32" s="21" t="s">
        <v>225</v>
      </c>
      <c r="G32" s="16" t="s">
        <v>198</v>
      </c>
      <c r="H32" s="3">
        <v>833</v>
      </c>
      <c r="I32" s="130"/>
      <c r="J32" s="3"/>
      <c r="K32" s="116">
        <v>111</v>
      </c>
      <c r="L32" s="116" t="str">
        <f>L24</f>
        <v xml:space="preserve"> VD4/P I n 1600A, Iотк 20 кВА</v>
      </c>
      <c r="M32" s="21">
        <v>0</v>
      </c>
      <c r="N32" s="21" t="s">
        <v>232</v>
      </c>
      <c r="O32" s="16" t="s">
        <v>198</v>
      </c>
      <c r="P32" s="3">
        <v>833</v>
      </c>
      <c r="Q32" s="130"/>
      <c r="R32" s="17">
        <f t="shared" ref="R32:R38" si="3">P32*M32</f>
        <v>0</v>
      </c>
    </row>
    <row r="33" spans="1:18" s="128" customFormat="1" ht="18.75" x14ac:dyDescent="0.25">
      <c r="A33" s="73" t="s">
        <v>180</v>
      </c>
      <c r="B33" s="14" t="s">
        <v>71</v>
      </c>
      <c r="C33" s="116">
        <v>110</v>
      </c>
      <c r="D33" s="116">
        <f>D26</f>
        <v>0</v>
      </c>
      <c r="E33" s="21" t="s">
        <v>60</v>
      </c>
      <c r="F33" s="21" t="s">
        <v>30</v>
      </c>
      <c r="G33" s="16" t="s">
        <v>199</v>
      </c>
      <c r="H33" s="17">
        <v>100</v>
      </c>
      <c r="I33" s="130"/>
      <c r="J33" s="17"/>
      <c r="K33" s="116">
        <v>110</v>
      </c>
      <c r="L33" s="116" t="str">
        <f>L26</f>
        <v>ТДН-16000/110-У1</v>
      </c>
      <c r="M33" s="160">
        <v>1</v>
      </c>
      <c r="N33" s="21" t="s">
        <v>232</v>
      </c>
      <c r="O33" s="16" t="s">
        <v>317</v>
      </c>
      <c r="P33" s="17">
        <v>100</v>
      </c>
      <c r="Q33" s="130">
        <v>1</v>
      </c>
      <c r="R33" s="17">
        <f t="shared" si="3"/>
        <v>100</v>
      </c>
    </row>
    <row r="34" spans="1:18" s="128" customFormat="1" ht="18.75" x14ac:dyDescent="0.25">
      <c r="A34" s="73" t="s">
        <v>182</v>
      </c>
      <c r="B34" s="14" t="s">
        <v>72</v>
      </c>
      <c r="C34" s="116">
        <v>110</v>
      </c>
      <c r="D34" s="116">
        <f>D27</f>
        <v>0</v>
      </c>
      <c r="E34" s="21">
        <v>1</v>
      </c>
      <c r="F34" s="21" t="s">
        <v>30</v>
      </c>
      <c r="G34" s="16" t="s">
        <v>199</v>
      </c>
      <c r="H34" s="17">
        <v>100</v>
      </c>
      <c r="I34" s="130"/>
      <c r="J34" s="17"/>
      <c r="K34" s="116">
        <v>110</v>
      </c>
      <c r="L34" s="116" t="str">
        <f>L27</f>
        <v>ТДН-16000/110-У1</v>
      </c>
      <c r="M34" s="21">
        <v>1</v>
      </c>
      <c r="N34" s="21" t="s">
        <v>232</v>
      </c>
      <c r="O34" s="16" t="s">
        <v>317</v>
      </c>
      <c r="P34" s="17">
        <v>100</v>
      </c>
      <c r="Q34" s="130">
        <v>1</v>
      </c>
      <c r="R34" s="17">
        <f t="shared" si="3"/>
        <v>100</v>
      </c>
    </row>
    <row r="35" spans="1:18" s="128" customFormat="1" ht="31.5" x14ac:dyDescent="0.25">
      <c r="A35" s="73" t="s">
        <v>185</v>
      </c>
      <c r="B35" s="14" t="s">
        <v>195</v>
      </c>
      <c r="C35" s="116"/>
      <c r="D35" s="116" t="s">
        <v>119</v>
      </c>
      <c r="E35" s="21"/>
      <c r="F35" s="21" t="s">
        <v>30</v>
      </c>
      <c r="G35" s="16" t="s">
        <v>199</v>
      </c>
      <c r="H35" s="3">
        <v>317</v>
      </c>
      <c r="I35" s="130"/>
      <c r="J35" s="3"/>
      <c r="K35" s="116">
        <v>10</v>
      </c>
      <c r="L35" s="159" t="s">
        <v>315</v>
      </c>
      <c r="M35" s="21">
        <v>1</v>
      </c>
      <c r="N35" s="21" t="s">
        <v>232</v>
      </c>
      <c r="O35" s="16" t="s">
        <v>317</v>
      </c>
      <c r="P35" s="3">
        <v>317</v>
      </c>
      <c r="Q35" s="130">
        <v>1</v>
      </c>
      <c r="R35" s="17">
        <f t="shared" si="3"/>
        <v>317</v>
      </c>
    </row>
    <row r="36" spans="1:18" s="128" customFormat="1" ht="31.5" x14ac:dyDescent="0.25">
      <c r="A36" s="73" t="s">
        <v>186</v>
      </c>
      <c r="B36" s="14" t="s">
        <v>195</v>
      </c>
      <c r="C36" s="116"/>
      <c r="D36" s="116" t="s">
        <v>119</v>
      </c>
      <c r="E36" s="21"/>
      <c r="F36" s="21" t="s">
        <v>30</v>
      </c>
      <c r="G36" s="16" t="s">
        <v>199</v>
      </c>
      <c r="H36" s="3">
        <v>317</v>
      </c>
      <c r="I36" s="130"/>
      <c r="J36" s="3"/>
      <c r="K36" s="116">
        <v>10</v>
      </c>
      <c r="L36" s="159" t="s">
        <v>315</v>
      </c>
      <c r="M36" s="21">
        <v>1</v>
      </c>
      <c r="N36" s="21" t="s">
        <v>232</v>
      </c>
      <c r="O36" s="16" t="s">
        <v>317</v>
      </c>
      <c r="P36" s="3">
        <v>317</v>
      </c>
      <c r="Q36" s="130">
        <v>1</v>
      </c>
      <c r="R36" s="17">
        <f t="shared" si="3"/>
        <v>317</v>
      </c>
    </row>
    <row r="37" spans="1:18" s="128" customFormat="1" ht="94.5" x14ac:dyDescent="0.25">
      <c r="A37" s="73" t="s">
        <v>239</v>
      </c>
      <c r="B37" s="14" t="s">
        <v>108</v>
      </c>
      <c r="C37" s="116"/>
      <c r="D37" s="116" t="s">
        <v>184</v>
      </c>
      <c r="E37" s="21">
        <f>0.765+0.732</f>
        <v>1.4969999999999999</v>
      </c>
      <c r="F37" s="21" t="s">
        <v>30</v>
      </c>
      <c r="G37" s="16" t="s">
        <v>200</v>
      </c>
      <c r="H37" s="3">
        <v>1220</v>
      </c>
      <c r="I37" s="130"/>
      <c r="J37" s="3"/>
      <c r="K37" s="116"/>
      <c r="L37" s="116" t="s">
        <v>184</v>
      </c>
      <c r="M37" s="21">
        <v>1</v>
      </c>
      <c r="N37" s="21" t="s">
        <v>232</v>
      </c>
      <c r="O37" s="16" t="s">
        <v>200</v>
      </c>
      <c r="P37" s="3">
        <v>1220</v>
      </c>
      <c r="Q37" s="130">
        <v>1</v>
      </c>
      <c r="R37" s="17">
        <f>P37*M37</f>
        <v>1220</v>
      </c>
    </row>
    <row r="38" spans="1:18" s="128" customFormat="1" ht="31.5" x14ac:dyDescent="0.25">
      <c r="A38" s="73" t="s">
        <v>240</v>
      </c>
      <c r="B38" s="14" t="s">
        <v>89</v>
      </c>
      <c r="C38" s="116"/>
      <c r="D38" s="116" t="s">
        <v>105</v>
      </c>
      <c r="E38" s="21"/>
      <c r="F38" s="21" t="s">
        <v>30</v>
      </c>
      <c r="G38" s="16" t="s">
        <v>201</v>
      </c>
      <c r="H38" s="3">
        <v>1275</v>
      </c>
      <c r="I38" s="130"/>
      <c r="J38" s="3"/>
      <c r="K38" s="116"/>
      <c r="L38" s="116" t="s">
        <v>105</v>
      </c>
      <c r="M38" s="21">
        <v>1</v>
      </c>
      <c r="N38" s="21" t="s">
        <v>232</v>
      </c>
      <c r="O38" s="16" t="s">
        <v>201</v>
      </c>
      <c r="P38" s="3">
        <v>1275</v>
      </c>
      <c r="Q38" s="130">
        <v>1</v>
      </c>
      <c r="R38" s="17">
        <f t="shared" si="3"/>
        <v>1275</v>
      </c>
    </row>
    <row r="39" spans="1:18" s="128" customFormat="1" x14ac:dyDescent="0.25">
      <c r="A39" s="73">
        <v>6</v>
      </c>
      <c r="B39" s="14" t="s">
        <v>5</v>
      </c>
      <c r="C39" s="116"/>
      <c r="D39" s="116" t="s">
        <v>21</v>
      </c>
      <c r="E39" s="116">
        <v>1</v>
      </c>
      <c r="F39" s="116" t="s">
        <v>20</v>
      </c>
      <c r="G39" s="16" t="s">
        <v>202</v>
      </c>
      <c r="H39" s="12">
        <v>57363</v>
      </c>
      <c r="I39" s="21">
        <v>1</v>
      </c>
      <c r="J39" s="12">
        <f t="shared" ref="J39:J49" si="4">E39*H39*I39</f>
        <v>57363</v>
      </c>
      <c r="K39" s="116"/>
      <c r="L39" s="116" t="s">
        <v>21</v>
      </c>
      <c r="M39" s="116">
        <v>1</v>
      </c>
      <c r="N39" s="116" t="s">
        <v>20</v>
      </c>
      <c r="O39" s="16" t="s">
        <v>202</v>
      </c>
      <c r="P39" s="12">
        <v>57363</v>
      </c>
      <c r="Q39" s="21">
        <v>1</v>
      </c>
      <c r="R39" s="12">
        <f>M39*P39*Q39</f>
        <v>57363</v>
      </c>
    </row>
    <row r="40" spans="1:18" s="128" customFormat="1" ht="31.5" x14ac:dyDescent="0.25">
      <c r="A40" s="73"/>
      <c r="B40" s="13" t="s">
        <v>203</v>
      </c>
      <c r="C40" s="116"/>
      <c r="D40" s="116" t="s">
        <v>203</v>
      </c>
      <c r="E40" s="116">
        <v>1</v>
      </c>
      <c r="F40" s="116" t="s">
        <v>204</v>
      </c>
      <c r="G40" s="14" t="s">
        <v>205</v>
      </c>
      <c r="H40" s="12">
        <v>5101</v>
      </c>
      <c r="I40" s="21">
        <v>1</v>
      </c>
      <c r="J40" s="12">
        <f t="shared" si="4"/>
        <v>5101</v>
      </c>
      <c r="K40" s="116"/>
      <c r="L40" s="116" t="s">
        <v>203</v>
      </c>
      <c r="M40" s="116">
        <v>1</v>
      </c>
      <c r="N40" s="116" t="s">
        <v>204</v>
      </c>
      <c r="O40" s="14" t="s">
        <v>205</v>
      </c>
      <c r="P40" s="12">
        <v>5101</v>
      </c>
      <c r="Q40" s="21">
        <v>1</v>
      </c>
      <c r="R40" s="12">
        <f t="shared" ref="R40:R49" si="5">M40*P40*Q40</f>
        <v>5101</v>
      </c>
    </row>
    <row r="41" spans="1:18" s="128" customFormat="1" ht="31.5" x14ac:dyDescent="0.25">
      <c r="A41" s="73"/>
      <c r="B41" s="14" t="s">
        <v>206</v>
      </c>
      <c r="C41" s="116"/>
      <c r="D41" s="14" t="s">
        <v>206</v>
      </c>
      <c r="E41" s="116">
        <v>1</v>
      </c>
      <c r="F41" s="116" t="s">
        <v>20</v>
      </c>
      <c r="G41" s="14" t="s">
        <v>207</v>
      </c>
      <c r="H41" s="12">
        <v>9450</v>
      </c>
      <c r="I41" s="21">
        <v>1</v>
      </c>
      <c r="J41" s="12">
        <f t="shared" si="4"/>
        <v>9450</v>
      </c>
      <c r="K41" s="116"/>
      <c r="L41" s="132" t="s">
        <v>206</v>
      </c>
      <c r="M41" s="116">
        <v>1</v>
      </c>
      <c r="N41" s="116" t="s">
        <v>20</v>
      </c>
      <c r="O41" s="14" t="s">
        <v>207</v>
      </c>
      <c r="P41" s="12">
        <v>9450</v>
      </c>
      <c r="Q41" s="21">
        <v>1</v>
      </c>
      <c r="R41" s="12">
        <f t="shared" si="5"/>
        <v>9450</v>
      </c>
    </row>
    <row r="42" spans="1:18" s="128" customFormat="1" ht="63" x14ac:dyDescent="0.25">
      <c r="A42" s="73"/>
      <c r="B42" s="14" t="s">
        <v>208</v>
      </c>
      <c r="C42" s="116"/>
      <c r="D42" s="116"/>
      <c r="E42" s="116">
        <v>1</v>
      </c>
      <c r="F42" s="116" t="s">
        <v>209</v>
      </c>
      <c r="G42" s="14" t="s">
        <v>210</v>
      </c>
      <c r="H42" s="12">
        <v>90</v>
      </c>
      <c r="I42" s="21">
        <v>1.04</v>
      </c>
      <c r="J42" s="12">
        <f t="shared" si="4"/>
        <v>93.600000000000009</v>
      </c>
      <c r="K42" s="116"/>
      <c r="L42" s="116"/>
      <c r="M42" s="116">
        <v>1</v>
      </c>
      <c r="N42" s="116" t="s">
        <v>209</v>
      </c>
      <c r="O42" s="14" t="s">
        <v>210</v>
      </c>
      <c r="P42" s="12">
        <v>90</v>
      </c>
      <c r="Q42" s="21">
        <v>1.04</v>
      </c>
      <c r="R42" s="12">
        <f t="shared" si="5"/>
        <v>93.600000000000009</v>
      </c>
    </row>
    <row r="43" spans="1:18" s="128" customFormat="1" x14ac:dyDescent="0.25">
      <c r="A43" s="73"/>
      <c r="B43" s="14" t="s">
        <v>211</v>
      </c>
      <c r="C43" s="116"/>
      <c r="D43" s="116"/>
      <c r="E43" s="116">
        <v>1</v>
      </c>
      <c r="F43" s="116" t="s">
        <v>212</v>
      </c>
      <c r="G43" s="14" t="s">
        <v>213</v>
      </c>
      <c r="H43" s="12">
        <v>588</v>
      </c>
      <c r="I43" s="21">
        <v>1.04</v>
      </c>
      <c r="J43" s="12">
        <f t="shared" si="4"/>
        <v>611.52</v>
      </c>
      <c r="K43" s="116"/>
      <c r="L43" s="116"/>
      <c r="M43" s="159">
        <v>0</v>
      </c>
      <c r="N43" s="116" t="s">
        <v>212</v>
      </c>
      <c r="O43" s="14" t="s">
        <v>213</v>
      </c>
      <c r="P43" s="12">
        <v>588</v>
      </c>
      <c r="Q43" s="21">
        <v>1.04</v>
      </c>
      <c r="R43" s="12">
        <f t="shared" si="5"/>
        <v>0</v>
      </c>
    </row>
    <row r="44" spans="1:18" s="128" customFormat="1" x14ac:dyDescent="0.25">
      <c r="A44" s="73"/>
      <c r="B44" s="14" t="s">
        <v>214</v>
      </c>
      <c r="C44" s="116"/>
      <c r="D44" s="116"/>
      <c r="E44" s="116">
        <v>1</v>
      </c>
      <c r="F44" s="116" t="s">
        <v>212</v>
      </c>
      <c r="G44" s="14" t="s">
        <v>215</v>
      </c>
      <c r="H44" s="12">
        <v>23531</v>
      </c>
      <c r="I44" s="21">
        <v>1.04</v>
      </c>
      <c r="J44" s="12">
        <f t="shared" si="4"/>
        <v>24472.240000000002</v>
      </c>
      <c r="K44" s="116"/>
      <c r="L44" s="116"/>
      <c r="M44" s="159">
        <v>0</v>
      </c>
      <c r="N44" s="116" t="s">
        <v>212</v>
      </c>
      <c r="O44" s="14" t="s">
        <v>215</v>
      </c>
      <c r="P44" s="12">
        <v>23531</v>
      </c>
      <c r="Q44" s="21">
        <v>1.04</v>
      </c>
      <c r="R44" s="12">
        <f t="shared" si="5"/>
        <v>0</v>
      </c>
    </row>
    <row r="45" spans="1:18" s="128" customFormat="1" x14ac:dyDescent="0.25">
      <c r="A45" s="73"/>
      <c r="B45" s="14" t="s">
        <v>216</v>
      </c>
      <c r="C45" s="116"/>
      <c r="D45" s="116"/>
      <c r="E45" s="116">
        <v>2</v>
      </c>
      <c r="F45" s="116" t="s">
        <v>212</v>
      </c>
      <c r="G45" s="14" t="s">
        <v>217</v>
      </c>
      <c r="H45" s="12">
        <v>180</v>
      </c>
      <c r="I45" s="21">
        <v>1.04</v>
      </c>
      <c r="J45" s="12">
        <f t="shared" si="4"/>
        <v>374.40000000000003</v>
      </c>
      <c r="K45" s="116"/>
      <c r="L45" s="116"/>
      <c r="M45" s="159">
        <v>0</v>
      </c>
      <c r="N45" s="116" t="s">
        <v>212</v>
      </c>
      <c r="O45" s="14" t="s">
        <v>217</v>
      </c>
      <c r="P45" s="12">
        <v>180</v>
      </c>
      <c r="Q45" s="21">
        <v>1.04</v>
      </c>
      <c r="R45" s="12">
        <f t="shared" si="5"/>
        <v>0</v>
      </c>
    </row>
    <row r="46" spans="1:18" s="128" customFormat="1" x14ac:dyDescent="0.25">
      <c r="A46" s="73"/>
      <c r="B46" s="14" t="s">
        <v>216</v>
      </c>
      <c r="C46" s="116"/>
      <c r="D46" s="116"/>
      <c r="E46" s="116">
        <v>18</v>
      </c>
      <c r="F46" s="116" t="s">
        <v>212</v>
      </c>
      <c r="G46" s="14" t="s">
        <v>218</v>
      </c>
      <c r="H46" s="12">
        <v>629</v>
      </c>
      <c r="I46" s="21">
        <v>1.04</v>
      </c>
      <c r="J46" s="12">
        <f t="shared" si="4"/>
        <v>11774.880000000001</v>
      </c>
      <c r="K46" s="116"/>
      <c r="L46" s="116"/>
      <c r="M46" s="159">
        <v>0</v>
      </c>
      <c r="N46" s="116" t="s">
        <v>212</v>
      </c>
      <c r="O46" s="14" t="s">
        <v>218</v>
      </c>
      <c r="P46" s="12">
        <v>629</v>
      </c>
      <c r="Q46" s="21">
        <v>1.04</v>
      </c>
      <c r="R46" s="12">
        <f t="shared" si="5"/>
        <v>0</v>
      </c>
    </row>
    <row r="47" spans="1:18" s="128" customFormat="1" ht="15.75" customHeight="1" x14ac:dyDescent="0.25">
      <c r="A47" s="73"/>
      <c r="B47" s="14" t="s">
        <v>219</v>
      </c>
      <c r="C47" s="116"/>
      <c r="D47" s="116"/>
      <c r="E47" s="116">
        <v>2</v>
      </c>
      <c r="F47" s="116" t="s">
        <v>212</v>
      </c>
      <c r="G47" s="14" t="s">
        <v>220</v>
      </c>
      <c r="H47" s="12">
        <v>3354</v>
      </c>
      <c r="I47" s="21">
        <v>1.04</v>
      </c>
      <c r="J47" s="12">
        <f t="shared" si="4"/>
        <v>6976.3200000000006</v>
      </c>
      <c r="K47" s="116"/>
      <c r="L47" s="116"/>
      <c r="M47" s="159">
        <v>0</v>
      </c>
      <c r="N47" s="116" t="s">
        <v>212</v>
      </c>
      <c r="O47" s="14" t="s">
        <v>220</v>
      </c>
      <c r="P47" s="12">
        <v>3354</v>
      </c>
      <c r="Q47" s="21">
        <v>1.04</v>
      </c>
      <c r="R47" s="12">
        <f t="shared" si="5"/>
        <v>0</v>
      </c>
    </row>
    <row r="48" spans="1:18" s="128" customFormat="1" x14ac:dyDescent="0.25">
      <c r="A48" s="73"/>
      <c r="B48" s="14" t="s">
        <v>221</v>
      </c>
      <c r="C48" s="116"/>
      <c r="D48" s="116"/>
      <c r="E48" s="116">
        <v>1</v>
      </c>
      <c r="F48" s="116" t="s">
        <v>212</v>
      </c>
      <c r="G48" s="14" t="s">
        <v>222</v>
      </c>
      <c r="H48" s="12">
        <v>1424</v>
      </c>
      <c r="I48" s="21">
        <v>1.04</v>
      </c>
      <c r="J48" s="12">
        <f t="shared" si="4"/>
        <v>1480.96</v>
      </c>
      <c r="K48" s="116"/>
      <c r="L48" s="116"/>
      <c r="M48" s="159">
        <v>0</v>
      </c>
      <c r="N48" s="116" t="s">
        <v>212</v>
      </c>
      <c r="O48" s="14" t="s">
        <v>222</v>
      </c>
      <c r="P48" s="12">
        <v>1424</v>
      </c>
      <c r="Q48" s="21">
        <v>1.04</v>
      </c>
      <c r="R48" s="12">
        <f t="shared" si="5"/>
        <v>0</v>
      </c>
    </row>
    <row r="49" spans="1:18" s="128" customFormat="1" x14ac:dyDescent="0.25">
      <c r="A49" s="73">
        <v>7</v>
      </c>
      <c r="B49" s="14" t="s">
        <v>6</v>
      </c>
      <c r="C49" s="116"/>
      <c r="D49" s="116" t="s">
        <v>18</v>
      </c>
      <c r="E49" s="116">
        <v>1</v>
      </c>
      <c r="F49" s="116" t="s">
        <v>20</v>
      </c>
      <c r="G49" s="16" t="s">
        <v>223</v>
      </c>
      <c r="H49" s="12">
        <v>29099</v>
      </c>
      <c r="I49" s="21"/>
      <c r="J49" s="12">
        <f t="shared" si="4"/>
        <v>0</v>
      </c>
      <c r="K49" s="116"/>
      <c r="L49" s="116" t="s">
        <v>18</v>
      </c>
      <c r="M49" s="116">
        <v>0</v>
      </c>
      <c r="N49" s="116" t="s">
        <v>20</v>
      </c>
      <c r="O49" s="16" t="s">
        <v>229</v>
      </c>
      <c r="P49" s="12">
        <v>29099</v>
      </c>
      <c r="Q49" s="21">
        <v>1</v>
      </c>
      <c r="R49" s="12">
        <f t="shared" si="5"/>
        <v>0</v>
      </c>
    </row>
    <row r="50" spans="1:18" s="128" customFormat="1" ht="31.5" x14ac:dyDescent="0.25">
      <c r="A50" s="73" t="s">
        <v>173</v>
      </c>
      <c r="B50" s="14" t="s">
        <v>228</v>
      </c>
      <c r="C50" s="116"/>
      <c r="D50" s="116"/>
      <c r="E50" s="116"/>
      <c r="F50" s="116"/>
      <c r="G50" s="16"/>
      <c r="H50" s="12"/>
      <c r="I50" s="12"/>
      <c r="J50" s="12"/>
      <c r="K50" s="116"/>
      <c r="L50" s="116"/>
      <c r="M50" s="131">
        <f>M30/10000*0</f>
        <v>0</v>
      </c>
      <c r="N50" s="131" t="s">
        <v>231</v>
      </c>
      <c r="O50" s="16" t="s">
        <v>230</v>
      </c>
      <c r="P50" s="12">
        <v>2014</v>
      </c>
      <c r="Q50" s="12">
        <v>1</v>
      </c>
      <c r="R50" s="12">
        <f>M50*P50*Q50</f>
        <v>0</v>
      </c>
    </row>
    <row r="51" spans="1:18" s="128" customFormat="1" ht="47.25" x14ac:dyDescent="0.25">
      <c r="A51" s="73" t="s">
        <v>235</v>
      </c>
      <c r="B51" s="14" t="s">
        <v>233</v>
      </c>
      <c r="C51" s="116"/>
      <c r="D51" s="116"/>
      <c r="E51" s="116"/>
      <c r="F51" s="116"/>
      <c r="G51" s="16"/>
      <c r="H51" s="12"/>
      <c r="I51" s="12"/>
      <c r="J51" s="12"/>
      <c r="K51" s="116"/>
      <c r="L51" s="116"/>
      <c r="M51" s="21">
        <v>0</v>
      </c>
      <c r="N51" s="116" t="s">
        <v>232</v>
      </c>
      <c r="O51" s="16" t="s">
        <v>234</v>
      </c>
      <c r="P51" s="12">
        <v>18</v>
      </c>
      <c r="Q51" s="12">
        <v>1</v>
      </c>
      <c r="R51" s="12">
        <f>M51*P51*Q51</f>
        <v>0</v>
      </c>
    </row>
    <row r="52" spans="1:18" s="128" customFormat="1" ht="47.25" x14ac:dyDescent="0.25">
      <c r="A52" s="73" t="s">
        <v>236</v>
      </c>
      <c r="B52" s="14" t="s">
        <v>238</v>
      </c>
      <c r="C52" s="131"/>
      <c r="D52" s="131"/>
      <c r="E52" s="131"/>
      <c r="F52" s="131"/>
      <c r="G52" s="16"/>
      <c r="H52" s="12"/>
      <c r="I52" s="12"/>
      <c r="J52" s="12"/>
      <c r="K52" s="131"/>
      <c r="L52" s="131"/>
      <c r="M52" s="21">
        <f>M50</f>
        <v>0</v>
      </c>
      <c r="N52" s="131" t="s">
        <v>231</v>
      </c>
      <c r="O52" s="16" t="s">
        <v>237</v>
      </c>
      <c r="P52" s="12">
        <v>367</v>
      </c>
      <c r="Q52" s="12">
        <v>1</v>
      </c>
      <c r="R52" s="12">
        <f>M52*P52*Q52</f>
        <v>0</v>
      </c>
    </row>
    <row r="53" spans="1:18" s="128" customFormat="1" ht="47.25" x14ac:dyDescent="0.25">
      <c r="A53" s="73"/>
      <c r="B53" s="14" t="s">
        <v>79</v>
      </c>
      <c r="C53" s="116" t="s">
        <v>119</v>
      </c>
      <c r="D53" s="116" t="s">
        <v>119</v>
      </c>
      <c r="E53" s="116" t="s">
        <v>119</v>
      </c>
      <c r="F53" s="116" t="s">
        <v>119</v>
      </c>
      <c r="G53" s="116" t="s">
        <v>119</v>
      </c>
      <c r="H53" s="116" t="s">
        <v>119</v>
      </c>
      <c r="I53" s="17"/>
      <c r="J53" s="17" t="e">
        <f>SUM(J23:J24,J26:J27,#REF!,#REF!,J29,J39:J49)</f>
        <v>#REF!</v>
      </c>
      <c r="K53" s="116" t="s">
        <v>119</v>
      </c>
      <c r="L53" s="116" t="s">
        <v>119</v>
      </c>
      <c r="M53" s="116" t="s">
        <v>119</v>
      </c>
      <c r="N53" s="116" t="s">
        <v>119</v>
      </c>
      <c r="O53" s="116" t="s">
        <v>119</v>
      </c>
      <c r="P53" s="116" t="s">
        <v>119</v>
      </c>
      <c r="Q53" s="159" t="s">
        <v>119</v>
      </c>
      <c r="R53" s="17">
        <f>SUM(R23:R52)</f>
        <v>221535.6</v>
      </c>
    </row>
    <row r="54" spans="1:18" x14ac:dyDescent="0.25">
      <c r="A54" s="176"/>
      <c r="B54" s="176"/>
      <c r="C54" s="176"/>
      <c r="D54" s="176"/>
      <c r="E54" s="176"/>
      <c r="F54" s="176"/>
      <c r="G54" s="176"/>
    </row>
    <row r="55" spans="1:18" x14ac:dyDescent="0.25">
      <c r="A55" s="176"/>
      <c r="B55" s="176"/>
      <c r="C55" s="176"/>
      <c r="D55" s="176"/>
      <c r="E55" s="176"/>
      <c r="F55" s="176"/>
      <c r="G55" s="176"/>
    </row>
    <row r="56" spans="1:18" x14ac:dyDescent="0.25">
      <c r="A56" s="176"/>
      <c r="B56" s="176"/>
      <c r="C56" s="176"/>
      <c r="D56" s="176"/>
      <c r="E56" s="176"/>
      <c r="F56" s="176"/>
      <c r="G56" s="176"/>
      <c r="H56" s="53"/>
    </row>
    <row r="57" spans="1:18" x14ac:dyDescent="0.25">
      <c r="A57" s="177"/>
      <c r="B57" s="177"/>
      <c r="C57" s="177"/>
      <c r="D57" s="177"/>
      <c r="E57" s="177"/>
      <c r="F57" s="177"/>
      <c r="G57" s="177"/>
    </row>
    <row r="58" spans="1:18" x14ac:dyDescent="0.25">
      <c r="A58" s="168"/>
      <c r="B58" s="178"/>
      <c r="C58" s="178"/>
      <c r="D58" s="178"/>
      <c r="E58" s="178"/>
      <c r="F58" s="178"/>
      <c r="G58" s="178"/>
    </row>
    <row r="59" spans="1:18" x14ac:dyDescent="0.25">
      <c r="A59" s="168"/>
      <c r="B59" s="169"/>
      <c r="C59" s="169"/>
      <c r="D59" s="169"/>
      <c r="E59" s="169"/>
      <c r="F59" s="169"/>
      <c r="G59" s="169"/>
    </row>
    <row r="60" spans="1:18" x14ac:dyDescent="0.25">
      <c r="A60" s="170"/>
      <c r="B60" s="170"/>
      <c r="C60" s="170"/>
      <c r="D60" s="170"/>
      <c r="E60" s="170"/>
      <c r="F60" s="170"/>
      <c r="G60" s="170"/>
    </row>
    <row r="61" spans="1:18" x14ac:dyDescent="0.25">
      <c r="B61" s="53"/>
    </row>
    <row r="65" spans="2:2" x14ac:dyDescent="0.25">
      <c r="B65" s="53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59:G59"/>
    <mergeCell ref="A60:G60"/>
    <mergeCell ref="K17:R17"/>
    <mergeCell ref="K18:R18"/>
    <mergeCell ref="O19:R19"/>
    <mergeCell ref="A54:G54"/>
    <mergeCell ref="A55:G55"/>
    <mergeCell ref="A56:G56"/>
    <mergeCell ref="A57:G57"/>
    <mergeCell ref="A58:G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K34" activePane="bottomRight" state="frozen"/>
      <selection pane="topRight" activeCell="C1" sqref="C1"/>
      <selection pane="bottomLeft" activeCell="A8" sqref="A8"/>
      <selection pane="bottomRight" activeCell="G10" sqref="G10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4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9" t="s">
        <v>16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</row>
    <row r="3" spans="1:16" s="18" customFormat="1" x14ac:dyDescent="0.25">
      <c r="A3" s="180" t="s">
        <v>0</v>
      </c>
      <c r="B3" s="175" t="s">
        <v>2</v>
      </c>
      <c r="C3" s="171" t="s">
        <v>46</v>
      </c>
      <c r="D3" s="171"/>
      <c r="E3" s="171"/>
      <c r="F3" s="171"/>
      <c r="G3" s="171"/>
      <c r="H3" s="171"/>
      <c r="I3" s="171"/>
      <c r="J3" s="171" t="s">
        <v>47</v>
      </c>
      <c r="K3" s="171"/>
      <c r="L3" s="171"/>
      <c r="M3" s="171"/>
      <c r="N3" s="171"/>
      <c r="O3" s="171"/>
      <c r="P3" s="171"/>
    </row>
    <row r="4" spans="1:16" s="18" customFormat="1" ht="47.25" customHeight="1" x14ac:dyDescent="0.25">
      <c r="A4" s="180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5"/>
      <c r="E4" s="175"/>
      <c r="F4" s="175"/>
      <c r="G4" s="175"/>
      <c r="H4" s="175"/>
      <c r="I4" s="175"/>
      <c r="J4" s="17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5"/>
      <c r="L4" s="175"/>
      <c r="M4" s="175"/>
      <c r="N4" s="175"/>
      <c r="O4" s="175"/>
      <c r="P4" s="175"/>
    </row>
    <row r="5" spans="1:16" ht="33.75" customHeight="1" x14ac:dyDescent="0.25">
      <c r="A5" s="180"/>
      <c r="B5" s="175"/>
      <c r="C5" s="175" t="s">
        <v>13</v>
      </c>
      <c r="D5" s="175"/>
      <c r="E5" s="175"/>
      <c r="F5" s="175"/>
      <c r="G5" s="175" t="s">
        <v>120</v>
      </c>
      <c r="H5" s="196"/>
      <c r="I5" s="196"/>
      <c r="J5" s="175" t="s">
        <v>13</v>
      </c>
      <c r="K5" s="175"/>
      <c r="L5" s="175"/>
      <c r="M5" s="175"/>
      <c r="N5" s="175" t="s">
        <v>120</v>
      </c>
      <c r="O5" s="196"/>
      <c r="P5" s="196"/>
    </row>
    <row r="6" spans="1:16" s="9" customFormat="1" ht="63" x14ac:dyDescent="0.25">
      <c r="A6" s="180"/>
      <c r="B6" s="175"/>
      <c r="C6" s="86" t="s">
        <v>29</v>
      </c>
      <c r="D6" s="86" t="s">
        <v>9</v>
      </c>
      <c r="E6" s="86" t="s">
        <v>111</v>
      </c>
      <c r="F6" s="86" t="s">
        <v>11</v>
      </c>
      <c r="G6" s="86" t="s">
        <v>14</v>
      </c>
      <c r="H6" s="86" t="s">
        <v>54</v>
      </c>
      <c r="I6" s="12" t="s">
        <v>55</v>
      </c>
      <c r="J6" s="86" t="s">
        <v>29</v>
      </c>
      <c r="K6" s="86" t="s">
        <v>9</v>
      </c>
      <c r="L6" s="86" t="s">
        <v>111</v>
      </c>
      <c r="M6" s="86" t="s">
        <v>11</v>
      </c>
      <c r="N6" s="86" t="s">
        <v>14</v>
      </c>
      <c r="O6" s="86" t="s">
        <v>56</v>
      </c>
      <c r="P6" s="12" t="s">
        <v>55</v>
      </c>
    </row>
    <row r="7" spans="1:16" s="11" customFormat="1" x14ac:dyDescent="0.25">
      <c r="A7" s="85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</row>
    <row r="8" spans="1:16" s="18" customFormat="1" ht="31.5" x14ac:dyDescent="0.25">
      <c r="A8" s="85">
        <v>1</v>
      </c>
      <c r="B8" s="13" t="s">
        <v>41</v>
      </c>
      <c r="C8" s="86" t="s">
        <v>119</v>
      </c>
      <c r="D8" s="86" t="s">
        <v>119</v>
      </c>
      <c r="E8" s="86" t="s">
        <v>119</v>
      </c>
      <c r="F8" s="86" t="s">
        <v>119</v>
      </c>
      <c r="G8" s="86" t="s">
        <v>119</v>
      </c>
      <c r="H8" s="86" t="s">
        <v>119</v>
      </c>
      <c r="I8" s="86" t="s">
        <v>119</v>
      </c>
      <c r="J8" s="86" t="s">
        <v>119</v>
      </c>
      <c r="K8" s="86" t="s">
        <v>119</v>
      </c>
      <c r="L8" s="86" t="s">
        <v>119</v>
      </c>
      <c r="M8" s="86" t="s">
        <v>119</v>
      </c>
      <c r="N8" s="86" t="s">
        <v>119</v>
      </c>
      <c r="O8" s="86" t="s">
        <v>119</v>
      </c>
      <c r="P8" s="86" t="s">
        <v>119</v>
      </c>
    </row>
    <row r="9" spans="1:16" s="18" customFormat="1" ht="63" x14ac:dyDescent="0.25">
      <c r="A9" s="85" t="s">
        <v>90</v>
      </c>
      <c r="B9" s="14" t="s">
        <v>73</v>
      </c>
      <c r="C9" s="86"/>
      <c r="D9" s="86" t="s">
        <v>26</v>
      </c>
      <c r="E9" s="86"/>
      <c r="F9" s="86" t="s">
        <v>70</v>
      </c>
      <c r="G9" s="15" t="s">
        <v>33</v>
      </c>
      <c r="H9" s="20"/>
      <c r="I9" s="10"/>
      <c r="J9" s="86"/>
      <c r="K9" s="102" t="s">
        <v>26</v>
      </c>
      <c r="L9" s="86"/>
      <c r="M9" s="86" t="s">
        <v>70</v>
      </c>
      <c r="N9" s="15" t="s">
        <v>33</v>
      </c>
      <c r="O9" s="12"/>
      <c r="P9" s="92">
        <f>L9*O9</f>
        <v>0</v>
      </c>
    </row>
    <row r="10" spans="1:16" s="18" customFormat="1" ht="63" x14ac:dyDescent="0.25">
      <c r="A10" s="85" t="s">
        <v>91</v>
      </c>
      <c r="B10" s="14" t="s">
        <v>74</v>
      </c>
      <c r="C10" s="86"/>
      <c r="D10" s="86" t="s">
        <v>26</v>
      </c>
      <c r="E10" s="86"/>
      <c r="F10" s="86" t="s">
        <v>70</v>
      </c>
      <c r="G10" s="15" t="s">
        <v>33</v>
      </c>
      <c r="H10" s="20"/>
      <c r="I10" s="10"/>
      <c r="J10" s="86"/>
      <c r="K10" s="102" t="s">
        <v>26</v>
      </c>
      <c r="L10" s="86"/>
      <c r="M10" s="86" t="s">
        <v>70</v>
      </c>
      <c r="N10" s="15" t="s">
        <v>33</v>
      </c>
      <c r="O10" s="12"/>
      <c r="P10" s="92">
        <f>L10*O10</f>
        <v>0</v>
      </c>
    </row>
    <row r="11" spans="1:16" s="18" customFormat="1" hidden="1" x14ac:dyDescent="0.25">
      <c r="A11" s="85" t="s">
        <v>1</v>
      </c>
      <c r="B11" s="14" t="s">
        <v>1</v>
      </c>
      <c r="C11" s="86"/>
      <c r="D11" s="86"/>
      <c r="E11" s="86"/>
      <c r="F11" s="86"/>
      <c r="G11" s="15"/>
      <c r="H11" s="20"/>
      <c r="I11" s="10"/>
      <c r="J11" s="86"/>
      <c r="K11" s="86"/>
      <c r="L11" s="86"/>
      <c r="M11" s="86"/>
      <c r="N11" s="15"/>
      <c r="O11" s="20"/>
      <c r="P11" s="10"/>
    </row>
    <row r="12" spans="1:16" s="18" customFormat="1" ht="47.25" x14ac:dyDescent="0.25">
      <c r="A12" s="73">
        <v>2</v>
      </c>
      <c r="B12" s="13" t="s">
        <v>27</v>
      </c>
      <c r="C12" s="86" t="s">
        <v>119</v>
      </c>
      <c r="D12" s="86" t="s">
        <v>119</v>
      </c>
      <c r="E12" s="86" t="s">
        <v>119</v>
      </c>
      <c r="F12" s="86" t="s">
        <v>119</v>
      </c>
      <c r="G12" s="86" t="s">
        <v>119</v>
      </c>
      <c r="H12" s="86" t="s">
        <v>119</v>
      </c>
      <c r="I12" s="86" t="s">
        <v>119</v>
      </c>
      <c r="J12" s="86" t="s">
        <v>119</v>
      </c>
      <c r="K12" s="86" t="s">
        <v>119</v>
      </c>
      <c r="L12" s="86" t="s">
        <v>119</v>
      </c>
      <c r="M12" s="86" t="s">
        <v>119</v>
      </c>
      <c r="N12" s="86" t="s">
        <v>119</v>
      </c>
      <c r="O12" s="86" t="s">
        <v>119</v>
      </c>
      <c r="P12" s="86" t="s">
        <v>119</v>
      </c>
    </row>
    <row r="13" spans="1:16" s="18" customFormat="1" ht="52.5" customHeight="1" x14ac:dyDescent="0.25">
      <c r="A13" s="73" t="s">
        <v>92</v>
      </c>
      <c r="B13" s="14" t="s">
        <v>71</v>
      </c>
      <c r="C13" s="86"/>
      <c r="D13" s="90" t="s">
        <v>134</v>
      </c>
      <c r="E13" s="86"/>
      <c r="F13" s="86" t="s">
        <v>70</v>
      </c>
      <c r="G13" s="15" t="s">
        <v>32</v>
      </c>
      <c r="H13" s="20"/>
      <c r="I13" s="17"/>
      <c r="J13" s="86"/>
      <c r="K13" s="103" t="s">
        <v>134</v>
      </c>
      <c r="L13" s="86">
        <v>1</v>
      </c>
      <c r="M13" s="86" t="s">
        <v>70</v>
      </c>
      <c r="N13" s="15" t="s">
        <v>32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3" t="s">
        <v>93</v>
      </c>
      <c r="B14" s="14" t="s">
        <v>72</v>
      </c>
      <c r="C14" s="86"/>
      <c r="D14" s="90" t="s">
        <v>134</v>
      </c>
      <c r="E14" s="86"/>
      <c r="F14" s="86" t="s">
        <v>70</v>
      </c>
      <c r="G14" s="15" t="s">
        <v>32</v>
      </c>
      <c r="H14" s="20"/>
      <c r="I14" s="17"/>
      <c r="J14" s="102"/>
      <c r="K14" s="103" t="s">
        <v>134</v>
      </c>
      <c r="L14" s="86">
        <v>1</v>
      </c>
      <c r="M14" s="86" t="s">
        <v>70</v>
      </c>
      <c r="N14" s="15" t="s">
        <v>32</v>
      </c>
      <c r="O14" s="12"/>
      <c r="P14" s="92">
        <f t="shared" si="0"/>
        <v>0</v>
      </c>
    </row>
    <row r="15" spans="1:16" s="18" customFormat="1" hidden="1" x14ac:dyDescent="0.25">
      <c r="A15" s="73" t="s">
        <v>1</v>
      </c>
      <c r="B15" s="14" t="s">
        <v>1</v>
      </c>
      <c r="C15" s="86"/>
      <c r="D15" s="90"/>
      <c r="E15" s="86"/>
      <c r="F15" s="86"/>
      <c r="G15" s="15"/>
      <c r="H15" s="20"/>
      <c r="I15" s="17"/>
      <c r="J15" s="86"/>
      <c r="K15" s="90"/>
      <c r="L15" s="86"/>
      <c r="M15" s="86"/>
      <c r="N15" s="15"/>
      <c r="O15" s="12"/>
      <c r="P15" s="17"/>
    </row>
    <row r="16" spans="1:16" s="18" customFormat="1" hidden="1" x14ac:dyDescent="0.25">
      <c r="A16" s="73" t="s">
        <v>94</v>
      </c>
      <c r="B16" s="14" t="s">
        <v>139</v>
      </c>
      <c r="C16" s="86"/>
      <c r="D16" s="86"/>
      <c r="E16" s="86"/>
      <c r="F16" s="86"/>
      <c r="G16" s="15"/>
      <c r="H16" s="20"/>
      <c r="I16" s="17"/>
      <c r="J16" s="86"/>
      <c r="K16" s="86"/>
      <c r="L16" s="86"/>
      <c r="M16" s="86"/>
      <c r="N16" s="15"/>
      <c r="O16" s="12"/>
      <c r="P16" s="17"/>
    </row>
    <row r="17" spans="1:16" s="18" customFormat="1" ht="31.5" hidden="1" x14ac:dyDescent="0.25">
      <c r="A17" s="73" t="s">
        <v>96</v>
      </c>
      <c r="B17" s="14" t="s">
        <v>75</v>
      </c>
      <c r="C17" s="86"/>
      <c r="D17" s="86" t="s">
        <v>31</v>
      </c>
      <c r="E17" s="86"/>
      <c r="F17" s="86" t="s">
        <v>20</v>
      </c>
      <c r="G17" s="16" t="s">
        <v>34</v>
      </c>
      <c r="H17" s="20"/>
      <c r="I17" s="17"/>
      <c r="J17" s="86"/>
      <c r="K17" s="86" t="s">
        <v>31</v>
      </c>
      <c r="L17" s="86"/>
      <c r="M17" s="86" t="s">
        <v>20</v>
      </c>
      <c r="N17" s="16" t="s">
        <v>34</v>
      </c>
      <c r="O17" s="12"/>
      <c r="P17" s="17"/>
    </row>
    <row r="18" spans="1:16" s="18" customFormat="1" ht="31.5" hidden="1" x14ac:dyDescent="0.25">
      <c r="A18" s="73" t="s">
        <v>97</v>
      </c>
      <c r="B18" s="14" t="s">
        <v>76</v>
      </c>
      <c r="C18" s="86"/>
      <c r="D18" s="86" t="s">
        <v>31</v>
      </c>
      <c r="E18" s="86"/>
      <c r="F18" s="86" t="s">
        <v>20</v>
      </c>
      <c r="G18" s="16" t="s">
        <v>34</v>
      </c>
      <c r="H18" s="20"/>
      <c r="I18" s="17"/>
      <c r="J18" s="86"/>
      <c r="K18" s="86" t="s">
        <v>31</v>
      </c>
      <c r="L18" s="86"/>
      <c r="M18" s="86" t="s">
        <v>20</v>
      </c>
      <c r="N18" s="16" t="s">
        <v>34</v>
      </c>
      <c r="O18" s="12"/>
      <c r="P18" s="17"/>
    </row>
    <row r="19" spans="1:16" s="18" customFormat="1" hidden="1" x14ac:dyDescent="0.25">
      <c r="A19" s="73" t="s">
        <v>1</v>
      </c>
      <c r="B19" s="14" t="s">
        <v>1</v>
      </c>
      <c r="C19" s="86"/>
      <c r="D19" s="86"/>
      <c r="E19" s="86"/>
      <c r="F19" s="86"/>
      <c r="G19" s="16"/>
      <c r="H19" s="20"/>
      <c r="I19" s="17"/>
      <c r="J19" s="86"/>
      <c r="K19" s="86"/>
      <c r="L19" s="86"/>
      <c r="M19" s="86"/>
      <c r="N19" s="16"/>
      <c r="O19" s="12"/>
      <c r="P19" s="17"/>
    </row>
    <row r="20" spans="1:16" s="18" customFormat="1" hidden="1" x14ac:dyDescent="0.25">
      <c r="A20" s="73" t="s">
        <v>95</v>
      </c>
      <c r="B20" s="14" t="s">
        <v>140</v>
      </c>
      <c r="C20" s="86"/>
      <c r="D20" s="86"/>
      <c r="E20" s="86"/>
      <c r="F20" s="86"/>
      <c r="G20" s="16"/>
      <c r="H20" s="20"/>
      <c r="I20" s="17"/>
      <c r="J20" s="86"/>
      <c r="K20" s="86"/>
      <c r="L20" s="86"/>
      <c r="M20" s="86"/>
      <c r="N20" s="16"/>
      <c r="O20" s="12"/>
      <c r="P20" s="17"/>
    </row>
    <row r="21" spans="1:16" s="18" customFormat="1" ht="31.5" hidden="1" x14ac:dyDescent="0.25">
      <c r="A21" s="73" t="s">
        <v>98</v>
      </c>
      <c r="B21" s="14" t="s">
        <v>77</v>
      </c>
      <c r="C21" s="19"/>
      <c r="D21" s="86" t="s">
        <v>135</v>
      </c>
      <c r="E21" s="20"/>
      <c r="F21" s="86" t="s">
        <v>12</v>
      </c>
      <c r="G21" s="16" t="s">
        <v>35</v>
      </c>
      <c r="H21" s="20"/>
      <c r="I21" s="17"/>
      <c r="J21" s="19"/>
      <c r="K21" s="86" t="s">
        <v>135</v>
      </c>
      <c r="L21" s="20"/>
      <c r="M21" s="86" t="s">
        <v>12</v>
      </c>
      <c r="N21" s="16" t="s">
        <v>35</v>
      </c>
      <c r="O21" s="12"/>
      <c r="P21" s="17"/>
    </row>
    <row r="22" spans="1:16" s="18" customFormat="1" ht="31.5" hidden="1" x14ac:dyDescent="0.25">
      <c r="A22" s="73" t="s">
        <v>99</v>
      </c>
      <c r="B22" s="14" t="s">
        <v>78</v>
      </c>
      <c r="C22" s="19"/>
      <c r="D22" s="86" t="s">
        <v>135</v>
      </c>
      <c r="E22" s="20"/>
      <c r="F22" s="86" t="s">
        <v>12</v>
      </c>
      <c r="G22" s="16" t="s">
        <v>35</v>
      </c>
      <c r="H22" s="20"/>
      <c r="I22" s="17"/>
      <c r="J22" s="19"/>
      <c r="K22" s="86" t="s">
        <v>135</v>
      </c>
      <c r="L22" s="20"/>
      <c r="M22" s="86" t="s">
        <v>12</v>
      </c>
      <c r="N22" s="16" t="s">
        <v>35</v>
      </c>
      <c r="O22" s="12"/>
      <c r="P22" s="17"/>
    </row>
    <row r="23" spans="1:16" s="18" customFormat="1" hidden="1" x14ac:dyDescent="0.25">
      <c r="A23" s="73" t="s">
        <v>1</v>
      </c>
      <c r="B23" s="14" t="s">
        <v>1</v>
      </c>
      <c r="C23" s="19"/>
      <c r="D23" s="86"/>
      <c r="E23" s="20"/>
      <c r="F23" s="86"/>
      <c r="G23" s="16"/>
      <c r="H23" s="20"/>
      <c r="I23" s="17"/>
      <c r="J23" s="19"/>
      <c r="K23" s="86"/>
      <c r="L23" s="20"/>
      <c r="M23" s="86"/>
      <c r="N23" s="16"/>
      <c r="O23" s="12"/>
      <c r="P23" s="17"/>
    </row>
    <row r="24" spans="1:16" s="18" customFormat="1" ht="47.25" x14ac:dyDescent="0.25">
      <c r="A24" s="73">
        <v>4</v>
      </c>
      <c r="B24" s="14" t="s">
        <v>4</v>
      </c>
      <c r="C24" s="86"/>
      <c r="D24" s="86" t="s">
        <v>80</v>
      </c>
      <c r="E24" s="21" t="s">
        <v>100</v>
      </c>
      <c r="F24" s="21" t="s">
        <v>30</v>
      </c>
      <c r="G24" s="16" t="s">
        <v>36</v>
      </c>
      <c r="H24" s="20"/>
      <c r="I24" s="17"/>
      <c r="J24" s="86"/>
      <c r="K24" s="102" t="s">
        <v>80</v>
      </c>
      <c r="L24" s="21" t="s">
        <v>100</v>
      </c>
      <c r="M24" s="21" t="s">
        <v>30</v>
      </c>
      <c r="N24" s="16" t="s">
        <v>36</v>
      </c>
      <c r="O24" s="12"/>
      <c r="P24" s="92">
        <f>O24*L25/0.6</f>
        <v>0</v>
      </c>
    </row>
    <row r="25" spans="1:16" s="18" customFormat="1" ht="47.25" x14ac:dyDescent="0.25">
      <c r="A25" s="73">
        <v>5</v>
      </c>
      <c r="B25" s="14" t="s">
        <v>17</v>
      </c>
      <c r="C25" s="86"/>
      <c r="D25" s="86" t="s">
        <v>119</v>
      </c>
      <c r="E25" s="21" t="s">
        <v>101</v>
      </c>
      <c r="F25" s="21" t="s">
        <v>30</v>
      </c>
      <c r="G25" s="15" t="s">
        <v>37</v>
      </c>
      <c r="H25" s="17" t="s">
        <v>119</v>
      </c>
      <c r="I25" s="17" t="s">
        <v>119</v>
      </c>
      <c r="J25" s="86"/>
      <c r="K25" s="86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73" t="s">
        <v>102</v>
      </c>
      <c r="B26" s="14" t="s">
        <v>73</v>
      </c>
      <c r="C26" s="86"/>
      <c r="D26" s="86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6"/>
      <c r="K26" s="86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73" t="s">
        <v>103</v>
      </c>
      <c r="B27" s="14" t="s">
        <v>74</v>
      </c>
      <c r="C27" s="86"/>
      <c r="D27" s="86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2"/>
      <c r="K27" s="86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73" t="s">
        <v>1</v>
      </c>
      <c r="B28" s="14" t="s">
        <v>1</v>
      </c>
      <c r="C28" s="86"/>
      <c r="D28" s="86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6"/>
      <c r="K28" s="86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73" t="s">
        <v>180</v>
      </c>
      <c r="B29" s="14" t="s">
        <v>71</v>
      </c>
      <c r="C29" s="86"/>
      <c r="D29" s="86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2"/>
      <c r="K29" s="86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73" t="s">
        <v>180</v>
      </c>
      <c r="B30" s="14" t="s">
        <v>72</v>
      </c>
      <c r="C30" s="86"/>
      <c r="D30" s="86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2"/>
      <c r="K30" s="86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73"/>
      <c r="B31" s="14" t="s">
        <v>1</v>
      </c>
      <c r="C31" s="86"/>
      <c r="D31" s="86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6"/>
      <c r="K31" s="86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73" t="s">
        <v>104</v>
      </c>
      <c r="B32" s="14" t="s">
        <v>75</v>
      </c>
      <c r="C32" s="86"/>
      <c r="D32" s="86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6"/>
      <c r="K32" s="86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73" t="s">
        <v>104</v>
      </c>
      <c r="B33" s="14" t="s">
        <v>76</v>
      </c>
      <c r="C33" s="86"/>
      <c r="D33" s="86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6"/>
      <c r="K33" s="86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73" t="s">
        <v>182</v>
      </c>
      <c r="B34" s="112" t="s">
        <v>181</v>
      </c>
      <c r="C34" s="86"/>
      <c r="D34" s="86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6"/>
      <c r="K34" s="102" t="s">
        <v>106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73">
        <v>6</v>
      </c>
      <c r="B35" s="14" t="s">
        <v>19</v>
      </c>
      <c r="C35" s="86"/>
      <c r="D35" s="20"/>
      <c r="E35" s="3"/>
      <c r="F35" s="20"/>
      <c r="G35" s="20"/>
      <c r="H35" s="20"/>
      <c r="I35" s="17"/>
      <c r="J35" s="86"/>
      <c r="K35" s="20"/>
      <c r="L35" s="3"/>
      <c r="M35" s="20"/>
      <c r="N35" s="20"/>
      <c r="O35" s="20"/>
      <c r="P35" s="17"/>
    </row>
    <row r="36" spans="1:16" s="18" customFormat="1" x14ac:dyDescent="0.25">
      <c r="A36" s="73" t="s">
        <v>109</v>
      </c>
      <c r="B36" s="14" t="s">
        <v>178</v>
      </c>
      <c r="C36" s="86"/>
      <c r="D36" s="86"/>
      <c r="E36" s="3">
        <v>1</v>
      </c>
      <c r="F36" s="86" t="s">
        <v>20</v>
      </c>
      <c r="G36" s="15" t="s">
        <v>38</v>
      </c>
      <c r="H36" s="20"/>
      <c r="I36" s="17"/>
      <c r="J36" s="102"/>
      <c r="K36" s="86"/>
      <c r="L36" s="3"/>
      <c r="M36" s="86" t="s">
        <v>20</v>
      </c>
      <c r="N36" s="15" t="s">
        <v>38</v>
      </c>
      <c r="O36" s="12"/>
      <c r="P36" s="92">
        <f>L36*O36</f>
        <v>0</v>
      </c>
    </row>
    <row r="37" spans="1:16" s="18" customFormat="1" x14ac:dyDescent="0.25">
      <c r="A37" s="73" t="s">
        <v>110</v>
      </c>
      <c r="B37" s="14" t="s">
        <v>178</v>
      </c>
      <c r="C37" s="102"/>
      <c r="D37" s="102"/>
      <c r="E37" s="3"/>
      <c r="F37" s="102"/>
      <c r="G37" s="15"/>
      <c r="H37" s="20"/>
      <c r="I37" s="17"/>
      <c r="J37" s="102"/>
      <c r="K37" s="102"/>
      <c r="L37" s="3"/>
      <c r="M37" s="102" t="s">
        <v>20</v>
      </c>
      <c r="N37" s="15" t="s">
        <v>38</v>
      </c>
      <c r="O37" s="12"/>
      <c r="P37" s="92">
        <f>L37*O37</f>
        <v>0</v>
      </c>
    </row>
    <row r="38" spans="1:16" s="18" customFormat="1" x14ac:dyDescent="0.25">
      <c r="A38" s="73" t="s">
        <v>183</v>
      </c>
      <c r="B38" s="14" t="s">
        <v>179</v>
      </c>
      <c r="C38" s="86"/>
      <c r="D38" s="86"/>
      <c r="E38" s="3">
        <v>1</v>
      </c>
      <c r="F38" s="86" t="s">
        <v>20</v>
      </c>
      <c r="G38" s="15" t="s">
        <v>38</v>
      </c>
      <c r="H38" s="20"/>
      <c r="I38" s="17"/>
      <c r="J38" s="102"/>
      <c r="K38" s="86"/>
      <c r="L38" s="3"/>
      <c r="M38" s="86" t="s">
        <v>20</v>
      </c>
      <c r="N38" s="15" t="s">
        <v>38</v>
      </c>
      <c r="O38" s="12"/>
      <c r="P38" s="92">
        <f>L38*O38</f>
        <v>0</v>
      </c>
    </row>
    <row r="39" spans="1:16" s="18" customFormat="1" hidden="1" x14ac:dyDescent="0.25">
      <c r="A39" s="73" t="s">
        <v>1</v>
      </c>
      <c r="B39" s="14" t="s">
        <v>1</v>
      </c>
      <c r="C39" s="86"/>
      <c r="D39" s="86"/>
      <c r="E39" s="3" t="s">
        <v>1</v>
      </c>
      <c r="F39" s="86" t="s">
        <v>20</v>
      </c>
      <c r="G39" s="15" t="s">
        <v>38</v>
      </c>
      <c r="H39" s="20"/>
      <c r="I39" s="17"/>
      <c r="J39" s="86"/>
      <c r="K39" s="86"/>
      <c r="L39" s="3" t="s">
        <v>1</v>
      </c>
      <c r="M39" s="86" t="s">
        <v>20</v>
      </c>
      <c r="N39" s="15" t="s">
        <v>38</v>
      </c>
      <c r="O39" s="20"/>
      <c r="P39" s="17"/>
    </row>
    <row r="40" spans="1:16" s="18" customFormat="1" hidden="1" x14ac:dyDescent="0.25">
      <c r="A40" s="73" t="s">
        <v>112</v>
      </c>
      <c r="B40" s="14" t="s">
        <v>71</v>
      </c>
      <c r="C40" s="86"/>
      <c r="D40" s="86"/>
      <c r="E40" s="3">
        <v>1</v>
      </c>
      <c r="F40" s="86" t="s">
        <v>20</v>
      </c>
      <c r="G40" s="15" t="s">
        <v>38</v>
      </c>
      <c r="H40" s="20"/>
      <c r="I40" s="17"/>
      <c r="J40" s="86"/>
      <c r="K40" s="86"/>
      <c r="L40" s="3">
        <v>1</v>
      </c>
      <c r="M40" s="86" t="s">
        <v>20</v>
      </c>
      <c r="N40" s="15" t="s">
        <v>38</v>
      </c>
      <c r="O40" s="20"/>
      <c r="P40" s="17"/>
    </row>
    <row r="41" spans="1:16" s="18" customFormat="1" hidden="1" x14ac:dyDescent="0.25">
      <c r="A41" s="73" t="s">
        <v>112</v>
      </c>
      <c r="B41" s="14" t="s">
        <v>72</v>
      </c>
      <c r="C41" s="86"/>
      <c r="D41" s="86"/>
      <c r="E41" s="3">
        <v>1</v>
      </c>
      <c r="F41" s="86" t="s">
        <v>20</v>
      </c>
      <c r="G41" s="15" t="s">
        <v>38</v>
      </c>
      <c r="H41" s="20"/>
      <c r="I41" s="17"/>
      <c r="J41" s="86"/>
      <c r="K41" s="86"/>
      <c r="L41" s="3">
        <v>1</v>
      </c>
      <c r="M41" s="86" t="s">
        <v>20</v>
      </c>
      <c r="N41" s="15" t="s">
        <v>38</v>
      </c>
      <c r="O41" s="20"/>
      <c r="P41" s="17"/>
    </row>
    <row r="42" spans="1:16" s="18" customFormat="1" hidden="1" x14ac:dyDescent="0.25">
      <c r="A42" s="73" t="s">
        <v>1</v>
      </c>
      <c r="B42" s="14" t="s">
        <v>1</v>
      </c>
      <c r="C42" s="86"/>
      <c r="D42" s="86"/>
      <c r="E42" s="3" t="s">
        <v>1</v>
      </c>
      <c r="F42" s="86" t="s">
        <v>20</v>
      </c>
      <c r="G42" s="15" t="s">
        <v>38</v>
      </c>
      <c r="H42" s="20"/>
      <c r="I42" s="17"/>
      <c r="J42" s="86"/>
      <c r="K42" s="86"/>
      <c r="L42" s="3" t="s">
        <v>1</v>
      </c>
      <c r="M42" s="86" t="s">
        <v>20</v>
      </c>
      <c r="N42" s="15" t="s">
        <v>38</v>
      </c>
      <c r="O42" s="20"/>
      <c r="P42" s="17"/>
    </row>
    <row r="43" spans="1:16" s="18" customFormat="1" hidden="1" x14ac:dyDescent="0.25">
      <c r="A43" s="73" t="s">
        <v>112</v>
      </c>
      <c r="B43" s="14" t="s">
        <v>75</v>
      </c>
      <c r="C43" s="86"/>
      <c r="D43" s="86"/>
      <c r="E43" s="3">
        <v>1</v>
      </c>
      <c r="F43" s="86" t="s">
        <v>20</v>
      </c>
      <c r="G43" s="15" t="s">
        <v>38</v>
      </c>
      <c r="H43" s="20"/>
      <c r="I43" s="17"/>
      <c r="J43" s="86"/>
      <c r="K43" s="86"/>
      <c r="L43" s="3">
        <v>1</v>
      </c>
      <c r="M43" s="86" t="s">
        <v>20</v>
      </c>
      <c r="N43" s="15" t="s">
        <v>38</v>
      </c>
      <c r="O43" s="20"/>
      <c r="P43" s="17"/>
    </row>
    <row r="44" spans="1:16" s="18" customFormat="1" hidden="1" x14ac:dyDescent="0.25">
      <c r="A44" s="73" t="s">
        <v>112</v>
      </c>
      <c r="B44" s="14" t="s">
        <v>76</v>
      </c>
      <c r="C44" s="86"/>
      <c r="D44" s="86"/>
      <c r="E44" s="3">
        <v>1</v>
      </c>
      <c r="F44" s="86" t="s">
        <v>20</v>
      </c>
      <c r="G44" s="15" t="s">
        <v>38</v>
      </c>
      <c r="H44" s="20"/>
      <c r="I44" s="17"/>
      <c r="J44" s="86"/>
      <c r="K44" s="86"/>
      <c r="L44" s="3">
        <v>1</v>
      </c>
      <c r="M44" s="86" t="s">
        <v>20</v>
      </c>
      <c r="N44" s="15" t="s">
        <v>38</v>
      </c>
      <c r="O44" s="20"/>
      <c r="P44" s="17"/>
    </row>
    <row r="45" spans="1:16" s="18" customFormat="1" hidden="1" x14ac:dyDescent="0.25">
      <c r="A45" s="73" t="s">
        <v>1</v>
      </c>
      <c r="B45" s="14" t="s">
        <v>1</v>
      </c>
      <c r="C45" s="86"/>
      <c r="D45" s="86"/>
      <c r="E45" s="3" t="s">
        <v>1</v>
      </c>
      <c r="F45" s="86" t="s">
        <v>20</v>
      </c>
      <c r="G45" s="15" t="s">
        <v>38</v>
      </c>
      <c r="H45" s="20"/>
      <c r="I45" s="17"/>
      <c r="J45" s="86"/>
      <c r="K45" s="86"/>
      <c r="L45" s="3" t="s">
        <v>1</v>
      </c>
      <c r="M45" s="86" t="s">
        <v>20</v>
      </c>
      <c r="N45" s="15" t="s">
        <v>38</v>
      </c>
      <c r="O45" s="20"/>
      <c r="P45" s="17"/>
    </row>
    <row r="46" spans="1:16" s="18" customFormat="1" ht="54.75" customHeight="1" x14ac:dyDescent="0.25">
      <c r="A46" s="73"/>
      <c r="B46" s="51" t="s">
        <v>79</v>
      </c>
      <c r="C46" s="87" t="s">
        <v>119</v>
      </c>
      <c r="D46" s="87" t="s">
        <v>119</v>
      </c>
      <c r="E46" s="87" t="s">
        <v>119</v>
      </c>
      <c r="F46" s="87" t="s">
        <v>119</v>
      </c>
      <c r="G46" s="87" t="s">
        <v>119</v>
      </c>
      <c r="H46" s="87" t="s">
        <v>119</v>
      </c>
      <c r="I46" s="23"/>
      <c r="J46" s="87" t="s">
        <v>119</v>
      </c>
      <c r="K46" s="87" t="s">
        <v>119</v>
      </c>
      <c r="L46" s="87" t="s">
        <v>119</v>
      </c>
      <c r="M46" s="87" t="s">
        <v>119</v>
      </c>
      <c r="N46" s="87" t="s">
        <v>119</v>
      </c>
      <c r="O46" s="87" t="s">
        <v>119</v>
      </c>
      <c r="P46" s="93">
        <f>SUM(P9:P11,P13:P15,P17:P19,P21:P23,P36:P45)+P24</f>
        <v>0</v>
      </c>
    </row>
    <row r="47" spans="1:16" s="18" customFormat="1" x14ac:dyDescent="0.25">
      <c r="A47" s="75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3" customFormat="1" ht="18.75" customHeight="1" x14ac:dyDescent="0.25">
      <c r="A48" s="195"/>
      <c r="B48" s="195"/>
      <c r="C48" s="195"/>
      <c r="D48" s="195"/>
      <c r="E48" s="195"/>
      <c r="F48" s="195"/>
      <c r="G48" s="195"/>
      <c r="H48" s="88"/>
      <c r="I48" s="36"/>
    </row>
    <row r="49" spans="1:9" s="53" customFormat="1" ht="41.25" customHeight="1" x14ac:dyDescent="0.25">
      <c r="A49" s="195"/>
      <c r="B49" s="195"/>
      <c r="C49" s="195"/>
      <c r="D49" s="195"/>
      <c r="E49" s="195"/>
      <c r="F49" s="195"/>
      <c r="G49" s="195"/>
      <c r="H49" s="88"/>
      <c r="I49" s="36"/>
    </row>
    <row r="50" spans="1:9" s="53" customFormat="1" ht="38.25" customHeight="1" x14ac:dyDescent="0.25">
      <c r="A50" s="195"/>
      <c r="B50" s="195"/>
      <c r="C50" s="195"/>
      <c r="D50" s="195"/>
      <c r="E50" s="195"/>
      <c r="F50" s="195"/>
      <c r="G50" s="195"/>
      <c r="H50" s="91"/>
      <c r="I50" s="36"/>
    </row>
    <row r="51" spans="1:9" s="53" customFormat="1" ht="18.75" customHeight="1" x14ac:dyDescent="0.25">
      <c r="A51" s="190"/>
      <c r="B51" s="190"/>
      <c r="C51" s="190"/>
      <c r="D51" s="190"/>
      <c r="E51" s="190"/>
      <c r="F51" s="190"/>
      <c r="G51" s="190"/>
      <c r="H51" s="88"/>
      <c r="I51" s="36"/>
    </row>
    <row r="52" spans="1:9" s="53" customFormat="1" ht="217.5" customHeight="1" x14ac:dyDescent="0.25">
      <c r="A52" s="191"/>
      <c r="B52" s="192"/>
      <c r="C52" s="192"/>
      <c r="D52" s="192"/>
      <c r="E52" s="192"/>
      <c r="F52" s="192"/>
      <c r="G52" s="192"/>
      <c r="H52" s="88"/>
      <c r="I52" s="36"/>
    </row>
    <row r="53" spans="1:9" ht="53.25" customHeight="1" x14ac:dyDescent="0.25">
      <c r="A53" s="191"/>
      <c r="B53" s="193"/>
      <c r="C53" s="193"/>
      <c r="D53" s="193"/>
      <c r="E53" s="193"/>
      <c r="F53" s="193"/>
      <c r="G53" s="193"/>
    </row>
    <row r="54" spans="1:9" x14ac:dyDescent="0.25">
      <c r="A54" s="194"/>
      <c r="B54" s="194"/>
      <c r="C54" s="194"/>
      <c r="D54" s="194"/>
      <c r="E54" s="194"/>
      <c r="F54" s="194"/>
      <c r="G54" s="194"/>
    </row>
    <row r="55" spans="1:9" x14ac:dyDescent="0.25">
      <c r="B55" s="91"/>
    </row>
    <row r="59" spans="1:9" x14ac:dyDescent="0.25">
      <c r="B59" s="91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="60" zoomScaleNormal="7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10" sqref="H10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9" t="s">
        <v>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</row>
    <row r="2" spans="1:16" ht="15.75" customHeight="1" x14ac:dyDescent="0.25">
      <c r="A2" s="180" t="s">
        <v>0</v>
      </c>
      <c r="B2" s="175" t="s">
        <v>2</v>
      </c>
      <c r="C2" s="171" t="s">
        <v>46</v>
      </c>
      <c r="D2" s="171"/>
      <c r="E2" s="171"/>
      <c r="F2" s="171"/>
      <c r="G2" s="171"/>
      <c r="H2" s="171"/>
      <c r="I2" s="171"/>
      <c r="J2" s="171" t="s">
        <v>47</v>
      </c>
      <c r="K2" s="171"/>
      <c r="L2" s="171"/>
      <c r="M2" s="171"/>
      <c r="N2" s="171"/>
      <c r="O2" s="171"/>
      <c r="P2" s="171"/>
    </row>
    <row r="3" spans="1:16" ht="45" customHeight="1" x14ac:dyDescent="0.25">
      <c r="A3" s="180"/>
      <c r="B3" s="175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8"/>
      <c r="E3" s="198"/>
      <c r="F3" s="198"/>
      <c r="G3" s="198"/>
      <c r="H3" s="198"/>
      <c r="I3" s="199"/>
      <c r="J3" s="197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198"/>
      <c r="L3" s="198"/>
      <c r="M3" s="198"/>
      <c r="N3" s="198"/>
      <c r="O3" s="198"/>
      <c r="P3" s="199"/>
    </row>
    <row r="4" spans="1:16" ht="33.75" customHeight="1" x14ac:dyDescent="0.25">
      <c r="A4" s="180"/>
      <c r="B4" s="175"/>
      <c r="C4" s="175" t="s">
        <v>13</v>
      </c>
      <c r="D4" s="175"/>
      <c r="E4" s="175"/>
      <c r="F4" s="175"/>
      <c r="G4" s="175" t="s">
        <v>120</v>
      </c>
      <c r="H4" s="196"/>
      <c r="I4" s="196"/>
      <c r="J4" s="175" t="s">
        <v>13</v>
      </c>
      <c r="K4" s="175"/>
      <c r="L4" s="175"/>
      <c r="M4" s="175"/>
      <c r="N4" s="175" t="s">
        <v>120</v>
      </c>
      <c r="O4" s="196"/>
      <c r="P4" s="196"/>
    </row>
    <row r="5" spans="1:16" s="9" customFormat="1" ht="63" x14ac:dyDescent="0.25">
      <c r="A5" s="180"/>
      <c r="B5" s="175"/>
      <c r="C5" s="67" t="s">
        <v>29</v>
      </c>
      <c r="D5" s="67" t="s">
        <v>9</v>
      </c>
      <c r="E5" s="67" t="s">
        <v>111</v>
      </c>
      <c r="F5" s="67" t="s">
        <v>11</v>
      </c>
      <c r="G5" s="67" t="s">
        <v>14</v>
      </c>
      <c r="H5" s="67" t="s">
        <v>54</v>
      </c>
      <c r="I5" s="12" t="s">
        <v>55</v>
      </c>
      <c r="J5" s="67" t="s">
        <v>29</v>
      </c>
      <c r="K5" s="67" t="s">
        <v>9</v>
      </c>
      <c r="L5" s="67" t="s">
        <v>111</v>
      </c>
      <c r="M5" s="67" t="s">
        <v>11</v>
      </c>
      <c r="N5" s="67" t="s">
        <v>14</v>
      </c>
      <c r="O5" s="67" t="s">
        <v>56</v>
      </c>
      <c r="P5" s="12" t="s">
        <v>55</v>
      </c>
    </row>
    <row r="6" spans="1:16" s="11" customFormat="1" x14ac:dyDescent="0.25">
      <c r="A6" s="71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12">
        <v>9</v>
      </c>
      <c r="J6" s="67">
        <v>10</v>
      </c>
      <c r="K6" s="12">
        <v>11</v>
      </c>
      <c r="L6" s="67">
        <v>12</v>
      </c>
      <c r="M6" s="12">
        <v>13</v>
      </c>
      <c r="N6" s="67">
        <v>14</v>
      </c>
      <c r="O6" s="12">
        <v>15</v>
      </c>
      <c r="P6" s="67">
        <v>16</v>
      </c>
    </row>
    <row r="7" spans="1:16" s="18" customFormat="1" ht="56.25" customHeight="1" x14ac:dyDescent="0.25">
      <c r="A7" s="72">
        <v>1</v>
      </c>
      <c r="B7" s="14" t="s">
        <v>121</v>
      </c>
      <c r="C7" s="67" t="s">
        <v>119</v>
      </c>
      <c r="D7" s="67" t="s">
        <v>119</v>
      </c>
      <c r="E7" s="67" t="s">
        <v>119</v>
      </c>
      <c r="F7" s="67" t="s">
        <v>119</v>
      </c>
      <c r="G7" s="67" t="s">
        <v>119</v>
      </c>
      <c r="H7" s="67" t="s">
        <v>119</v>
      </c>
      <c r="I7" s="67" t="s">
        <v>119</v>
      </c>
      <c r="J7" s="152" t="s">
        <v>119</v>
      </c>
      <c r="K7" s="152" t="s">
        <v>119</v>
      </c>
      <c r="L7" s="152" t="s">
        <v>119</v>
      </c>
      <c r="M7" s="152" t="s">
        <v>119</v>
      </c>
      <c r="N7" s="152" t="s">
        <v>119</v>
      </c>
      <c r="O7" s="152" t="s">
        <v>119</v>
      </c>
      <c r="P7" s="152" t="s">
        <v>119</v>
      </c>
    </row>
    <row r="8" spans="1:16" s="18" customFormat="1" ht="94.5" x14ac:dyDescent="0.25">
      <c r="A8" s="72" t="s">
        <v>90</v>
      </c>
      <c r="B8" s="14" t="s">
        <v>291</v>
      </c>
      <c r="C8" s="67"/>
      <c r="D8" s="67" t="s">
        <v>28</v>
      </c>
      <c r="E8" s="67"/>
      <c r="F8" s="67" t="s">
        <v>20</v>
      </c>
      <c r="G8" s="15" t="s">
        <v>39</v>
      </c>
      <c r="H8" s="20"/>
      <c r="I8" s="10"/>
      <c r="J8" s="152">
        <v>10</v>
      </c>
      <c r="K8" s="152" t="s">
        <v>289</v>
      </c>
      <c r="L8" s="152">
        <v>2</v>
      </c>
      <c r="M8" s="152" t="s">
        <v>20</v>
      </c>
      <c r="N8" s="15" t="s">
        <v>287</v>
      </c>
      <c r="O8" s="20">
        <v>7166</v>
      </c>
      <c r="P8" s="10">
        <f>O8*L8</f>
        <v>14332</v>
      </c>
    </row>
    <row r="9" spans="1:16" s="18" customFormat="1" ht="94.5" x14ac:dyDescent="0.25">
      <c r="A9" s="72" t="s">
        <v>91</v>
      </c>
      <c r="B9" s="14" t="s">
        <v>81</v>
      </c>
      <c r="C9" s="67"/>
      <c r="D9" s="67" t="s">
        <v>28</v>
      </c>
      <c r="E9" s="67"/>
      <c r="F9" s="67" t="s">
        <v>20</v>
      </c>
      <c r="G9" s="15" t="s">
        <v>39</v>
      </c>
      <c r="H9" s="20"/>
      <c r="I9" s="10"/>
      <c r="J9" s="156">
        <v>10</v>
      </c>
      <c r="K9" s="156" t="s">
        <v>290</v>
      </c>
      <c r="L9" s="152">
        <v>1</v>
      </c>
      <c r="M9" s="152" t="s">
        <v>20</v>
      </c>
      <c r="N9" s="15" t="s">
        <v>288</v>
      </c>
      <c r="O9" s="20">
        <v>5819</v>
      </c>
      <c r="P9" s="10">
        <f t="shared" ref="P9:P10" si="0">O9*L9</f>
        <v>5819</v>
      </c>
    </row>
    <row r="10" spans="1:16" s="18" customFormat="1" ht="78.75" x14ac:dyDescent="0.25">
      <c r="A10" s="157" t="s">
        <v>144</v>
      </c>
      <c r="B10" s="14" t="s">
        <v>294</v>
      </c>
      <c r="C10" s="67"/>
      <c r="D10" s="67"/>
      <c r="E10" s="67"/>
      <c r="F10" s="67"/>
      <c r="G10" s="15"/>
      <c r="H10" s="20"/>
      <c r="I10" s="10"/>
      <c r="J10" s="156">
        <v>10</v>
      </c>
      <c r="K10" s="156" t="s">
        <v>292</v>
      </c>
      <c r="L10" s="152">
        <v>2</v>
      </c>
      <c r="M10" s="156" t="s">
        <v>20</v>
      </c>
      <c r="N10" s="15" t="s">
        <v>293</v>
      </c>
      <c r="O10" s="20">
        <v>7583</v>
      </c>
      <c r="P10" s="10">
        <f t="shared" si="0"/>
        <v>15166</v>
      </c>
    </row>
    <row r="11" spans="1:16" ht="33" customHeight="1" x14ac:dyDescent="0.25">
      <c r="A11" s="73">
        <v>2</v>
      </c>
      <c r="B11" s="14" t="s">
        <v>282</v>
      </c>
      <c r="C11" s="66" t="s">
        <v>119</v>
      </c>
      <c r="D11" s="66" t="s">
        <v>119</v>
      </c>
      <c r="E11" s="66" t="s">
        <v>119</v>
      </c>
      <c r="F11" s="66" t="s">
        <v>119</v>
      </c>
      <c r="G11" s="66" t="s">
        <v>119</v>
      </c>
      <c r="H11" s="66" t="s">
        <v>119</v>
      </c>
      <c r="I11" s="66" t="s">
        <v>119</v>
      </c>
      <c r="J11" s="66" t="s">
        <v>119</v>
      </c>
      <c r="K11" s="66" t="s">
        <v>119</v>
      </c>
      <c r="L11" s="66" t="s">
        <v>119</v>
      </c>
      <c r="M11" s="66" t="s">
        <v>119</v>
      </c>
      <c r="N11" s="66" t="s">
        <v>119</v>
      </c>
      <c r="O11" s="66" t="s">
        <v>119</v>
      </c>
      <c r="P11" s="66" t="s">
        <v>119</v>
      </c>
    </row>
    <row r="12" spans="1:16" ht="15.75" customHeight="1" x14ac:dyDescent="0.25">
      <c r="A12" s="73" t="s">
        <v>1</v>
      </c>
      <c r="B12" s="14" t="s">
        <v>1</v>
      </c>
      <c r="C12" s="66"/>
      <c r="D12" s="66"/>
      <c r="E12" s="66"/>
      <c r="F12" s="66"/>
      <c r="G12" s="64"/>
      <c r="H12" s="64"/>
      <c r="I12" s="34"/>
      <c r="J12" s="66"/>
      <c r="K12" s="66"/>
      <c r="L12" s="66"/>
      <c r="M12" s="66"/>
      <c r="N12" s="153"/>
      <c r="O12" s="153"/>
      <c r="P12" s="34"/>
    </row>
    <row r="13" spans="1:16" s="18" customFormat="1" ht="55.5" customHeight="1" x14ac:dyDescent="0.25">
      <c r="A13" s="73"/>
      <c r="B13" s="51" t="s">
        <v>57</v>
      </c>
      <c r="C13" s="68" t="s">
        <v>119</v>
      </c>
      <c r="D13" s="68" t="s">
        <v>119</v>
      </c>
      <c r="E13" s="68" t="s">
        <v>119</v>
      </c>
      <c r="F13" s="68" t="s">
        <v>119</v>
      </c>
      <c r="G13" s="68" t="s">
        <v>119</v>
      </c>
      <c r="H13" s="68" t="s">
        <v>119</v>
      </c>
      <c r="I13" s="23">
        <f>SUM(I12:I12)</f>
        <v>0</v>
      </c>
      <c r="J13" s="154" t="s">
        <v>119</v>
      </c>
      <c r="K13" s="154" t="s">
        <v>119</v>
      </c>
      <c r="L13" s="154" t="s">
        <v>119</v>
      </c>
      <c r="M13" s="154" t="s">
        <v>119</v>
      </c>
      <c r="N13" s="154" t="s">
        <v>119</v>
      </c>
      <c r="O13" s="154" t="s">
        <v>119</v>
      </c>
      <c r="P13" s="23">
        <f>SUM(P8:P12)</f>
        <v>35317</v>
      </c>
    </row>
    <row r="14" spans="1:16" ht="15.75" customHeight="1" x14ac:dyDescent="0.25">
      <c r="A14" s="76"/>
      <c r="B14" s="35"/>
      <c r="C14" s="29"/>
      <c r="D14" s="61"/>
      <c r="E14" s="61"/>
      <c r="F14" s="61"/>
      <c r="G14" s="65"/>
      <c r="H14" s="65"/>
      <c r="I14" s="36"/>
      <c r="J14" s="33"/>
      <c r="K14" s="33"/>
    </row>
    <row r="15" spans="1:16" s="53" customFormat="1" ht="18.75" customHeight="1" x14ac:dyDescent="0.25">
      <c r="A15" s="195"/>
      <c r="B15" s="195"/>
      <c r="C15" s="195"/>
      <c r="D15" s="195"/>
      <c r="E15" s="195"/>
      <c r="F15" s="195"/>
      <c r="G15" s="195"/>
      <c r="H15" s="65"/>
      <c r="I15" s="36"/>
    </row>
    <row r="16" spans="1:16" s="53" customFormat="1" ht="41.25" customHeight="1" x14ac:dyDescent="0.25">
      <c r="A16" s="195"/>
      <c r="B16" s="195"/>
      <c r="C16" s="195"/>
      <c r="D16" s="195"/>
      <c r="E16" s="195"/>
      <c r="F16" s="195"/>
      <c r="G16" s="195"/>
      <c r="H16" s="65"/>
      <c r="I16" s="36"/>
    </row>
    <row r="17" spans="1:9" s="53" customFormat="1" ht="38.25" customHeight="1" x14ac:dyDescent="0.25">
      <c r="A17" s="195"/>
      <c r="B17" s="195"/>
      <c r="C17" s="195"/>
      <c r="D17" s="195"/>
      <c r="E17" s="195"/>
      <c r="F17" s="195"/>
      <c r="G17" s="195"/>
      <c r="H17"/>
      <c r="I17" s="36"/>
    </row>
    <row r="18" spans="1:9" s="53" customFormat="1" ht="18.75" customHeight="1" x14ac:dyDescent="0.25">
      <c r="A18" s="190"/>
      <c r="B18" s="190"/>
      <c r="C18" s="190"/>
      <c r="D18" s="190"/>
      <c r="E18" s="190"/>
      <c r="F18" s="190"/>
      <c r="G18" s="190"/>
      <c r="H18" s="65"/>
      <c r="I18" s="36"/>
    </row>
    <row r="19" spans="1:9" s="53" customFormat="1" ht="217.5" customHeight="1" x14ac:dyDescent="0.25">
      <c r="A19" s="191"/>
      <c r="B19" s="192"/>
      <c r="C19" s="192"/>
      <c r="D19" s="192"/>
      <c r="E19" s="192"/>
      <c r="F19" s="192"/>
      <c r="G19" s="192"/>
      <c r="H19" s="65"/>
      <c r="I19" s="36"/>
    </row>
    <row r="20" spans="1:9" ht="53.25" customHeight="1" x14ac:dyDescent="0.25">
      <c r="A20" s="191"/>
      <c r="B20" s="193"/>
      <c r="C20" s="193"/>
      <c r="D20" s="193"/>
      <c r="E20" s="193"/>
      <c r="F20" s="193"/>
      <c r="G20" s="193"/>
    </row>
    <row r="21" spans="1:9" x14ac:dyDescent="0.25">
      <c r="A21" s="194"/>
      <c r="B21" s="194"/>
      <c r="C21" s="194"/>
      <c r="D21" s="194"/>
      <c r="E21" s="194"/>
      <c r="F21" s="194"/>
      <c r="G21" s="194"/>
    </row>
    <row r="22" spans="1:9" x14ac:dyDescent="0.25">
      <c r="B22"/>
    </row>
    <row r="26" spans="1:9" x14ac:dyDescent="0.25">
      <c r="B26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18:G18"/>
    <mergeCell ref="A19:G19"/>
    <mergeCell ref="A20:G20"/>
    <mergeCell ref="A21:G21"/>
    <mergeCell ref="A15:G15"/>
    <mergeCell ref="A16:G16"/>
    <mergeCell ref="A17:G17"/>
  </mergeCells>
  <pageMargins left="0.47244094488188981" right="0.55118110236220474" top="0.82677165354330717" bottom="0.55118110236220474" header="0.31496062992125984" footer="0.19685039370078741"/>
  <pageSetup paperSize="8" scale="71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view="pageBreakPreview" zoomScale="80" zoomScaleNormal="70" zoomScaleSheetLayoutView="80" workbookViewId="0">
      <pane xSplit="2" ySplit="6" topLeftCell="K19" activePane="bottomRight" state="frozen"/>
      <selection pane="topRight" activeCell="C1" sqref="C1"/>
      <selection pane="bottomLeft" activeCell="A7" sqref="A7"/>
      <selection pane="bottomRight" activeCell="S5" sqref="S5:T5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36" customWidth="1"/>
    <col min="8" max="8" width="16.75" style="136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179" t="s">
        <v>15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86"/>
      <c r="M1" s="186"/>
      <c r="N1" s="186"/>
      <c r="O1" s="186"/>
      <c r="P1" s="186"/>
      <c r="Q1" s="186"/>
      <c r="R1" s="186"/>
    </row>
    <row r="2" spans="1:20" ht="15.75" customHeight="1" x14ac:dyDescent="0.25">
      <c r="A2" s="200" t="s">
        <v>0</v>
      </c>
      <c r="B2" s="203" t="s">
        <v>2</v>
      </c>
      <c r="C2" s="206" t="s">
        <v>46</v>
      </c>
      <c r="D2" s="207"/>
      <c r="E2" s="207"/>
      <c r="F2" s="207"/>
      <c r="G2" s="207"/>
      <c r="H2" s="207"/>
      <c r="I2" s="208"/>
      <c r="J2" s="138"/>
      <c r="K2" s="138"/>
      <c r="L2" s="171" t="s">
        <v>47</v>
      </c>
      <c r="M2" s="171"/>
      <c r="N2" s="171"/>
      <c r="O2" s="171"/>
      <c r="P2" s="171"/>
      <c r="Q2" s="171"/>
      <c r="R2" s="171"/>
      <c r="S2" s="171"/>
      <c r="T2" s="171"/>
    </row>
    <row r="3" spans="1:20" ht="41.25" customHeight="1" x14ac:dyDescent="0.25">
      <c r="A3" s="201"/>
      <c r="B3" s="204"/>
      <c r="C3" s="197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98"/>
      <c r="E3" s="198"/>
      <c r="F3" s="198"/>
      <c r="G3" s="198"/>
      <c r="H3" s="198"/>
      <c r="I3" s="198"/>
      <c r="J3" s="198"/>
      <c r="K3" s="199"/>
      <c r="L3" s="175" t="str">
        <f>т3!J3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75"/>
      <c r="N3" s="175"/>
      <c r="O3" s="175"/>
      <c r="P3" s="175"/>
      <c r="Q3" s="175"/>
      <c r="R3" s="175"/>
      <c r="S3" s="175"/>
      <c r="T3" s="175"/>
    </row>
    <row r="4" spans="1:20" ht="33.75" customHeight="1" x14ac:dyDescent="0.25">
      <c r="A4" s="201"/>
      <c r="B4" s="204"/>
      <c r="C4" s="197" t="s">
        <v>13</v>
      </c>
      <c r="D4" s="198"/>
      <c r="E4" s="198"/>
      <c r="F4" s="199"/>
      <c r="G4" s="197" t="s">
        <v>120</v>
      </c>
      <c r="H4" s="198"/>
      <c r="I4" s="198"/>
      <c r="J4" s="198"/>
      <c r="K4" s="199"/>
      <c r="L4" s="175" t="s">
        <v>13</v>
      </c>
      <c r="M4" s="175"/>
      <c r="N4" s="175"/>
      <c r="O4" s="175"/>
      <c r="P4" s="175" t="s">
        <v>120</v>
      </c>
      <c r="Q4" s="175"/>
      <c r="R4" s="175"/>
      <c r="S4" s="175"/>
      <c r="T4" s="175"/>
    </row>
    <row r="5" spans="1:20" s="9" customFormat="1" ht="94.5" customHeight="1" x14ac:dyDescent="0.25">
      <c r="A5" s="202"/>
      <c r="B5" s="205"/>
      <c r="C5" s="134" t="s">
        <v>29</v>
      </c>
      <c r="D5" s="134" t="s">
        <v>9</v>
      </c>
      <c r="E5" s="134" t="s">
        <v>111</v>
      </c>
      <c r="F5" s="134" t="s">
        <v>11</v>
      </c>
      <c r="G5" s="134" t="s">
        <v>14</v>
      </c>
      <c r="H5" s="134" t="s">
        <v>54</v>
      </c>
      <c r="I5" s="12" t="s">
        <v>55</v>
      </c>
      <c r="J5" s="12" t="s">
        <v>242</v>
      </c>
      <c r="K5" s="12" t="s">
        <v>243</v>
      </c>
      <c r="L5" s="134" t="s">
        <v>29</v>
      </c>
      <c r="M5" s="134" t="s">
        <v>9</v>
      </c>
      <c r="N5" s="134" t="s">
        <v>111</v>
      </c>
      <c r="O5" s="134" t="s">
        <v>11</v>
      </c>
      <c r="P5" s="134" t="s">
        <v>14</v>
      </c>
      <c r="Q5" s="134" t="s">
        <v>56</v>
      </c>
      <c r="R5" s="12" t="s">
        <v>55</v>
      </c>
      <c r="S5" s="12" t="s">
        <v>242</v>
      </c>
      <c r="T5" s="12" t="s">
        <v>243</v>
      </c>
    </row>
    <row r="6" spans="1:20" s="11" customFormat="1" x14ac:dyDescent="0.25">
      <c r="A6" s="71">
        <v>1</v>
      </c>
      <c r="B6" s="134">
        <v>2</v>
      </c>
      <c r="C6" s="134">
        <v>3</v>
      </c>
      <c r="D6" s="134">
        <v>4</v>
      </c>
      <c r="E6" s="134">
        <v>5</v>
      </c>
      <c r="F6" s="134">
        <v>6</v>
      </c>
      <c r="G6" s="134">
        <v>7</v>
      </c>
      <c r="H6" s="134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35">
        <v>1</v>
      </c>
      <c r="B7" s="13" t="s">
        <v>142</v>
      </c>
      <c r="C7" s="134" t="s">
        <v>119</v>
      </c>
      <c r="D7" s="134" t="s">
        <v>119</v>
      </c>
      <c r="E7" s="134">
        <v>0</v>
      </c>
      <c r="F7" s="134" t="s">
        <v>119</v>
      </c>
      <c r="G7" s="134" t="s">
        <v>119</v>
      </c>
      <c r="H7" s="134" t="s">
        <v>119</v>
      </c>
      <c r="I7" s="134" t="s">
        <v>119</v>
      </c>
      <c r="J7" s="134"/>
      <c r="K7" s="134"/>
      <c r="L7" s="152" t="s">
        <v>119</v>
      </c>
      <c r="M7" s="152" t="s">
        <v>119</v>
      </c>
      <c r="N7" s="152" t="s">
        <v>119</v>
      </c>
      <c r="O7" s="152" t="s">
        <v>119</v>
      </c>
      <c r="P7" s="152" t="s">
        <v>119</v>
      </c>
      <c r="Q7" s="152" t="s">
        <v>119</v>
      </c>
      <c r="R7" s="152" t="s">
        <v>119</v>
      </c>
      <c r="S7" s="152"/>
      <c r="T7" s="152"/>
    </row>
    <row r="8" spans="1:20" s="11" customFormat="1" ht="47.25" x14ac:dyDescent="0.25">
      <c r="A8" s="135" t="s">
        <v>90</v>
      </c>
      <c r="B8" s="13" t="s">
        <v>244</v>
      </c>
      <c r="C8" s="134"/>
      <c r="D8" s="37" t="s">
        <v>245</v>
      </c>
      <c r="E8" s="156">
        <v>0</v>
      </c>
      <c r="F8" s="137" t="s">
        <v>3</v>
      </c>
      <c r="G8" s="15" t="s">
        <v>246</v>
      </c>
      <c r="H8" s="134">
        <v>3392</v>
      </c>
      <c r="I8" s="17">
        <v>0</v>
      </c>
      <c r="J8" s="17">
        <v>1.27</v>
      </c>
      <c r="K8" s="17">
        <f>I8*J8</f>
        <v>0</v>
      </c>
      <c r="L8" s="152"/>
      <c r="M8" s="37" t="s">
        <v>295</v>
      </c>
      <c r="N8" s="156">
        <v>1.34</v>
      </c>
      <c r="O8" s="155" t="s">
        <v>3</v>
      </c>
      <c r="P8" s="15" t="s">
        <v>246</v>
      </c>
      <c r="Q8" s="152">
        <v>3392</v>
      </c>
      <c r="R8" s="17">
        <f>N8*Q8</f>
        <v>4545.2800000000007</v>
      </c>
      <c r="S8" s="17">
        <v>1.27</v>
      </c>
      <c r="T8" s="17">
        <f>R8*S8</f>
        <v>5772.5056000000013</v>
      </c>
    </row>
    <row r="9" spans="1:20" s="11" customFormat="1" ht="47.25" x14ac:dyDescent="0.25">
      <c r="A9" s="135" t="s">
        <v>91</v>
      </c>
      <c r="B9" s="13" t="s">
        <v>297</v>
      </c>
      <c r="C9" s="134"/>
      <c r="D9" s="37" t="s">
        <v>248</v>
      </c>
      <c r="E9" s="156" t="s">
        <v>119</v>
      </c>
      <c r="F9" s="137" t="s">
        <v>3</v>
      </c>
      <c r="G9" s="15" t="s">
        <v>249</v>
      </c>
      <c r="H9" s="134">
        <v>583</v>
      </c>
      <c r="I9" s="17" t="e">
        <f>E9*H9</f>
        <v>#VALUE!</v>
      </c>
      <c r="J9" s="17">
        <v>1.05</v>
      </c>
      <c r="K9" s="17" t="e">
        <f t="shared" ref="K9:K14" si="1">I9*J9</f>
        <v>#VALUE!</v>
      </c>
      <c r="L9" s="152"/>
      <c r="M9" s="37" t="s">
        <v>295</v>
      </c>
      <c r="N9" s="156">
        <v>1.34</v>
      </c>
      <c r="O9" s="155" t="s">
        <v>3</v>
      </c>
      <c r="P9" s="15" t="s">
        <v>296</v>
      </c>
      <c r="Q9" s="152">
        <v>3305</v>
      </c>
      <c r="R9" s="17">
        <f>N9*Q9</f>
        <v>4428.7</v>
      </c>
      <c r="S9" s="17">
        <v>1.05</v>
      </c>
      <c r="T9" s="17">
        <f t="shared" ref="T9:T14" si="2">R9*S9</f>
        <v>4650.1350000000002</v>
      </c>
    </row>
    <row r="10" spans="1:20" s="11" customFormat="1" ht="31.5" x14ac:dyDescent="0.25">
      <c r="A10" s="157" t="s">
        <v>144</v>
      </c>
      <c r="B10" s="13" t="s">
        <v>247</v>
      </c>
      <c r="C10" s="156"/>
      <c r="D10" s="37"/>
      <c r="E10" s="156"/>
      <c r="F10" s="158"/>
      <c r="G10" s="15"/>
      <c r="H10" s="156"/>
      <c r="I10" s="17"/>
      <c r="J10" s="17"/>
      <c r="K10" s="17"/>
      <c r="L10" s="156"/>
      <c r="M10" s="37" t="s">
        <v>295</v>
      </c>
      <c r="N10" s="156">
        <v>1.34</v>
      </c>
      <c r="O10" s="158" t="s">
        <v>3</v>
      </c>
      <c r="P10" s="15" t="s">
        <v>298</v>
      </c>
      <c r="Q10" s="17">
        <v>716</v>
      </c>
      <c r="R10" s="17">
        <f>N10*Q10</f>
        <v>959.44</v>
      </c>
      <c r="S10" s="17">
        <v>1</v>
      </c>
      <c r="T10" s="17">
        <f t="shared" ref="T10" si="3">R10*S10</f>
        <v>959.44</v>
      </c>
    </row>
    <row r="11" spans="1:20" s="11" customFormat="1" ht="31.5" x14ac:dyDescent="0.25">
      <c r="A11" s="157" t="s">
        <v>253</v>
      </c>
      <c r="B11" s="13" t="s">
        <v>250</v>
      </c>
      <c r="C11" s="134"/>
      <c r="D11" s="134" t="s">
        <v>251</v>
      </c>
      <c r="E11" s="156" t="s">
        <v>119</v>
      </c>
      <c r="F11" s="134" t="s">
        <v>3</v>
      </c>
      <c r="G11" s="134" t="s">
        <v>252</v>
      </c>
      <c r="H11" s="134">
        <v>669</v>
      </c>
      <c r="I11" s="17" t="e">
        <f>E11*H11</f>
        <v>#VALUE!</v>
      </c>
      <c r="J11" s="17">
        <v>1.05</v>
      </c>
      <c r="K11" s="17" t="e">
        <f t="shared" si="1"/>
        <v>#VALUE!</v>
      </c>
      <c r="L11" s="152"/>
      <c r="M11" s="152" t="s">
        <v>251</v>
      </c>
      <c r="N11" s="156">
        <v>1.34</v>
      </c>
      <c r="O11" s="152" t="s">
        <v>3</v>
      </c>
      <c r="P11" s="152" t="s">
        <v>252</v>
      </c>
      <c r="Q11" s="152">
        <v>669</v>
      </c>
      <c r="R11" s="17">
        <f>N11*Q11</f>
        <v>896.46</v>
      </c>
      <c r="S11" s="17">
        <v>1.05</v>
      </c>
      <c r="T11" s="17">
        <f t="shared" si="2"/>
        <v>941.28300000000013</v>
      </c>
    </row>
    <row r="12" spans="1:20" s="11" customFormat="1" ht="78.75" x14ac:dyDescent="0.25">
      <c r="A12" s="135" t="s">
        <v>256</v>
      </c>
      <c r="B12" s="14" t="s">
        <v>299</v>
      </c>
      <c r="C12" s="134"/>
      <c r="D12" s="134" t="s">
        <v>254</v>
      </c>
      <c r="E12" s="156">
        <v>0</v>
      </c>
      <c r="F12" s="134" t="s">
        <v>231</v>
      </c>
      <c r="G12" s="134" t="s">
        <v>255</v>
      </c>
      <c r="H12" s="134">
        <v>187</v>
      </c>
      <c r="I12" s="134">
        <f>H12*E12</f>
        <v>0</v>
      </c>
      <c r="J12" s="134">
        <v>1</v>
      </c>
      <c r="K12" s="134">
        <f t="shared" si="1"/>
        <v>0</v>
      </c>
      <c r="L12" s="152"/>
      <c r="M12" s="152"/>
      <c r="N12" s="152"/>
      <c r="O12" s="156"/>
      <c r="P12" s="152"/>
      <c r="Q12" s="152"/>
      <c r="R12" s="152"/>
      <c r="S12" s="152"/>
      <c r="T12" s="152"/>
    </row>
    <row r="13" spans="1:20" s="11" customFormat="1" ht="31.5" x14ac:dyDescent="0.25">
      <c r="A13" s="157" t="s">
        <v>259</v>
      </c>
      <c r="B13" s="14" t="s">
        <v>299</v>
      </c>
      <c r="C13" s="134"/>
      <c r="D13" s="134"/>
      <c r="E13" s="134">
        <v>1</v>
      </c>
      <c r="F13" s="38" t="s">
        <v>257</v>
      </c>
      <c r="G13" s="15" t="s">
        <v>258</v>
      </c>
      <c r="H13" s="134">
        <v>1048</v>
      </c>
      <c r="I13" s="17">
        <f>H13*E13</f>
        <v>1048</v>
      </c>
      <c r="J13" s="17">
        <v>1</v>
      </c>
      <c r="K13" s="17">
        <f t="shared" si="1"/>
        <v>1048</v>
      </c>
      <c r="L13" s="152"/>
      <c r="M13" s="156"/>
      <c r="N13" s="152"/>
      <c r="O13" s="156"/>
      <c r="P13" s="156"/>
      <c r="Q13" s="152"/>
      <c r="R13" s="17"/>
      <c r="S13" s="17"/>
      <c r="T13" s="17"/>
    </row>
    <row r="14" spans="1:20" s="11" customFormat="1" ht="31.5" x14ac:dyDescent="0.25">
      <c r="A14" s="157" t="s">
        <v>303</v>
      </c>
      <c r="B14" s="14" t="s">
        <v>260</v>
      </c>
      <c r="C14" s="134"/>
      <c r="D14" s="134"/>
      <c r="E14" s="134">
        <v>0.6</v>
      </c>
      <c r="F14" s="38" t="s">
        <v>261</v>
      </c>
      <c r="G14" s="15" t="s">
        <v>262</v>
      </c>
      <c r="H14" s="134">
        <v>2151</v>
      </c>
      <c r="I14" s="17">
        <f>H14*E14/100</f>
        <v>12.905999999999999</v>
      </c>
      <c r="J14" s="17">
        <v>1</v>
      </c>
      <c r="K14" s="17">
        <f t="shared" si="1"/>
        <v>12.905999999999999</v>
      </c>
      <c r="L14" s="152"/>
      <c r="M14" s="152"/>
      <c r="N14" s="152">
        <v>0</v>
      </c>
      <c r="O14" s="38" t="s">
        <v>261</v>
      </c>
      <c r="P14" s="15" t="s">
        <v>262</v>
      </c>
      <c r="Q14" s="152">
        <v>2151</v>
      </c>
      <c r="R14" s="17">
        <f>Q14*N14/100</f>
        <v>0</v>
      </c>
      <c r="S14" s="17">
        <v>1</v>
      </c>
      <c r="T14" s="17">
        <f t="shared" si="2"/>
        <v>0</v>
      </c>
    </row>
    <row r="15" spans="1:20" s="11" customFormat="1" x14ac:dyDescent="0.25">
      <c r="A15" s="157" t="s">
        <v>304</v>
      </c>
      <c r="B15" s="14"/>
      <c r="C15" s="134"/>
      <c r="D15" s="134"/>
      <c r="E15" s="134"/>
      <c r="F15" s="38"/>
      <c r="G15" s="15"/>
      <c r="H15" s="134"/>
      <c r="I15" s="17"/>
      <c r="J15" s="17"/>
      <c r="K15" s="17"/>
      <c r="L15" s="152"/>
      <c r="M15" s="152"/>
      <c r="N15" s="152"/>
      <c r="O15" s="38"/>
      <c r="P15" s="15"/>
      <c r="Q15" s="152"/>
      <c r="R15" s="17"/>
      <c r="S15" s="17"/>
      <c r="T15" s="17"/>
    </row>
    <row r="16" spans="1:20" s="18" customFormat="1" x14ac:dyDescent="0.25">
      <c r="A16" s="157" t="s">
        <v>305</v>
      </c>
      <c r="B16" s="14" t="s">
        <v>25</v>
      </c>
      <c r="C16" s="134" t="s">
        <v>119</v>
      </c>
      <c r="D16" s="134" t="s">
        <v>119</v>
      </c>
      <c r="E16" s="134" t="s">
        <v>119</v>
      </c>
      <c r="F16" s="134" t="s">
        <v>119</v>
      </c>
      <c r="G16" s="134" t="s">
        <v>119</v>
      </c>
      <c r="H16" s="134" t="s">
        <v>119</v>
      </c>
      <c r="I16" s="134"/>
      <c r="J16" s="134"/>
      <c r="K16" s="134"/>
      <c r="L16" s="152" t="s">
        <v>119</v>
      </c>
      <c r="M16" s="156"/>
      <c r="N16" s="152" t="s">
        <v>119</v>
      </c>
      <c r="O16" s="152" t="s">
        <v>119</v>
      </c>
      <c r="P16" s="152" t="s">
        <v>119</v>
      </c>
      <c r="Q16" s="152" t="s">
        <v>119</v>
      </c>
      <c r="R16" s="152"/>
      <c r="S16" s="152"/>
      <c r="T16" s="152"/>
    </row>
    <row r="17" spans="1:20" s="18" customFormat="1" x14ac:dyDescent="0.25">
      <c r="A17" s="73" t="s">
        <v>92</v>
      </c>
      <c r="B17" s="13" t="s">
        <v>84</v>
      </c>
      <c r="C17" s="134"/>
      <c r="D17" s="134" t="s">
        <v>21</v>
      </c>
      <c r="E17" s="134"/>
      <c r="F17" s="134" t="s">
        <v>23</v>
      </c>
      <c r="G17" s="15" t="s">
        <v>40</v>
      </c>
      <c r="H17" s="20"/>
      <c r="I17" s="17"/>
      <c r="J17" s="17"/>
      <c r="K17" s="17"/>
      <c r="L17" s="152"/>
      <c r="M17" s="152" t="s">
        <v>21</v>
      </c>
      <c r="N17" s="152"/>
      <c r="O17" s="152" t="s">
        <v>23</v>
      </c>
      <c r="P17" s="15" t="s">
        <v>40</v>
      </c>
      <c r="Q17" s="20"/>
      <c r="R17" s="17"/>
      <c r="S17" s="17"/>
      <c r="T17" s="17"/>
    </row>
    <row r="18" spans="1:20" s="18" customFormat="1" x14ac:dyDescent="0.25">
      <c r="A18" s="73" t="s">
        <v>93</v>
      </c>
      <c r="B18" s="13" t="s">
        <v>85</v>
      </c>
      <c r="C18" s="134"/>
      <c r="D18" s="134" t="s">
        <v>21</v>
      </c>
      <c r="E18" s="134"/>
      <c r="F18" s="134" t="s">
        <v>23</v>
      </c>
      <c r="G18" s="15" t="s">
        <v>40</v>
      </c>
      <c r="H18" s="20"/>
      <c r="I18" s="17"/>
      <c r="J18" s="17"/>
      <c r="K18" s="17"/>
      <c r="L18" s="152"/>
      <c r="M18" s="152" t="s">
        <v>21</v>
      </c>
      <c r="N18" s="152"/>
      <c r="O18" s="152" t="s">
        <v>23</v>
      </c>
      <c r="P18" s="15" t="s">
        <v>40</v>
      </c>
      <c r="Q18" s="20"/>
      <c r="R18" s="17"/>
      <c r="S18" s="17"/>
      <c r="T18" s="17"/>
    </row>
    <row r="19" spans="1:20" s="18" customFormat="1" x14ac:dyDescent="0.25">
      <c r="A19" s="73" t="s">
        <v>1</v>
      </c>
      <c r="B19" s="13" t="s">
        <v>1</v>
      </c>
      <c r="C19" s="134"/>
      <c r="D19" s="134"/>
      <c r="E19" s="134"/>
      <c r="F19" s="134"/>
      <c r="G19" s="15"/>
      <c r="H19" s="20"/>
      <c r="I19" s="17"/>
      <c r="J19" s="17"/>
      <c r="K19" s="17"/>
      <c r="L19" s="152"/>
      <c r="M19" s="152"/>
      <c r="N19" s="152"/>
      <c r="O19" s="152"/>
      <c r="P19" s="15"/>
      <c r="Q19" s="20"/>
      <c r="R19" s="17"/>
      <c r="S19" s="17"/>
      <c r="T19" s="17"/>
    </row>
    <row r="20" spans="1:20" s="18" customFormat="1" ht="30" customHeight="1" x14ac:dyDescent="0.25">
      <c r="A20" s="73">
        <v>3</v>
      </c>
      <c r="B20" s="13" t="s">
        <v>6</v>
      </c>
      <c r="C20" s="134" t="s">
        <v>119</v>
      </c>
      <c r="D20" s="134" t="s">
        <v>119</v>
      </c>
      <c r="E20" s="134" t="s">
        <v>119</v>
      </c>
      <c r="F20" s="134" t="s">
        <v>119</v>
      </c>
      <c r="G20" s="15" t="s">
        <v>119</v>
      </c>
      <c r="H20" s="20" t="s">
        <v>119</v>
      </c>
      <c r="I20" s="17"/>
      <c r="J20" s="17"/>
      <c r="K20" s="17"/>
      <c r="L20" s="152" t="s">
        <v>119</v>
      </c>
      <c r="M20" s="152" t="s">
        <v>119</v>
      </c>
      <c r="N20" s="152" t="s">
        <v>119</v>
      </c>
      <c r="O20" s="152" t="s">
        <v>119</v>
      </c>
      <c r="P20" s="15" t="s">
        <v>119</v>
      </c>
      <c r="Q20" s="20" t="s">
        <v>119</v>
      </c>
      <c r="R20" s="17"/>
      <c r="S20" s="17"/>
      <c r="T20" s="17"/>
    </row>
    <row r="21" spans="1:20" s="18" customFormat="1" ht="30" customHeight="1" x14ac:dyDescent="0.25">
      <c r="A21" s="73" t="s">
        <v>94</v>
      </c>
      <c r="B21" s="13" t="s">
        <v>82</v>
      </c>
      <c r="C21" s="134"/>
      <c r="D21" s="134" t="s">
        <v>21</v>
      </c>
      <c r="E21" s="134">
        <v>1</v>
      </c>
      <c r="F21" s="134" t="s">
        <v>20</v>
      </c>
      <c r="G21" s="15" t="s">
        <v>113</v>
      </c>
      <c r="H21" s="20">
        <v>1042</v>
      </c>
      <c r="I21" s="17">
        <f>H21*E21</f>
        <v>1042</v>
      </c>
      <c r="J21" s="17">
        <v>1</v>
      </c>
      <c r="K21" s="17">
        <f t="shared" ref="K21:K26" si="4">I21*J21</f>
        <v>1042</v>
      </c>
      <c r="L21" s="152"/>
      <c r="M21" s="152" t="s">
        <v>21</v>
      </c>
      <c r="N21" s="152">
        <v>0</v>
      </c>
      <c r="O21" s="152" t="s">
        <v>20</v>
      </c>
      <c r="P21" s="15" t="s">
        <v>113</v>
      </c>
      <c r="Q21" s="20">
        <v>1042</v>
      </c>
      <c r="R21" s="17">
        <f>Q21*N21</f>
        <v>0</v>
      </c>
      <c r="S21" s="17">
        <v>1</v>
      </c>
      <c r="T21" s="17">
        <f t="shared" ref="T21:T26" si="5">R21*S21</f>
        <v>0</v>
      </c>
    </row>
    <row r="22" spans="1:20" s="18" customFormat="1" ht="15" customHeight="1" x14ac:dyDescent="0.25">
      <c r="A22" s="73" t="s">
        <v>95</v>
      </c>
      <c r="B22" s="13" t="s">
        <v>83</v>
      </c>
      <c r="C22" s="134"/>
      <c r="D22" s="134" t="s">
        <v>21</v>
      </c>
      <c r="E22" s="134">
        <v>1</v>
      </c>
      <c r="F22" s="134" t="s">
        <v>20</v>
      </c>
      <c r="G22" s="15" t="s">
        <v>113</v>
      </c>
      <c r="H22" s="20"/>
      <c r="I22" s="17"/>
      <c r="J22" s="17"/>
      <c r="K22" s="17">
        <f t="shared" si="4"/>
        <v>0</v>
      </c>
      <c r="L22" s="152"/>
      <c r="M22" s="152" t="s">
        <v>21</v>
      </c>
      <c r="N22" s="152">
        <v>1</v>
      </c>
      <c r="O22" s="152" t="s">
        <v>20</v>
      </c>
      <c r="P22" s="15" t="s">
        <v>113</v>
      </c>
      <c r="Q22" s="20"/>
      <c r="R22" s="17"/>
      <c r="S22" s="17"/>
      <c r="T22" s="17">
        <f t="shared" si="5"/>
        <v>0</v>
      </c>
    </row>
    <row r="23" spans="1:20" s="18" customFormat="1" ht="30" customHeight="1" x14ac:dyDescent="0.25">
      <c r="A23" s="73" t="s">
        <v>1</v>
      </c>
      <c r="B23" s="13" t="s">
        <v>1</v>
      </c>
      <c r="C23" s="134"/>
      <c r="D23" s="134"/>
      <c r="E23" s="134"/>
      <c r="F23" s="134"/>
      <c r="G23" s="15"/>
      <c r="H23" s="20"/>
      <c r="I23" s="17"/>
      <c r="J23" s="17"/>
      <c r="K23" s="17">
        <f t="shared" si="4"/>
        <v>0</v>
      </c>
      <c r="L23" s="152"/>
      <c r="M23" s="152"/>
      <c r="N23" s="152"/>
      <c r="O23" s="152"/>
      <c r="P23" s="15"/>
      <c r="Q23" s="20"/>
      <c r="R23" s="17"/>
      <c r="S23" s="17"/>
      <c r="T23" s="17">
        <f t="shared" si="5"/>
        <v>0</v>
      </c>
    </row>
    <row r="24" spans="1:20" s="18" customFormat="1" ht="30" customHeight="1" x14ac:dyDescent="0.25">
      <c r="A24" s="73" t="s">
        <v>115</v>
      </c>
      <c r="B24" s="13" t="s">
        <v>117</v>
      </c>
      <c r="C24" s="134"/>
      <c r="D24" s="134" t="s">
        <v>116</v>
      </c>
      <c r="E24" s="134">
        <v>1</v>
      </c>
      <c r="F24" s="134" t="s">
        <v>20</v>
      </c>
      <c r="G24" s="15" t="s">
        <v>114</v>
      </c>
      <c r="H24" s="20"/>
      <c r="I24" s="17"/>
      <c r="J24" s="17"/>
      <c r="K24" s="17">
        <f t="shared" si="4"/>
        <v>0</v>
      </c>
      <c r="L24" s="152"/>
      <c r="M24" s="152" t="s">
        <v>116</v>
      </c>
      <c r="N24" s="152">
        <v>1</v>
      </c>
      <c r="O24" s="152" t="s">
        <v>20</v>
      </c>
      <c r="P24" s="15" t="s">
        <v>114</v>
      </c>
      <c r="Q24" s="20"/>
      <c r="R24" s="17"/>
      <c r="S24" s="17"/>
      <c r="T24" s="17">
        <f t="shared" si="5"/>
        <v>0</v>
      </c>
    </row>
    <row r="25" spans="1:20" s="18" customFormat="1" ht="30" customHeight="1" x14ac:dyDescent="0.25">
      <c r="A25" s="73" t="s">
        <v>115</v>
      </c>
      <c r="B25" s="13" t="s">
        <v>136</v>
      </c>
      <c r="C25" s="134"/>
      <c r="D25" s="134" t="s">
        <v>116</v>
      </c>
      <c r="E25" s="134">
        <v>1</v>
      </c>
      <c r="F25" s="134" t="s">
        <v>20</v>
      </c>
      <c r="G25" s="15" t="s">
        <v>114</v>
      </c>
      <c r="H25" s="20"/>
      <c r="I25" s="17"/>
      <c r="J25" s="17"/>
      <c r="K25" s="17">
        <f t="shared" si="4"/>
        <v>0</v>
      </c>
      <c r="L25" s="152"/>
      <c r="M25" s="152" t="s">
        <v>116</v>
      </c>
      <c r="N25" s="152">
        <v>1</v>
      </c>
      <c r="O25" s="152" t="s">
        <v>20</v>
      </c>
      <c r="P25" s="15" t="s">
        <v>114</v>
      </c>
      <c r="Q25" s="20"/>
      <c r="R25" s="17"/>
      <c r="S25" s="17"/>
      <c r="T25" s="17">
        <f t="shared" si="5"/>
        <v>0</v>
      </c>
    </row>
    <row r="26" spans="1:20" s="18" customFormat="1" ht="30" customHeight="1" x14ac:dyDescent="0.25">
      <c r="A26" s="73" t="s">
        <v>1</v>
      </c>
      <c r="B26" s="13" t="s">
        <v>1</v>
      </c>
      <c r="C26" s="134"/>
      <c r="D26" s="134"/>
      <c r="E26" s="134"/>
      <c r="F26" s="134"/>
      <c r="G26" s="15"/>
      <c r="H26" s="20"/>
      <c r="I26" s="17"/>
      <c r="J26" s="17"/>
      <c r="K26" s="17">
        <f t="shared" si="4"/>
        <v>0</v>
      </c>
      <c r="L26" s="152"/>
      <c r="M26" s="152"/>
      <c r="N26" s="152"/>
      <c r="O26" s="152"/>
      <c r="P26" s="15"/>
      <c r="Q26" s="20"/>
      <c r="R26" s="17"/>
      <c r="S26" s="17"/>
      <c r="T26" s="17">
        <f t="shared" si="5"/>
        <v>0</v>
      </c>
    </row>
    <row r="27" spans="1:20" s="144" customFormat="1" ht="30" customHeight="1" x14ac:dyDescent="0.25">
      <c r="A27" s="139"/>
      <c r="B27" s="140" t="s">
        <v>122</v>
      </c>
      <c r="C27" s="141" t="s">
        <v>119</v>
      </c>
      <c r="D27" s="141" t="s">
        <v>119</v>
      </c>
      <c r="E27" s="141" t="s">
        <v>119</v>
      </c>
      <c r="F27" s="141" t="s">
        <v>119</v>
      </c>
      <c r="G27" s="142" t="s">
        <v>119</v>
      </c>
      <c r="H27" s="143" t="s">
        <v>119</v>
      </c>
      <c r="I27" s="23" t="e">
        <f>SUM(I8:I26)</f>
        <v>#VALUE!</v>
      </c>
      <c r="J27" s="23"/>
      <c r="K27" s="141" t="s">
        <v>119</v>
      </c>
      <c r="L27" s="141" t="s">
        <v>119</v>
      </c>
      <c r="M27" s="141" t="s">
        <v>119</v>
      </c>
      <c r="N27" s="141" t="s">
        <v>119</v>
      </c>
      <c r="O27" s="141" t="s">
        <v>119</v>
      </c>
      <c r="P27" s="142" t="s">
        <v>119</v>
      </c>
      <c r="Q27" s="143" t="s">
        <v>119</v>
      </c>
      <c r="R27" s="23">
        <f>SUM(R8:R26)</f>
        <v>10829.880000000001</v>
      </c>
      <c r="S27" s="23"/>
      <c r="T27" s="23">
        <f>SUM(T8:T26)</f>
        <v>12323.363600000002</v>
      </c>
    </row>
    <row r="28" spans="1:20" ht="41.25" customHeight="1" x14ac:dyDescent="0.25">
      <c r="A28" s="191"/>
      <c r="B28" s="193"/>
      <c r="C28" s="193"/>
      <c r="D28" s="193"/>
      <c r="E28" s="193"/>
      <c r="F28" s="193"/>
      <c r="G28" s="193"/>
    </row>
    <row r="29" spans="1:20" ht="38.25" customHeight="1" x14ac:dyDescent="0.25">
      <c r="A29" s="194"/>
      <c r="B29" s="194"/>
      <c r="C29" s="194"/>
      <c r="D29" s="194"/>
      <c r="E29" s="194"/>
      <c r="F29" s="194"/>
      <c r="G29" s="194"/>
    </row>
    <row r="30" spans="1:20" ht="18.75" customHeight="1" x14ac:dyDescent="0.25">
      <c r="B30" s="91"/>
    </row>
    <row r="34" spans="2:2" x14ac:dyDescent="0.25">
      <c r="B34" s="91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view="pageBreakPreview" topLeftCell="H15" zoomScale="90" zoomScaleNormal="70" zoomScaleSheetLayoutView="90" workbookViewId="0">
      <selection activeCell="J8" sqref="J8"/>
    </sheetView>
  </sheetViews>
  <sheetFormatPr defaultRowHeight="15.75" x14ac:dyDescent="0.25"/>
  <cols>
    <col min="1" max="1" width="7.625" style="7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4" customWidth="1"/>
    <col min="8" max="8" width="16.75" style="8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8" ht="15.75" customHeight="1" x14ac:dyDescent="0.25">
      <c r="A1" s="76"/>
      <c r="B1" s="35"/>
      <c r="C1" s="29"/>
      <c r="D1" s="89"/>
      <c r="E1" s="89"/>
      <c r="F1" s="89"/>
      <c r="G1" s="88"/>
      <c r="H1" s="88"/>
      <c r="I1" s="36"/>
      <c r="J1" s="33"/>
      <c r="K1" s="33"/>
    </row>
    <row r="2" spans="1:18" ht="15.75" customHeight="1" x14ac:dyDescent="0.25">
      <c r="A2" s="179" t="s">
        <v>24</v>
      </c>
      <c r="B2" s="179"/>
      <c r="C2" s="179"/>
      <c r="D2" s="179"/>
      <c r="E2" s="179"/>
      <c r="F2" s="179"/>
      <c r="G2" s="179"/>
      <c r="H2" s="179"/>
      <c r="I2" s="179"/>
      <c r="J2" s="186"/>
      <c r="K2" s="186"/>
      <c r="L2" s="186"/>
      <c r="M2" s="186"/>
      <c r="N2" s="186"/>
      <c r="O2" s="186"/>
      <c r="P2" s="186"/>
    </row>
    <row r="3" spans="1:18" ht="15.75" customHeight="1" x14ac:dyDescent="0.25">
      <c r="A3" s="180" t="s">
        <v>0</v>
      </c>
      <c r="B3" s="175" t="s">
        <v>2</v>
      </c>
      <c r="C3" s="171" t="s">
        <v>46</v>
      </c>
      <c r="D3" s="171"/>
      <c r="E3" s="171"/>
      <c r="F3" s="171"/>
      <c r="G3" s="171"/>
      <c r="H3" s="171"/>
      <c r="I3" s="171"/>
      <c r="J3" s="171" t="s">
        <v>47</v>
      </c>
      <c r="K3" s="171"/>
      <c r="L3" s="171"/>
      <c r="M3" s="171"/>
      <c r="N3" s="171"/>
      <c r="O3" s="171"/>
      <c r="P3" s="171"/>
      <c r="Q3" s="171"/>
      <c r="R3" s="171"/>
    </row>
    <row r="4" spans="1:18" ht="33" customHeight="1" x14ac:dyDescent="0.25">
      <c r="A4" s="180"/>
      <c r="B4" s="175"/>
      <c r="C4" s="175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75"/>
      <c r="E4" s="175"/>
      <c r="F4" s="175"/>
      <c r="G4" s="175"/>
      <c r="H4" s="175"/>
      <c r="I4" s="175"/>
      <c r="J4" s="175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75"/>
      <c r="L4" s="175"/>
      <c r="M4" s="175"/>
      <c r="N4" s="175"/>
      <c r="O4" s="175"/>
      <c r="P4" s="175"/>
      <c r="Q4" s="175"/>
      <c r="R4" s="175"/>
    </row>
    <row r="5" spans="1:18" ht="33.75" customHeight="1" x14ac:dyDescent="0.25">
      <c r="A5" s="180"/>
      <c r="B5" s="175"/>
      <c r="C5" s="175" t="s">
        <v>13</v>
      </c>
      <c r="D5" s="175"/>
      <c r="E5" s="175"/>
      <c r="F5" s="175"/>
      <c r="G5" s="175" t="s">
        <v>120</v>
      </c>
      <c r="H5" s="196"/>
      <c r="I5" s="196"/>
      <c r="J5" s="175" t="s">
        <v>13</v>
      </c>
      <c r="K5" s="175"/>
      <c r="L5" s="175"/>
      <c r="M5" s="175"/>
      <c r="N5" s="175" t="s">
        <v>120</v>
      </c>
      <c r="O5" s="175"/>
      <c r="P5" s="175"/>
      <c r="Q5" s="175"/>
      <c r="R5" s="175"/>
    </row>
    <row r="6" spans="1:18" s="9" customFormat="1" ht="157.5" x14ac:dyDescent="0.25">
      <c r="A6" s="180"/>
      <c r="B6" s="175"/>
      <c r="C6" s="86" t="s">
        <v>29</v>
      </c>
      <c r="D6" s="86" t="s">
        <v>9</v>
      </c>
      <c r="E6" s="86" t="s">
        <v>111</v>
      </c>
      <c r="F6" s="86" t="s">
        <v>11</v>
      </c>
      <c r="G6" s="86" t="s">
        <v>14</v>
      </c>
      <c r="H6" s="86" t="s">
        <v>54</v>
      </c>
      <c r="I6" s="12" t="s">
        <v>55</v>
      </c>
      <c r="J6" s="86" t="s">
        <v>29</v>
      </c>
      <c r="K6" s="86" t="s">
        <v>9</v>
      </c>
      <c r="L6" s="86" t="s">
        <v>111</v>
      </c>
      <c r="M6" s="86" t="s">
        <v>11</v>
      </c>
      <c r="N6" s="86" t="s">
        <v>14</v>
      </c>
      <c r="O6" s="86" t="s">
        <v>56</v>
      </c>
      <c r="P6" s="12" t="s">
        <v>55</v>
      </c>
      <c r="Q6" s="12" t="s">
        <v>242</v>
      </c>
      <c r="R6" s="12" t="s">
        <v>243</v>
      </c>
    </row>
    <row r="7" spans="1:18" s="11" customFormat="1" x14ac:dyDescent="0.25">
      <c r="A7" s="71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12">
        <v>9</v>
      </c>
      <c r="J7" s="86">
        <v>10</v>
      </c>
      <c r="K7" s="12">
        <v>11</v>
      </c>
      <c r="L7" s="86">
        <v>12</v>
      </c>
      <c r="M7" s="12">
        <v>13</v>
      </c>
      <c r="N7" s="86">
        <v>14</v>
      </c>
      <c r="O7" s="12">
        <v>15</v>
      </c>
      <c r="P7" s="86">
        <v>16</v>
      </c>
      <c r="Q7" s="11">
        <v>17</v>
      </c>
      <c r="R7" s="11">
        <v>18</v>
      </c>
    </row>
    <row r="8" spans="1:18" s="11" customFormat="1" ht="58.5" customHeight="1" x14ac:dyDescent="0.25">
      <c r="A8" s="73">
        <v>1</v>
      </c>
      <c r="B8" s="14" t="s">
        <v>141</v>
      </c>
      <c r="C8" s="86" t="s">
        <v>119</v>
      </c>
      <c r="D8" s="86" t="s">
        <v>119</v>
      </c>
      <c r="E8" s="86" t="s">
        <v>119</v>
      </c>
      <c r="F8" s="86" t="s">
        <v>119</v>
      </c>
      <c r="G8" s="86" t="s">
        <v>119</v>
      </c>
      <c r="H8" s="86" t="s">
        <v>119</v>
      </c>
      <c r="I8" s="86" t="s">
        <v>119</v>
      </c>
      <c r="J8" s="86" t="s">
        <v>119</v>
      </c>
      <c r="K8" s="86" t="s">
        <v>119</v>
      </c>
      <c r="L8" s="86" t="s">
        <v>119</v>
      </c>
      <c r="M8" s="86" t="s">
        <v>119</v>
      </c>
      <c r="N8" s="86" t="s">
        <v>119</v>
      </c>
      <c r="O8" s="86" t="s">
        <v>119</v>
      </c>
      <c r="P8" s="86" t="s">
        <v>119</v>
      </c>
      <c r="Q8" s="156" t="s">
        <v>119</v>
      </c>
      <c r="R8" s="156" t="s">
        <v>119</v>
      </c>
    </row>
    <row r="9" spans="1:18" s="11" customFormat="1" ht="47.25" x14ac:dyDescent="0.25">
      <c r="A9" s="73" t="s">
        <v>90</v>
      </c>
      <c r="B9" s="14" t="s">
        <v>299</v>
      </c>
      <c r="C9" s="86"/>
      <c r="D9" s="37" t="s">
        <v>143</v>
      </c>
      <c r="E9" s="86"/>
      <c r="F9" s="90" t="s">
        <v>3</v>
      </c>
      <c r="G9" s="15" t="s">
        <v>43</v>
      </c>
      <c r="H9" s="86"/>
      <c r="I9" s="17"/>
      <c r="J9" s="156">
        <v>10</v>
      </c>
      <c r="K9" s="156" t="s">
        <v>300</v>
      </c>
      <c r="L9" s="156">
        <v>2.2200000000000002</v>
      </c>
      <c r="M9" s="156" t="s">
        <v>3</v>
      </c>
      <c r="N9" s="156" t="s">
        <v>301</v>
      </c>
      <c r="O9" s="156">
        <v>2214</v>
      </c>
      <c r="P9" s="156">
        <f>O9*L9</f>
        <v>4915.0800000000008</v>
      </c>
      <c r="Q9" s="156">
        <v>1</v>
      </c>
      <c r="R9" s="156">
        <f t="shared" ref="R9:R10" si="0">P9*Q9</f>
        <v>4915.0800000000008</v>
      </c>
    </row>
    <row r="10" spans="1:18" s="83" customFormat="1" ht="47.25" x14ac:dyDescent="0.25">
      <c r="A10" s="73" t="s">
        <v>91</v>
      </c>
      <c r="B10" s="14" t="s">
        <v>299</v>
      </c>
      <c r="C10" s="86"/>
      <c r="D10" s="37" t="s">
        <v>143</v>
      </c>
      <c r="E10" s="86"/>
      <c r="F10" s="90" t="s">
        <v>3</v>
      </c>
      <c r="G10" s="15" t="s">
        <v>43</v>
      </c>
      <c r="H10" s="86"/>
      <c r="I10" s="17"/>
      <c r="J10" s="156">
        <v>10</v>
      </c>
      <c r="K10" s="156" t="s">
        <v>302</v>
      </c>
      <c r="L10" s="156">
        <v>3.5190000000000001</v>
      </c>
      <c r="M10" s="156" t="s">
        <v>3</v>
      </c>
      <c r="N10" s="156" t="s">
        <v>306</v>
      </c>
      <c r="O10" s="156">
        <v>3055</v>
      </c>
      <c r="P10" s="17">
        <f>O10*L10</f>
        <v>10750.545</v>
      </c>
      <c r="Q10" s="17">
        <v>1</v>
      </c>
      <c r="R10" s="17">
        <f t="shared" si="0"/>
        <v>10750.545</v>
      </c>
    </row>
    <row r="11" spans="1:18" s="83" customFormat="1" x14ac:dyDescent="0.25">
      <c r="A11" s="73" t="s">
        <v>1</v>
      </c>
      <c r="B11" s="14" t="s">
        <v>1</v>
      </c>
      <c r="C11" s="86"/>
      <c r="D11" s="37"/>
      <c r="E11" s="86"/>
      <c r="F11" s="90"/>
      <c r="G11" s="15"/>
      <c r="H11" s="86"/>
      <c r="I11" s="17"/>
      <c r="J11" s="156"/>
      <c r="K11" s="156"/>
      <c r="L11" s="156"/>
      <c r="M11" s="156"/>
      <c r="N11" s="156"/>
      <c r="O11" s="156"/>
      <c r="P11" s="17"/>
      <c r="Q11" s="17"/>
      <c r="R11" s="17"/>
    </row>
    <row r="12" spans="1:18" s="11" customFormat="1" ht="47.25" x14ac:dyDescent="0.25">
      <c r="A12" s="73" t="s">
        <v>144</v>
      </c>
      <c r="B12" s="14" t="s">
        <v>87</v>
      </c>
      <c r="C12" s="86"/>
      <c r="D12" s="37" t="s">
        <v>143</v>
      </c>
      <c r="E12" s="86"/>
      <c r="F12" s="90" t="s">
        <v>3</v>
      </c>
      <c r="G12" s="15" t="s">
        <v>43</v>
      </c>
      <c r="H12" s="86"/>
      <c r="I12" s="17"/>
      <c r="J12" s="156"/>
      <c r="K12" s="156" t="s">
        <v>143</v>
      </c>
      <c r="L12" s="156"/>
      <c r="M12" s="156" t="s">
        <v>3</v>
      </c>
      <c r="N12" s="156" t="s">
        <v>43</v>
      </c>
      <c r="O12" s="156"/>
      <c r="P12" s="17"/>
      <c r="Q12" s="17"/>
      <c r="R12" s="17"/>
    </row>
    <row r="13" spans="1:18" s="11" customFormat="1" x14ac:dyDescent="0.25">
      <c r="A13" s="73" t="s">
        <v>1</v>
      </c>
      <c r="B13" s="14" t="s">
        <v>1</v>
      </c>
      <c r="C13" s="86"/>
      <c r="D13" s="37"/>
      <c r="E13" s="86"/>
      <c r="F13" s="90"/>
      <c r="G13" s="15"/>
      <c r="H13" s="86"/>
      <c r="I13" s="17"/>
      <c r="J13" s="156"/>
      <c r="K13" s="156"/>
      <c r="L13" s="156"/>
      <c r="M13" s="156"/>
      <c r="N13" s="156"/>
      <c r="O13" s="156"/>
      <c r="P13" s="17"/>
      <c r="Q13" s="17"/>
      <c r="R13" s="17"/>
    </row>
    <row r="14" spans="1:18" s="11" customFormat="1" x14ac:dyDescent="0.25">
      <c r="A14" s="73">
        <v>2</v>
      </c>
      <c r="B14" s="39" t="s">
        <v>123</v>
      </c>
      <c r="C14" s="86" t="s">
        <v>119</v>
      </c>
      <c r="D14" s="86" t="s">
        <v>119</v>
      </c>
      <c r="E14" s="86" t="s">
        <v>119</v>
      </c>
      <c r="F14" s="86" t="s">
        <v>119</v>
      </c>
      <c r="G14" s="86" t="s">
        <v>119</v>
      </c>
      <c r="H14" s="86" t="s">
        <v>119</v>
      </c>
      <c r="I14" s="86" t="s">
        <v>119</v>
      </c>
      <c r="J14" s="156" t="s">
        <v>119</v>
      </c>
      <c r="K14" s="156" t="s">
        <v>119</v>
      </c>
      <c r="L14" s="156" t="s">
        <v>119</v>
      </c>
      <c r="M14" s="156" t="s">
        <v>119</v>
      </c>
      <c r="N14" s="156" t="s">
        <v>119</v>
      </c>
      <c r="O14" s="156" t="s">
        <v>119</v>
      </c>
      <c r="P14" s="17" t="s">
        <v>119</v>
      </c>
      <c r="Q14" s="17"/>
      <c r="R14" s="17"/>
    </row>
    <row r="15" spans="1:18" s="11" customFormat="1" ht="31.5" x14ac:dyDescent="0.25">
      <c r="A15" s="73" t="s">
        <v>92</v>
      </c>
      <c r="B15" s="14" t="s">
        <v>86</v>
      </c>
      <c r="C15" s="86"/>
      <c r="D15" s="37" t="s">
        <v>283</v>
      </c>
      <c r="E15" s="86"/>
      <c r="F15" s="90" t="s">
        <v>3</v>
      </c>
      <c r="G15" s="15" t="s">
        <v>42</v>
      </c>
      <c r="H15" s="86"/>
      <c r="I15" s="17"/>
      <c r="J15" s="156"/>
      <c r="K15" s="156" t="s">
        <v>137</v>
      </c>
      <c r="L15" s="156">
        <f>L9+L10</f>
        <v>5.7390000000000008</v>
      </c>
      <c r="M15" s="156" t="s">
        <v>3</v>
      </c>
      <c r="N15" s="156" t="s">
        <v>42</v>
      </c>
      <c r="O15" s="156"/>
      <c r="P15" s="17">
        <f>L15*O15</f>
        <v>0</v>
      </c>
      <c r="Q15" s="17"/>
      <c r="R15" s="17"/>
    </row>
    <row r="16" spans="1:18" s="11" customFormat="1" ht="31.5" x14ac:dyDescent="0.25">
      <c r="A16" s="73" t="s">
        <v>93</v>
      </c>
      <c r="B16" s="14" t="s">
        <v>87</v>
      </c>
      <c r="C16" s="86"/>
      <c r="D16" s="37" t="s">
        <v>284</v>
      </c>
      <c r="E16" s="86"/>
      <c r="F16" s="90" t="s">
        <v>3</v>
      </c>
      <c r="G16" s="15" t="s">
        <v>42</v>
      </c>
      <c r="H16" s="86"/>
      <c r="I16" s="17"/>
      <c r="J16" s="156"/>
      <c r="K16" s="156" t="s">
        <v>137</v>
      </c>
      <c r="L16" s="156"/>
      <c r="M16" s="156" t="s">
        <v>3</v>
      </c>
      <c r="N16" s="156" t="s">
        <v>42</v>
      </c>
      <c r="O16" s="156"/>
      <c r="P16" s="17"/>
      <c r="Q16" s="17"/>
      <c r="R16" s="17"/>
    </row>
    <row r="17" spans="1:18" s="11" customFormat="1" x14ac:dyDescent="0.25">
      <c r="A17" s="73" t="s">
        <v>1</v>
      </c>
      <c r="B17" s="14" t="s">
        <v>1</v>
      </c>
      <c r="C17" s="86"/>
      <c r="D17" s="37"/>
      <c r="E17" s="86"/>
      <c r="F17" s="90"/>
      <c r="G17" s="15"/>
      <c r="H17" s="86"/>
      <c r="I17" s="17"/>
      <c r="J17" s="156"/>
      <c r="K17" s="156"/>
      <c r="L17" s="156"/>
      <c r="M17" s="156"/>
      <c r="N17" s="156"/>
      <c r="O17" s="156"/>
      <c r="P17" s="17"/>
      <c r="Q17" s="17"/>
      <c r="R17" s="17"/>
    </row>
    <row r="18" spans="1:18" s="11" customFormat="1" ht="27" customHeight="1" x14ac:dyDescent="0.25">
      <c r="A18" s="73">
        <v>3</v>
      </c>
      <c r="B18" s="40" t="s">
        <v>22</v>
      </c>
      <c r="C18" s="86" t="s">
        <v>119</v>
      </c>
      <c r="D18" s="86" t="s">
        <v>119</v>
      </c>
      <c r="E18" s="86" t="s">
        <v>119</v>
      </c>
      <c r="F18" s="86" t="s">
        <v>119</v>
      </c>
      <c r="G18" s="86" t="s">
        <v>119</v>
      </c>
      <c r="H18" s="86" t="s">
        <v>119</v>
      </c>
      <c r="I18" s="86" t="s">
        <v>119</v>
      </c>
      <c r="J18" s="156" t="s">
        <v>119</v>
      </c>
      <c r="K18" s="156" t="s">
        <v>119</v>
      </c>
      <c r="L18" s="156" t="s">
        <v>119</v>
      </c>
      <c r="M18" s="156" t="s">
        <v>119</v>
      </c>
      <c r="N18" s="156" t="s">
        <v>119</v>
      </c>
      <c r="O18" s="156" t="s">
        <v>119</v>
      </c>
      <c r="P18" s="17" t="s">
        <v>119</v>
      </c>
      <c r="Q18" s="17"/>
      <c r="R18" s="17"/>
    </row>
    <row r="19" spans="1:18" s="11" customFormat="1" ht="63" x14ac:dyDescent="0.25">
      <c r="A19" s="73" t="s">
        <v>94</v>
      </c>
      <c r="B19" s="14" t="s">
        <v>86</v>
      </c>
      <c r="C19" s="86"/>
      <c r="D19" s="37" t="s">
        <v>138</v>
      </c>
      <c r="E19" s="86"/>
      <c r="F19" s="38" t="s">
        <v>23</v>
      </c>
      <c r="G19" s="15" t="s">
        <v>44</v>
      </c>
      <c r="H19" s="86"/>
      <c r="I19" s="17"/>
      <c r="J19" s="156"/>
      <c r="K19" s="156" t="s">
        <v>138</v>
      </c>
      <c r="L19" s="156"/>
      <c r="M19" s="156" t="s">
        <v>23</v>
      </c>
      <c r="N19" s="156" t="s">
        <v>44</v>
      </c>
      <c r="O19" s="156"/>
      <c r="P19" s="17">
        <f>L19*O19</f>
        <v>0</v>
      </c>
      <c r="Q19" s="17"/>
      <c r="R19" s="17"/>
    </row>
    <row r="20" spans="1:18" s="11" customFormat="1" ht="63" x14ac:dyDescent="0.25">
      <c r="A20" s="73" t="s">
        <v>95</v>
      </c>
      <c r="B20" s="14" t="s">
        <v>87</v>
      </c>
      <c r="C20" s="86"/>
      <c r="D20" s="37" t="s">
        <v>138</v>
      </c>
      <c r="E20" s="86"/>
      <c r="F20" s="38" t="s">
        <v>23</v>
      </c>
      <c r="G20" s="15" t="s">
        <v>44</v>
      </c>
      <c r="H20" s="86"/>
      <c r="I20" s="17"/>
      <c r="J20" s="156"/>
      <c r="K20" s="156" t="s">
        <v>138</v>
      </c>
      <c r="L20" s="156"/>
      <c r="M20" s="156" t="s">
        <v>23</v>
      </c>
      <c r="N20" s="156" t="s">
        <v>44</v>
      </c>
      <c r="O20" s="156"/>
      <c r="P20" s="17"/>
      <c r="Q20" s="17"/>
      <c r="R20" s="17"/>
    </row>
    <row r="21" spans="1:18" s="11" customFormat="1" x14ac:dyDescent="0.25">
      <c r="A21" s="73" t="s">
        <v>1</v>
      </c>
      <c r="B21" s="14" t="s">
        <v>1</v>
      </c>
      <c r="C21" s="86"/>
      <c r="D21" s="37"/>
      <c r="E21" s="86"/>
      <c r="F21" s="38"/>
      <c r="G21" s="15"/>
      <c r="H21" s="86"/>
      <c r="I21" s="17"/>
      <c r="J21" s="156"/>
      <c r="K21" s="156"/>
      <c r="L21" s="156"/>
      <c r="M21" s="156"/>
      <c r="N21" s="156"/>
      <c r="O21" s="156"/>
      <c r="P21" s="17"/>
      <c r="Q21" s="17"/>
      <c r="R21" s="17"/>
    </row>
    <row r="22" spans="1:18" s="11" customFormat="1" x14ac:dyDescent="0.25">
      <c r="A22" s="73">
        <v>4</v>
      </c>
      <c r="B22" s="14" t="s">
        <v>6</v>
      </c>
      <c r="C22" s="86"/>
      <c r="D22" s="37"/>
      <c r="E22" s="86"/>
      <c r="F22" s="86"/>
      <c r="G22" s="86"/>
      <c r="H22" s="86"/>
      <c r="I22" s="17"/>
      <c r="J22" s="156"/>
      <c r="K22" s="156"/>
      <c r="L22" s="156"/>
      <c r="M22" s="156"/>
      <c r="N22" s="156"/>
      <c r="O22" s="156"/>
      <c r="P22" s="17"/>
      <c r="Q22" s="17"/>
      <c r="R22" s="17"/>
    </row>
    <row r="23" spans="1:18" s="11" customFormat="1" ht="31.5" x14ac:dyDescent="0.25">
      <c r="A23" s="73" t="s">
        <v>118</v>
      </c>
      <c r="B23" s="14" t="s">
        <v>86</v>
      </c>
      <c r="C23" s="86"/>
      <c r="D23" s="37"/>
      <c r="E23" s="86"/>
      <c r="F23" s="90" t="s">
        <v>3</v>
      </c>
      <c r="G23" s="15" t="s">
        <v>45</v>
      </c>
      <c r="H23" s="86"/>
      <c r="I23" s="17"/>
      <c r="J23" s="156"/>
      <c r="K23" s="156"/>
      <c r="L23" s="156">
        <f>L15</f>
        <v>5.7390000000000008</v>
      </c>
      <c r="M23" s="156" t="s">
        <v>3</v>
      </c>
      <c r="N23" s="156" t="s">
        <v>307</v>
      </c>
      <c r="O23" s="156">
        <v>611</v>
      </c>
      <c r="P23" s="17">
        <f>L23*O23</f>
        <v>3506.5290000000005</v>
      </c>
      <c r="Q23" s="17">
        <v>1</v>
      </c>
      <c r="R23" s="17">
        <f>P23*Q23</f>
        <v>3506.5290000000005</v>
      </c>
    </row>
    <row r="24" spans="1:18" s="11" customFormat="1" ht="31.5" x14ac:dyDescent="0.25">
      <c r="A24" s="73" t="s">
        <v>145</v>
      </c>
      <c r="B24" s="14" t="s">
        <v>87</v>
      </c>
      <c r="C24" s="86"/>
      <c r="D24" s="37"/>
      <c r="E24" s="86"/>
      <c r="F24" s="90" t="s">
        <v>3</v>
      </c>
      <c r="G24" s="15" t="s">
        <v>45</v>
      </c>
      <c r="H24" s="86"/>
      <c r="I24" s="17"/>
      <c r="J24" s="156"/>
      <c r="K24" s="156"/>
      <c r="L24" s="156"/>
      <c r="M24" s="156" t="s">
        <v>3</v>
      </c>
      <c r="N24" s="156" t="s">
        <v>45</v>
      </c>
      <c r="O24" s="156"/>
      <c r="P24" s="17"/>
      <c r="Q24" s="17"/>
      <c r="R24" s="17"/>
    </row>
    <row r="25" spans="1:18" s="11" customFormat="1" ht="15" customHeight="1" x14ac:dyDescent="0.25">
      <c r="A25" s="73" t="s">
        <v>1</v>
      </c>
      <c r="B25" s="14" t="s">
        <v>1</v>
      </c>
      <c r="C25" s="86"/>
      <c r="D25" s="37"/>
      <c r="E25" s="86"/>
      <c r="F25" s="90"/>
      <c r="G25" s="15"/>
      <c r="H25" s="86"/>
      <c r="I25" s="17"/>
      <c r="J25" s="156"/>
      <c r="K25" s="156"/>
      <c r="L25" s="156"/>
      <c r="M25" s="156"/>
      <c r="N25" s="156"/>
      <c r="O25" s="156"/>
      <c r="P25" s="17"/>
      <c r="Q25" s="17"/>
      <c r="R25" s="17"/>
    </row>
    <row r="26" spans="1:18" ht="50.25" customHeight="1" x14ac:dyDescent="0.25">
      <c r="A26" s="73"/>
      <c r="B26" s="51" t="s">
        <v>58</v>
      </c>
      <c r="C26" s="22"/>
      <c r="D26" s="86"/>
      <c r="E26" s="86"/>
      <c r="F26" s="86"/>
      <c r="G26" s="3"/>
      <c r="H26" s="3"/>
      <c r="I26" s="23"/>
      <c r="J26" s="156"/>
      <c r="K26" s="156"/>
      <c r="L26" s="156"/>
      <c r="M26" s="156"/>
      <c r="N26" s="156"/>
      <c r="O26" s="156"/>
      <c r="P26" s="17">
        <f>SUM(P9:P13,P15:P17,P19:P21,P23:P25)</f>
        <v>19172.154000000002</v>
      </c>
      <c r="Q26" s="17"/>
      <c r="R26" s="17">
        <f>SUM(R9:R13,R15:R17,R19:R21,R23:R25)</f>
        <v>19172.154000000002</v>
      </c>
    </row>
    <row r="27" spans="1:18" ht="15.75" customHeight="1" x14ac:dyDescent="0.25">
      <c r="D27" s="7"/>
      <c r="J27" s="33"/>
      <c r="K27" s="33"/>
    </row>
    <row r="28" spans="1:18" s="53" customFormat="1" ht="18.75" customHeight="1" x14ac:dyDescent="0.25">
      <c r="A28" s="195"/>
      <c r="B28" s="195"/>
      <c r="C28" s="195"/>
      <c r="D28" s="195"/>
      <c r="E28" s="195"/>
      <c r="F28" s="195"/>
      <c r="G28" s="195"/>
      <c r="H28" s="88"/>
      <c r="I28" s="36"/>
    </row>
    <row r="29" spans="1:18" s="53" customFormat="1" ht="41.25" customHeight="1" x14ac:dyDescent="0.25">
      <c r="A29" s="195"/>
      <c r="B29" s="195"/>
      <c r="C29" s="195"/>
      <c r="D29" s="195"/>
      <c r="E29" s="195"/>
      <c r="F29" s="195"/>
      <c r="G29" s="195"/>
      <c r="H29" s="88"/>
      <c r="I29" s="36"/>
    </row>
    <row r="30" spans="1:18" s="53" customFormat="1" ht="38.25" customHeight="1" x14ac:dyDescent="0.25">
      <c r="A30" s="195"/>
      <c r="B30" s="195"/>
      <c r="C30" s="195"/>
      <c r="D30" s="195"/>
      <c r="E30" s="195"/>
      <c r="F30" s="195"/>
      <c r="G30" s="195"/>
      <c r="H30" s="91"/>
      <c r="I30" s="36"/>
    </row>
    <row r="31" spans="1:18" s="53" customFormat="1" ht="18.75" customHeight="1" x14ac:dyDescent="0.25">
      <c r="A31" s="190"/>
      <c r="B31" s="190"/>
      <c r="C31" s="190"/>
      <c r="D31" s="190"/>
      <c r="E31" s="190"/>
      <c r="F31" s="190"/>
      <c r="G31" s="190"/>
      <c r="H31" s="88"/>
      <c r="I31" s="36"/>
    </row>
    <row r="32" spans="1:18" s="53" customFormat="1" ht="217.5" customHeight="1" x14ac:dyDescent="0.25">
      <c r="A32" s="191"/>
      <c r="B32" s="192"/>
      <c r="C32" s="192"/>
      <c r="D32" s="192"/>
      <c r="E32" s="192"/>
      <c r="F32" s="192"/>
      <c r="G32" s="192"/>
      <c r="H32" s="88"/>
      <c r="I32" s="36"/>
    </row>
    <row r="33" spans="1:16" ht="53.25" customHeight="1" x14ac:dyDescent="0.25">
      <c r="A33" s="191"/>
      <c r="B33" s="193"/>
      <c r="C33" s="193"/>
      <c r="D33" s="193"/>
      <c r="E33" s="193"/>
      <c r="F33" s="193"/>
      <c r="G33" s="193"/>
    </row>
    <row r="34" spans="1:16" x14ac:dyDescent="0.25">
      <c r="A34" s="194"/>
      <c r="B34" s="194"/>
      <c r="C34" s="194"/>
      <c r="D34" s="194"/>
      <c r="E34" s="194"/>
      <c r="F34" s="194"/>
      <c r="G34" s="194"/>
    </row>
    <row r="35" spans="1:16" s="7" customFormat="1" x14ac:dyDescent="0.25">
      <c r="A35" s="70"/>
      <c r="B35" s="91"/>
      <c r="D35" s="4"/>
      <c r="G35" s="84"/>
      <c r="H35" s="84"/>
      <c r="I35" s="5"/>
      <c r="J35" s="6"/>
      <c r="K35" s="6"/>
      <c r="L35" s="6"/>
      <c r="M35" s="6"/>
      <c r="N35" s="6"/>
      <c r="O35" s="6"/>
      <c r="P35" s="6"/>
    </row>
    <row r="39" spans="1:16" s="7" customFormat="1" x14ac:dyDescent="0.25">
      <c r="A39" s="70"/>
      <c r="B39" s="91"/>
      <c r="D39" s="4"/>
      <c r="G39" s="84"/>
      <c r="H39" s="84"/>
      <c r="I39" s="5"/>
      <c r="J39" s="6"/>
      <c r="K39" s="6"/>
      <c r="L39" s="6"/>
      <c r="M39" s="6"/>
      <c r="N39" s="6"/>
      <c r="O39" s="6"/>
      <c r="P39" s="6"/>
    </row>
  </sheetData>
  <mergeCells count="18">
    <mergeCell ref="N5:R5"/>
    <mergeCell ref="A2:P2"/>
    <mergeCell ref="A3:A6"/>
    <mergeCell ref="B3:B6"/>
    <mergeCell ref="C3:I3"/>
    <mergeCell ref="C4:I4"/>
    <mergeCell ref="C5:F5"/>
    <mergeCell ref="G5:I5"/>
    <mergeCell ref="J5:M5"/>
    <mergeCell ref="J4:R4"/>
    <mergeCell ref="J3:R3"/>
    <mergeCell ref="A33:G33"/>
    <mergeCell ref="A34:G34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8"/>
  <sheetViews>
    <sheetView topLeftCell="A7" workbookViewId="0">
      <selection activeCell="L21" sqref="L21"/>
    </sheetView>
  </sheetViews>
  <sheetFormatPr defaultRowHeight="15.75" x14ac:dyDescent="0.25"/>
  <cols>
    <col min="11" max="11" width="32.5" customWidth="1"/>
  </cols>
  <sheetData>
    <row r="1" spans="1:34" s="53" customFormat="1" ht="18.75" x14ac:dyDescent="0.25">
      <c r="A1" s="76"/>
      <c r="B1" s="119"/>
      <c r="C1" s="101"/>
      <c r="D1" s="119"/>
      <c r="E1" s="101"/>
      <c r="F1" s="101"/>
      <c r="G1" s="151"/>
      <c r="H1" s="151"/>
      <c r="J1" s="36"/>
      <c r="Q1" s="120" t="s">
        <v>50</v>
      </c>
    </row>
    <row r="2" spans="1:34" s="53" customFormat="1" ht="18.75" x14ac:dyDescent="0.3">
      <c r="A2" s="76"/>
      <c r="B2" s="119"/>
      <c r="C2" s="101"/>
      <c r="D2" s="119"/>
      <c r="E2" s="101"/>
      <c r="F2" s="101"/>
      <c r="G2" s="151"/>
      <c r="H2" s="151"/>
      <c r="J2" s="36"/>
      <c r="Q2" s="121" t="s">
        <v>48</v>
      </c>
    </row>
    <row r="3" spans="1:34" s="53" customFormat="1" ht="18.75" x14ac:dyDescent="0.3">
      <c r="A3" s="76"/>
      <c r="B3" s="119"/>
      <c r="C3" s="101"/>
      <c r="D3" s="119"/>
      <c r="E3" s="101"/>
      <c r="F3" s="101"/>
      <c r="G3" s="151"/>
      <c r="H3" s="151"/>
      <c r="J3" s="36"/>
      <c r="Q3" s="121" t="s">
        <v>49</v>
      </c>
    </row>
    <row r="4" spans="1:34" s="53" customFormat="1" ht="69.75" customHeight="1" x14ac:dyDescent="0.25">
      <c r="A4" s="182" t="s">
        <v>53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22"/>
      <c r="S4" s="122"/>
      <c r="T4" s="122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</row>
    <row r="5" spans="1:34" s="53" customFormat="1" ht="18.75" x14ac:dyDescent="0.3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</row>
    <row r="6" spans="1:34" s="53" customFormat="1" ht="18.75" x14ac:dyDescent="0.25">
      <c r="A6" s="184" t="s">
        <v>227</v>
      </c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34" s="53" customFormat="1" x14ac:dyDescent="0.25">
      <c r="A7" s="185" t="s">
        <v>51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26"/>
      <c r="S7" s="126"/>
      <c r="T7" s="126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</row>
    <row r="8" spans="1:34" s="53" customFormat="1" ht="18.75" x14ac:dyDescent="0.3">
      <c r="A8" s="186" t="str">
        <f>'r1-'!A8:Q8</f>
        <v>Год раскрытия информации: 2020 год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23"/>
      <c r="S8" s="123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</row>
    <row r="9" spans="1:34" s="53" customFormat="1" ht="18.75" x14ac:dyDescent="0.3">
      <c r="A9" s="187" t="str">
        <f>'r1-'!A9:Q9</f>
        <v>Наименование инвестиционного проекта: Приобретение электросетевого комплекса ООО "Татэнерго"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23"/>
      <c r="S9" s="123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</row>
    <row r="10" spans="1:34" s="53" customFormat="1" ht="18.75" x14ac:dyDescent="0.25">
      <c r="A10" s="187" t="str">
        <f>'r1-'!A10:Q10</f>
        <v>Идентификатор инвестиционного проекта: K 20-02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</row>
    <row r="11" spans="1:34" s="53" customFormat="1" ht="18.75" x14ac:dyDescent="0.3">
      <c r="A11" s="188" t="s">
        <v>188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23"/>
      <c r="S11" s="123"/>
      <c r="T11" s="123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</row>
    <row r="12" spans="1:34" s="129" customFormat="1" ht="22.5" customHeight="1" x14ac:dyDescent="0.3">
      <c r="A12" s="181" t="s">
        <v>52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28"/>
      <c r="S12" s="128"/>
      <c r="T12" s="12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29" customFormat="1" ht="18.75" x14ac:dyDescent="0.3">
      <c r="A13" s="189" t="s">
        <v>151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28"/>
      <c r="S13" s="128"/>
      <c r="T13" s="128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29" customFormat="1" ht="18.75" x14ac:dyDescent="0.3">
      <c r="A14" s="189" t="s">
        <v>187</v>
      </c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28"/>
      <c r="S14" s="128"/>
      <c r="T14" s="128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29" customFormat="1" ht="18.75" customHeight="1" x14ac:dyDescent="0.3">
      <c r="A15" s="181" t="s">
        <v>59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28"/>
      <c r="S15" s="128"/>
      <c r="T15" s="128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7" spans="1:18" s="146" customFormat="1" ht="14.25" x14ac:dyDescent="0.2">
      <c r="A17" s="210" t="s">
        <v>263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</row>
    <row r="18" spans="1:18" s="146" customFormat="1" ht="14.25" x14ac:dyDescent="0.2">
      <c r="A18" s="209" t="s">
        <v>0</v>
      </c>
      <c r="B18" s="209" t="s">
        <v>2</v>
      </c>
      <c r="C18" s="209" t="s">
        <v>46</v>
      </c>
      <c r="D18" s="209" t="s">
        <v>264</v>
      </c>
      <c r="E18" s="209" t="s">
        <v>264</v>
      </c>
      <c r="F18" s="209" t="s">
        <v>264</v>
      </c>
      <c r="G18" s="209" t="s">
        <v>264</v>
      </c>
      <c r="H18" s="209" t="s">
        <v>264</v>
      </c>
      <c r="I18" s="209" t="s">
        <v>264</v>
      </c>
      <c r="J18" s="209" t="s">
        <v>47</v>
      </c>
      <c r="K18" s="209" t="s">
        <v>264</v>
      </c>
      <c r="L18" s="209" t="s">
        <v>264</v>
      </c>
      <c r="M18" s="209" t="s">
        <v>264</v>
      </c>
      <c r="N18" s="209" t="s">
        <v>264</v>
      </c>
      <c r="O18" s="209" t="s">
        <v>264</v>
      </c>
      <c r="P18" s="209" t="s">
        <v>264</v>
      </c>
    </row>
    <row r="19" spans="1:18" s="146" customFormat="1" ht="30" customHeight="1" x14ac:dyDescent="0.2">
      <c r="A19" s="209" t="s">
        <v>264</v>
      </c>
      <c r="B19" s="209" t="s">
        <v>264</v>
      </c>
      <c r="C19" s="209" t="s">
        <v>265</v>
      </c>
      <c r="D19" s="209" t="s">
        <v>264</v>
      </c>
      <c r="E19" s="209" t="s">
        <v>264</v>
      </c>
      <c r="F19" s="209" t="s">
        <v>264</v>
      </c>
      <c r="G19" s="209" t="s">
        <v>264</v>
      </c>
      <c r="H19" s="209" t="s">
        <v>264</v>
      </c>
      <c r="I19" s="209" t="s">
        <v>264</v>
      </c>
      <c r="J19" s="209" t="s">
        <v>266</v>
      </c>
      <c r="K19" s="209" t="s">
        <v>264</v>
      </c>
      <c r="L19" s="209" t="s">
        <v>264</v>
      </c>
      <c r="M19" s="209" t="s">
        <v>264</v>
      </c>
      <c r="N19" s="209" t="s">
        <v>264</v>
      </c>
      <c r="O19" s="209" t="s">
        <v>264</v>
      </c>
      <c r="P19" s="209" t="s">
        <v>264</v>
      </c>
    </row>
    <row r="20" spans="1:18" s="146" customFormat="1" ht="30" customHeight="1" x14ac:dyDescent="0.2">
      <c r="A20" s="209" t="s">
        <v>264</v>
      </c>
      <c r="B20" s="209" t="s">
        <v>264</v>
      </c>
      <c r="C20" s="209" t="s">
        <v>13</v>
      </c>
      <c r="D20" s="209" t="s">
        <v>264</v>
      </c>
      <c r="E20" s="209" t="s">
        <v>264</v>
      </c>
      <c r="F20" s="209" t="s">
        <v>264</v>
      </c>
      <c r="G20" s="209" t="s">
        <v>120</v>
      </c>
      <c r="H20" s="209" t="s">
        <v>264</v>
      </c>
      <c r="I20" s="209" t="s">
        <v>264</v>
      </c>
      <c r="J20" s="209" t="s">
        <v>267</v>
      </c>
      <c r="K20" s="209" t="s">
        <v>264</v>
      </c>
      <c r="L20" s="209" t="s">
        <v>264</v>
      </c>
      <c r="M20" s="209" t="s">
        <v>264</v>
      </c>
      <c r="N20" s="209" t="s">
        <v>120</v>
      </c>
      <c r="O20" s="209" t="s">
        <v>264</v>
      </c>
      <c r="P20" s="209" t="s">
        <v>264</v>
      </c>
    </row>
    <row r="21" spans="1:18" s="146" customFormat="1" ht="120" x14ac:dyDescent="0.2">
      <c r="A21" s="209" t="s">
        <v>264</v>
      </c>
      <c r="B21" s="209" t="s">
        <v>264</v>
      </c>
      <c r="C21" s="147" t="s">
        <v>29</v>
      </c>
      <c r="D21" s="147" t="s">
        <v>9</v>
      </c>
      <c r="E21" s="147" t="s">
        <v>111</v>
      </c>
      <c r="F21" s="147" t="s">
        <v>11</v>
      </c>
      <c r="G21" s="147" t="s">
        <v>14</v>
      </c>
      <c r="H21" s="147" t="s">
        <v>268</v>
      </c>
      <c r="I21" s="147" t="s">
        <v>55</v>
      </c>
      <c r="J21" s="147" t="s">
        <v>29</v>
      </c>
      <c r="K21" s="147" t="s">
        <v>9</v>
      </c>
      <c r="L21" s="147" t="s">
        <v>111</v>
      </c>
      <c r="M21" s="147" t="s">
        <v>11</v>
      </c>
      <c r="N21" s="147" t="s">
        <v>14</v>
      </c>
      <c r="O21" s="147" t="s">
        <v>268</v>
      </c>
      <c r="P21" s="147" t="s">
        <v>55</v>
      </c>
      <c r="Q21" s="147" t="s">
        <v>269</v>
      </c>
      <c r="R21" s="147" t="s">
        <v>270</v>
      </c>
    </row>
    <row r="22" spans="1:18" s="146" customFormat="1" ht="15" x14ac:dyDescent="0.2">
      <c r="A22" s="147">
        <v>1</v>
      </c>
      <c r="B22" s="147">
        <v>2</v>
      </c>
      <c r="C22" s="147">
        <v>3</v>
      </c>
      <c r="D22" s="147">
        <v>4</v>
      </c>
      <c r="E22" s="147">
        <v>5</v>
      </c>
      <c r="F22" s="147">
        <v>6</v>
      </c>
      <c r="G22" s="147">
        <v>7</v>
      </c>
      <c r="H22" s="147">
        <v>8</v>
      </c>
      <c r="I22" s="147">
        <v>9</v>
      </c>
      <c r="J22" s="147">
        <v>10</v>
      </c>
      <c r="K22" s="147">
        <v>11</v>
      </c>
      <c r="L22" s="147">
        <v>12</v>
      </c>
      <c r="M22" s="147">
        <v>13</v>
      </c>
      <c r="N22" s="147">
        <v>14</v>
      </c>
      <c r="O22" s="147">
        <v>15</v>
      </c>
      <c r="P22" s="147">
        <v>16</v>
      </c>
    </row>
    <row r="23" spans="1:18" s="146" customFormat="1" ht="50.1" customHeight="1" x14ac:dyDescent="0.2">
      <c r="A23" s="148">
        <v>1</v>
      </c>
      <c r="B23" s="148" t="s">
        <v>271</v>
      </c>
      <c r="C23" s="148" t="s">
        <v>272</v>
      </c>
      <c r="D23" s="148" t="s">
        <v>272</v>
      </c>
      <c r="E23" s="149" t="s">
        <v>272</v>
      </c>
      <c r="F23" s="148" t="s">
        <v>272</v>
      </c>
      <c r="G23" s="148" t="s">
        <v>272</v>
      </c>
      <c r="H23" s="150" t="s">
        <v>272</v>
      </c>
      <c r="I23" s="150" t="s">
        <v>272</v>
      </c>
      <c r="J23" s="148">
        <v>110</v>
      </c>
      <c r="K23" s="148" t="s">
        <v>273</v>
      </c>
      <c r="L23" s="149">
        <v>2</v>
      </c>
      <c r="M23" s="148" t="s">
        <v>274</v>
      </c>
      <c r="N23" s="148" t="s">
        <v>275</v>
      </c>
      <c r="O23" s="150">
        <v>833</v>
      </c>
      <c r="P23" s="150" t="s">
        <v>264</v>
      </c>
      <c r="Q23" s="146" t="s">
        <v>264</v>
      </c>
      <c r="R23" s="146" t="s">
        <v>264</v>
      </c>
    </row>
    <row r="24" spans="1:18" s="146" customFormat="1" ht="50.1" customHeight="1" x14ac:dyDescent="0.2">
      <c r="A24" s="148">
        <v>2</v>
      </c>
      <c r="B24" s="148" t="s">
        <v>271</v>
      </c>
      <c r="C24" s="148" t="s">
        <v>272</v>
      </c>
      <c r="D24" s="148" t="s">
        <v>272</v>
      </c>
      <c r="E24" s="149" t="s">
        <v>272</v>
      </c>
      <c r="F24" s="148" t="s">
        <v>272</v>
      </c>
      <c r="G24" s="148" t="s">
        <v>272</v>
      </c>
      <c r="H24" s="150" t="s">
        <v>272</v>
      </c>
      <c r="I24" s="150" t="s">
        <v>272</v>
      </c>
      <c r="J24" s="148">
        <v>110</v>
      </c>
      <c r="K24" s="148" t="s">
        <v>276</v>
      </c>
      <c r="L24" s="149">
        <v>2</v>
      </c>
      <c r="M24" s="148" t="s">
        <v>274</v>
      </c>
      <c r="N24" s="148" t="s">
        <v>277</v>
      </c>
      <c r="O24" s="150">
        <v>100</v>
      </c>
      <c r="P24" s="150" t="s">
        <v>264</v>
      </c>
      <c r="Q24" s="146" t="s">
        <v>264</v>
      </c>
      <c r="R24" s="146" t="s">
        <v>264</v>
      </c>
    </row>
    <row r="25" spans="1:18" s="146" customFormat="1" ht="50.1" customHeight="1" x14ac:dyDescent="0.2">
      <c r="A25" s="148">
        <v>3</v>
      </c>
      <c r="B25" s="148" t="s">
        <v>271</v>
      </c>
      <c r="C25" s="148" t="s">
        <v>272</v>
      </c>
      <c r="D25" s="148" t="s">
        <v>272</v>
      </c>
      <c r="E25" s="149" t="s">
        <v>272</v>
      </c>
      <c r="F25" s="148" t="s">
        <v>272</v>
      </c>
      <c r="G25" s="148" t="s">
        <v>272</v>
      </c>
      <c r="H25" s="150" t="s">
        <v>272</v>
      </c>
      <c r="I25" s="150" t="s">
        <v>272</v>
      </c>
      <c r="J25" s="148">
        <v>110</v>
      </c>
      <c r="K25" s="148" t="s">
        <v>278</v>
      </c>
      <c r="L25" s="149">
        <v>1</v>
      </c>
      <c r="M25" s="148" t="s">
        <v>274</v>
      </c>
      <c r="N25" s="148" t="s">
        <v>279</v>
      </c>
      <c r="O25" s="150">
        <v>1220</v>
      </c>
      <c r="P25" s="150" t="s">
        <v>264</v>
      </c>
      <c r="Q25" s="146" t="s">
        <v>264</v>
      </c>
      <c r="R25" s="146" t="s">
        <v>264</v>
      </c>
    </row>
    <row r="26" spans="1:18" s="146" customFormat="1" ht="50.1" customHeight="1" x14ac:dyDescent="0.2">
      <c r="A26" s="148">
        <v>4</v>
      </c>
      <c r="B26" s="148" t="s">
        <v>271</v>
      </c>
      <c r="C26" s="148" t="s">
        <v>272</v>
      </c>
      <c r="D26" s="148" t="s">
        <v>272</v>
      </c>
      <c r="E26" s="149" t="s">
        <v>272</v>
      </c>
      <c r="F26" s="148" t="s">
        <v>272</v>
      </c>
      <c r="G26" s="148" t="s">
        <v>272</v>
      </c>
      <c r="H26" s="150" t="s">
        <v>272</v>
      </c>
      <c r="I26" s="150" t="s">
        <v>272</v>
      </c>
      <c r="J26" s="148">
        <v>110</v>
      </c>
      <c r="K26" s="148" t="s">
        <v>280</v>
      </c>
      <c r="L26" s="149">
        <v>1</v>
      </c>
      <c r="M26" s="148" t="s">
        <v>274</v>
      </c>
      <c r="N26" s="148" t="s">
        <v>281</v>
      </c>
      <c r="O26" s="150">
        <v>1275</v>
      </c>
      <c r="P26" s="150" t="s">
        <v>264</v>
      </c>
      <c r="Q26" s="146" t="s">
        <v>264</v>
      </c>
      <c r="R26" s="146" t="s">
        <v>264</v>
      </c>
    </row>
    <row r="27" spans="1:18" s="146" customFormat="1" ht="50.1" customHeight="1" x14ac:dyDescent="0.2">
      <c r="A27" s="148" t="s">
        <v>264</v>
      </c>
      <c r="B27" s="148" t="s">
        <v>58</v>
      </c>
      <c r="C27" s="148" t="s">
        <v>264</v>
      </c>
      <c r="D27" s="148" t="s">
        <v>264</v>
      </c>
      <c r="E27" s="149" t="s">
        <v>264</v>
      </c>
      <c r="F27" s="148" t="s">
        <v>264</v>
      </c>
      <c r="G27" s="148" t="s">
        <v>264</v>
      </c>
      <c r="H27" s="150" t="s">
        <v>264</v>
      </c>
      <c r="I27" s="150" t="s">
        <v>272</v>
      </c>
      <c r="J27" s="148" t="s">
        <v>264</v>
      </c>
      <c r="K27" s="148" t="s">
        <v>264</v>
      </c>
      <c r="L27" s="149" t="s">
        <v>264</v>
      </c>
      <c r="M27" s="148" t="s">
        <v>264</v>
      </c>
      <c r="N27" s="148" t="s">
        <v>264</v>
      </c>
      <c r="O27" s="150" t="s">
        <v>264</v>
      </c>
      <c r="P27" s="150">
        <v>0</v>
      </c>
    </row>
    <row r="28" spans="1:18" s="146" customFormat="1" ht="14.25" x14ac:dyDescent="0.2"/>
  </sheetData>
  <mergeCells count="23"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  <mergeCell ref="A4:Q4"/>
    <mergeCell ref="A5:Q5"/>
    <mergeCell ref="A6:Q6"/>
    <mergeCell ref="A7:Q7"/>
    <mergeCell ref="A8:Q8"/>
    <mergeCell ref="A14:Q14"/>
    <mergeCell ref="A15:Q15"/>
    <mergeCell ref="A9:Q9"/>
    <mergeCell ref="A10:Q10"/>
    <mergeCell ref="A11:Q11"/>
    <mergeCell ref="A12:Q12"/>
    <mergeCell ref="A13:Q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70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9" customWidth="1"/>
    <col min="8" max="8" width="16.75" style="59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24" t="s">
        <v>65</v>
      </c>
      <c r="B2" s="224"/>
      <c r="C2" s="224"/>
      <c r="D2" s="224"/>
      <c r="E2" s="224"/>
      <c r="F2" s="224"/>
      <c r="G2" s="224"/>
      <c r="J2" s="33"/>
      <c r="K2" s="33"/>
    </row>
    <row r="3" spans="1:17" ht="36" customHeight="1" x14ac:dyDescent="0.25">
      <c r="A3" s="77" t="s">
        <v>0</v>
      </c>
      <c r="B3" s="1" t="s">
        <v>64</v>
      </c>
      <c r="C3" s="225" t="s">
        <v>46</v>
      </c>
      <c r="D3" s="225"/>
      <c r="E3" s="175" t="s">
        <v>47</v>
      </c>
      <c r="F3" s="175"/>
      <c r="G3" s="175"/>
      <c r="I3" s="54"/>
      <c r="J3" s="54"/>
      <c r="K3" s="61"/>
      <c r="L3" s="24"/>
      <c r="M3" s="27"/>
      <c r="N3" s="24"/>
      <c r="O3" s="33"/>
      <c r="P3" s="24"/>
      <c r="Q3" s="53"/>
    </row>
    <row r="4" spans="1:17" ht="15" customHeight="1" x14ac:dyDescent="0.25">
      <c r="A4" s="78">
        <v>1</v>
      </c>
      <c r="B4" s="56">
        <v>2</v>
      </c>
      <c r="C4" s="226">
        <v>3</v>
      </c>
      <c r="D4" s="227"/>
      <c r="E4" s="228">
        <v>4</v>
      </c>
      <c r="F4" s="229"/>
      <c r="G4" s="230"/>
      <c r="I4" s="65"/>
      <c r="J4" s="36"/>
      <c r="K4" s="65"/>
      <c r="L4" s="36"/>
      <c r="M4" s="65"/>
      <c r="N4" s="36"/>
      <c r="O4" s="65"/>
      <c r="P4" s="36"/>
      <c r="Q4" s="65"/>
    </row>
    <row r="5" spans="1:17" ht="90.75" customHeight="1" x14ac:dyDescent="0.25">
      <c r="A5" s="79">
        <v>1</v>
      </c>
      <c r="B5" s="52" t="s">
        <v>66</v>
      </c>
      <c r="C5" s="231"/>
      <c r="D5" s="231"/>
      <c r="E5" s="219" t="e">
        <f>#REF!+т2!P46+т3!P13+т4!R23+т5!P26</f>
        <v>#REF!</v>
      </c>
      <c r="F5" s="220"/>
      <c r="G5" s="221"/>
      <c r="I5" s="65"/>
      <c r="J5" s="36"/>
      <c r="K5" s="33"/>
      <c r="L5" s="33"/>
      <c r="M5" s="53"/>
      <c r="N5" s="53"/>
      <c r="O5" s="53"/>
      <c r="P5" s="53"/>
      <c r="Q5" s="53"/>
    </row>
    <row r="6" spans="1:17" x14ac:dyDescent="0.25">
      <c r="A6" s="79">
        <v>2</v>
      </c>
      <c r="B6" s="2" t="s">
        <v>7</v>
      </c>
      <c r="C6" s="232"/>
      <c r="D6" s="232"/>
      <c r="E6" s="219" t="e">
        <f>E5*0.18</f>
        <v>#REF!</v>
      </c>
      <c r="F6" s="220"/>
      <c r="G6" s="221"/>
      <c r="I6" s="65"/>
      <c r="J6" s="36"/>
      <c r="K6" s="33"/>
      <c r="L6" s="33"/>
      <c r="M6" s="53"/>
      <c r="N6" s="53"/>
      <c r="O6" s="53"/>
      <c r="P6" s="53"/>
      <c r="Q6" s="53"/>
    </row>
    <row r="7" spans="1:17" ht="112.5" customHeight="1" x14ac:dyDescent="0.25">
      <c r="A7" s="79">
        <v>3</v>
      </c>
      <c r="B7" s="2" t="s">
        <v>124</v>
      </c>
      <c r="C7" s="232"/>
      <c r="D7" s="232"/>
      <c r="E7" s="219" t="e">
        <f>E5+E6</f>
        <v>#REF!</v>
      </c>
      <c r="F7" s="220"/>
      <c r="G7" s="221"/>
      <c r="I7" s="65"/>
      <c r="J7" s="36"/>
      <c r="K7" s="33"/>
      <c r="L7" s="33"/>
      <c r="M7" s="53"/>
      <c r="N7" s="53"/>
      <c r="O7" s="53"/>
      <c r="P7" s="53"/>
      <c r="Q7" s="53"/>
    </row>
    <row r="8" spans="1:17" ht="53.25" customHeight="1" x14ac:dyDescent="0.25">
      <c r="A8" s="55" t="s">
        <v>148</v>
      </c>
      <c r="B8" s="69" t="s">
        <v>68</v>
      </c>
      <c r="C8" s="222"/>
      <c r="D8" s="223"/>
      <c r="E8" s="219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20"/>
      <c r="G8" s="221"/>
      <c r="H8" s="81"/>
      <c r="I8" s="82"/>
      <c r="J8" s="36"/>
      <c r="K8" s="33"/>
      <c r="L8" s="33"/>
      <c r="M8" s="53"/>
      <c r="N8" s="53"/>
      <c r="O8" s="53"/>
      <c r="P8" s="53"/>
      <c r="Q8" s="53"/>
    </row>
    <row r="9" spans="1:17" ht="69" customHeight="1" x14ac:dyDescent="0.25">
      <c r="A9" s="55" t="s">
        <v>149</v>
      </c>
      <c r="B9" s="57" t="s">
        <v>125</v>
      </c>
      <c r="C9" s="206"/>
      <c r="D9" s="208"/>
      <c r="E9" s="214"/>
      <c r="F9" s="215"/>
      <c r="G9" s="216"/>
      <c r="H9" s="6"/>
      <c r="I9" s="6"/>
      <c r="J9" s="33"/>
      <c r="K9" s="33" t="s">
        <v>60</v>
      </c>
    </row>
    <row r="10" spans="1:17" ht="53.25" customHeight="1" x14ac:dyDescent="0.25">
      <c r="A10" s="55" t="s">
        <v>150</v>
      </c>
      <c r="B10" s="57" t="s">
        <v>147</v>
      </c>
      <c r="C10" s="206"/>
      <c r="D10" s="208"/>
      <c r="E10" s="219" t="e">
        <f>E7-E9</f>
        <v>#REF!</v>
      </c>
      <c r="F10" s="220"/>
      <c r="G10" s="221"/>
      <c r="H10" s="6"/>
      <c r="I10" s="6"/>
      <c r="J10" s="33"/>
      <c r="K10" s="33"/>
    </row>
    <row r="11" spans="1:17" ht="84" customHeight="1" x14ac:dyDescent="0.25">
      <c r="A11" s="55" t="s">
        <v>146</v>
      </c>
      <c r="B11" s="57" t="s">
        <v>67</v>
      </c>
      <c r="C11" s="206"/>
      <c r="D11" s="208"/>
      <c r="E11" s="219">
        <f>SUM(E12:G18)</f>
        <v>0</v>
      </c>
      <c r="F11" s="220"/>
      <c r="G11" s="221"/>
      <c r="H11" s="6"/>
      <c r="I11" s="6"/>
      <c r="J11" s="6" t="s">
        <v>156</v>
      </c>
      <c r="K11" s="96"/>
    </row>
    <row r="12" spans="1:17" ht="21" customHeight="1" x14ac:dyDescent="0.25">
      <c r="A12" s="55" t="s">
        <v>61</v>
      </c>
      <c r="B12" s="58" t="s">
        <v>152</v>
      </c>
      <c r="C12" s="206"/>
      <c r="D12" s="208"/>
      <c r="E12" s="214"/>
      <c r="F12" s="215"/>
      <c r="G12" s="216"/>
      <c r="H12" s="6"/>
      <c r="I12" s="6"/>
      <c r="J12" s="97">
        <v>114.30972260932106</v>
      </c>
      <c r="K12" s="94" t="s">
        <v>157</v>
      </c>
    </row>
    <row r="13" spans="1:17" ht="18" x14ac:dyDescent="0.25">
      <c r="A13" s="55" t="s">
        <v>62</v>
      </c>
      <c r="B13" s="58" t="s">
        <v>153</v>
      </c>
      <c r="C13" s="206"/>
      <c r="D13" s="208"/>
      <c r="E13" s="214"/>
      <c r="F13" s="215"/>
      <c r="G13" s="216"/>
      <c r="H13" s="6"/>
      <c r="I13" s="6"/>
      <c r="J13" s="97">
        <v>106.03167494679889</v>
      </c>
      <c r="K13" s="94" t="s">
        <v>158</v>
      </c>
    </row>
    <row r="14" spans="1:17" ht="18" x14ac:dyDescent="0.25">
      <c r="A14" s="55" t="s">
        <v>69</v>
      </c>
      <c r="B14" s="58" t="s">
        <v>154</v>
      </c>
      <c r="C14" s="62"/>
      <c r="D14" s="63"/>
      <c r="E14" s="214"/>
      <c r="F14" s="215"/>
      <c r="G14" s="216"/>
      <c r="H14" s="6"/>
      <c r="I14" s="6"/>
      <c r="J14" s="97">
        <v>105.04380984686162</v>
      </c>
      <c r="K14" s="94" t="s">
        <v>159</v>
      </c>
    </row>
    <row r="15" spans="1:17" ht="18" x14ac:dyDescent="0.25">
      <c r="A15" s="55" t="s">
        <v>1</v>
      </c>
      <c r="B15" s="58" t="s">
        <v>155</v>
      </c>
      <c r="C15" s="206"/>
      <c r="D15" s="208"/>
      <c r="E15" s="214"/>
      <c r="F15" s="215"/>
      <c r="G15" s="216"/>
      <c r="H15" s="6"/>
      <c r="I15" s="6"/>
      <c r="J15" s="97">
        <v>104.53189530144731</v>
      </c>
      <c r="K15" s="94" t="s">
        <v>160</v>
      </c>
    </row>
    <row r="16" spans="1:17" ht="18" x14ac:dyDescent="0.25">
      <c r="A16" s="55" t="s">
        <v>126</v>
      </c>
      <c r="B16" s="58" t="s">
        <v>127</v>
      </c>
      <c r="C16" s="206"/>
      <c r="D16" s="208"/>
      <c r="E16" s="214"/>
      <c r="F16" s="215"/>
      <c r="G16" s="216"/>
      <c r="H16" s="6"/>
      <c r="I16" s="6"/>
      <c r="J16" s="97">
        <v>104.16560516944568</v>
      </c>
      <c r="K16" s="94" t="s">
        <v>161</v>
      </c>
    </row>
    <row r="17" spans="1:11" ht="18" x14ac:dyDescent="0.25">
      <c r="A17" s="55" t="s">
        <v>63</v>
      </c>
      <c r="B17" s="58" t="s">
        <v>128</v>
      </c>
      <c r="C17" s="217"/>
      <c r="D17" s="218"/>
      <c r="E17" s="214"/>
      <c r="F17" s="215"/>
      <c r="G17" s="216"/>
      <c r="H17" s="24"/>
      <c r="I17" s="28"/>
      <c r="J17" s="97">
        <v>103.9</v>
      </c>
      <c r="K17" s="94" t="s">
        <v>162</v>
      </c>
    </row>
    <row r="18" spans="1:11" x14ac:dyDescent="0.25">
      <c r="A18" s="80"/>
      <c r="B18" s="60"/>
      <c r="C18" s="170"/>
      <c r="D18" s="170"/>
      <c r="E18" s="214"/>
      <c r="F18" s="215"/>
      <c r="G18" s="216"/>
      <c r="J18" s="97">
        <v>104</v>
      </c>
      <c r="K18" s="95" t="s">
        <v>163</v>
      </c>
    </row>
    <row r="19" spans="1:11" ht="18" x14ac:dyDescent="0.25">
      <c r="A19" s="212" t="s">
        <v>132</v>
      </c>
      <c r="B19" s="212"/>
      <c r="C19" s="212"/>
      <c r="D19" s="212"/>
      <c r="E19" s="212"/>
      <c r="F19" s="212"/>
      <c r="G19" s="212"/>
    </row>
    <row r="20" spans="1:11" ht="36" customHeight="1" x14ac:dyDescent="0.25">
      <c r="A20" s="213" t="s">
        <v>129</v>
      </c>
      <c r="B20" s="213"/>
      <c r="C20" s="213"/>
      <c r="D20" s="213"/>
      <c r="E20" s="213"/>
      <c r="F20" s="213"/>
      <c r="G20" s="213"/>
    </row>
    <row r="21" spans="1:11" ht="31.5" customHeight="1" x14ac:dyDescent="0.25">
      <c r="A21" s="213" t="s">
        <v>130</v>
      </c>
      <c r="B21" s="213"/>
      <c r="C21" s="213"/>
      <c r="D21" s="213"/>
      <c r="E21" s="213"/>
      <c r="F21" s="213"/>
      <c r="G21" s="213"/>
      <c r="H21" s="59" t="s">
        <v>60</v>
      </c>
    </row>
    <row r="22" spans="1:11" s="53" customFormat="1" ht="69.75" customHeight="1" x14ac:dyDescent="0.25">
      <c r="A22" s="213" t="s">
        <v>131</v>
      </c>
      <c r="B22" s="213"/>
      <c r="C22" s="213"/>
      <c r="D22" s="213"/>
      <c r="E22" s="213"/>
      <c r="F22" s="213"/>
      <c r="G22" s="213"/>
      <c r="H22" s="65"/>
      <c r="I22" s="36"/>
    </row>
    <row r="23" spans="1:11" s="53" customFormat="1" ht="18.75" customHeight="1" x14ac:dyDescent="0.25">
      <c r="A23" s="195"/>
      <c r="B23" s="195"/>
      <c r="C23" s="195"/>
      <c r="D23" s="195"/>
      <c r="E23" s="195"/>
      <c r="F23" s="195"/>
      <c r="G23" s="195"/>
      <c r="H23" s="65"/>
      <c r="I23" s="36"/>
    </row>
    <row r="24" spans="1:11" s="53" customFormat="1" ht="41.25" customHeight="1" x14ac:dyDescent="0.25">
      <c r="A24" s="195"/>
      <c r="B24" s="195"/>
      <c r="C24" s="195"/>
      <c r="D24" s="195"/>
      <c r="E24" s="195"/>
      <c r="F24" s="195"/>
      <c r="G24" s="195"/>
      <c r="H24" s="65"/>
      <c r="I24" s="36"/>
    </row>
    <row r="25" spans="1:11" s="53" customFormat="1" ht="38.25" customHeight="1" x14ac:dyDescent="0.25">
      <c r="A25" s="195"/>
      <c r="B25" s="195"/>
      <c r="C25" s="195"/>
      <c r="D25" s="195"/>
      <c r="E25" s="195"/>
      <c r="F25" s="195"/>
      <c r="G25" s="195"/>
      <c r="H25"/>
      <c r="I25" s="36"/>
    </row>
    <row r="26" spans="1:11" s="53" customFormat="1" ht="18.75" customHeight="1" x14ac:dyDescent="0.25">
      <c r="A26" s="190"/>
      <c r="B26" s="190"/>
      <c r="C26" s="190"/>
      <c r="D26" s="190"/>
      <c r="E26" s="190"/>
      <c r="F26" s="190"/>
      <c r="G26" s="190"/>
      <c r="H26" s="65"/>
      <c r="I26" s="36"/>
    </row>
    <row r="27" spans="1:11" s="53" customFormat="1" ht="217.5" customHeight="1" x14ac:dyDescent="0.25">
      <c r="A27" s="191"/>
      <c r="B27" s="192"/>
      <c r="C27" s="192"/>
      <c r="D27" s="192"/>
      <c r="E27" s="192"/>
      <c r="F27" s="192"/>
      <c r="G27" s="192"/>
      <c r="H27" s="65"/>
      <c r="I27" s="36"/>
    </row>
    <row r="28" spans="1:11" ht="53.25" customHeight="1" x14ac:dyDescent="0.25">
      <c r="A28" s="191"/>
      <c r="B28" s="193"/>
      <c r="C28" s="193"/>
      <c r="D28" s="193"/>
      <c r="E28" s="193"/>
      <c r="F28" s="193"/>
      <c r="G28" s="193"/>
    </row>
    <row r="29" spans="1:11" x14ac:dyDescent="0.25">
      <c r="A29" s="194"/>
      <c r="B29" s="194"/>
      <c r="C29" s="194"/>
      <c r="D29" s="194"/>
      <c r="E29" s="194"/>
      <c r="F29" s="194"/>
      <c r="G29" s="194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tabSelected="1" topLeftCell="Z12" zoomScale="90" zoomScaleNormal="90" workbookViewId="0">
      <selection activeCell="Y12" sqref="H1:Y1048576"/>
    </sheetView>
  </sheetViews>
  <sheetFormatPr defaultRowHeight="15.75" x14ac:dyDescent="0.25"/>
  <cols>
    <col min="1" max="1" width="11" style="70" customWidth="1"/>
    <col min="2" max="3" width="26.375" style="4" customWidth="1"/>
    <col min="4" max="4" width="14" style="7" customWidth="1"/>
    <col min="5" max="5" width="23.5" style="4" customWidth="1"/>
    <col min="6" max="6" width="16.75" style="98" customWidth="1"/>
    <col min="7" max="7" width="15.125" style="5" customWidth="1"/>
    <col min="8" max="8" width="8.875" style="6" hidden="1" customWidth="1"/>
    <col min="9" max="14" width="9" style="6" hidden="1" customWidth="1"/>
    <col min="15" max="25" width="0" style="6" hidden="1" customWidth="1"/>
    <col min="26" max="16384" width="9" style="6"/>
  </cols>
  <sheetData>
    <row r="1" spans="1:31" ht="18.75" x14ac:dyDescent="0.25">
      <c r="N1" s="43" t="s">
        <v>164</v>
      </c>
    </row>
    <row r="2" spans="1:31" ht="18.75" x14ac:dyDescent="0.3">
      <c r="N2" s="44" t="s">
        <v>48</v>
      </c>
    </row>
    <row r="3" spans="1:31" ht="18.75" x14ac:dyDescent="0.3">
      <c r="N3" s="44" t="s">
        <v>165</v>
      </c>
    </row>
    <row r="4" spans="1:31" ht="45" customHeight="1" x14ac:dyDescent="0.25">
      <c r="A4" s="238" t="s">
        <v>53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</row>
    <row r="5" spans="1:31" ht="18.75" customHeight="1" x14ac:dyDescent="0.3">
      <c r="A5" s="239"/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</row>
    <row r="6" spans="1:31" ht="18.75" x14ac:dyDescent="0.25">
      <c r="A6" s="240" t="str">
        <f>'r1-'!A6:Q6</f>
        <v>Инвестиционная программа АО "Западные энергетическая компания"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</row>
    <row r="7" spans="1:31" ht="15.75" customHeight="1" x14ac:dyDescent="0.25">
      <c r="A7" s="241" t="s">
        <v>51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</row>
    <row r="8" spans="1:31" ht="18.75" x14ac:dyDescent="0.3">
      <c r="A8" s="242" t="str">
        <f>'r1-'!A8:Q8</f>
        <v>Год раскрытия информации: 2020 год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</row>
    <row r="9" spans="1:31" ht="35.25" customHeight="1" x14ac:dyDescent="0.3">
      <c r="A9" s="243" t="str">
        <f>'r1-'!A9:Q9</f>
        <v>Наименование инвестиционного проекта: Приобретение электросетевого комплекса ООО "Татэнерго"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</row>
    <row r="10" spans="1:31" ht="18.75" x14ac:dyDescent="0.25">
      <c r="A10" s="244" t="str">
        <f>'r1-'!A10:Q10</f>
        <v>Идентификатор инвестиционного проекта: K 20-02</v>
      </c>
      <c r="B10" s="244"/>
      <c r="C10" s="244"/>
      <c r="D10" s="244"/>
      <c r="E10" s="244"/>
      <c r="F10" s="244"/>
      <c r="G10" s="244"/>
      <c r="H10" s="244"/>
      <c r="I10" s="244"/>
      <c r="J10" s="244"/>
      <c r="K10" s="244"/>
      <c r="L10" s="244"/>
      <c r="M10" s="244"/>
      <c r="N10" s="244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</row>
    <row r="11" spans="1:31" ht="18.75" x14ac:dyDescent="0.3">
      <c r="A11" s="245" t="str">
        <f>'r1-'!A11:Q11</f>
        <v xml:space="preserve">Утвержденные плановые значения показателей приведены в соответствии </v>
      </c>
      <c r="B11" s="245"/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50"/>
      <c r="P11" s="50"/>
      <c r="Q11" s="50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</row>
    <row r="12" spans="1:31" s="41" customFormat="1" ht="22.5" customHeight="1" x14ac:dyDescent="0.3">
      <c r="A12" s="246" t="s">
        <v>52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18"/>
      <c r="P12" s="18"/>
      <c r="Q12" s="1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s="41" customFormat="1" ht="18.75" x14ac:dyDescent="0.3">
      <c r="A13" s="247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18"/>
      <c r="P13" s="18"/>
      <c r="Q13" s="1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s="41" customFormat="1" ht="18.75" x14ac:dyDescent="0.3">
      <c r="A14" s="247" t="str">
        <f>'r1-'!A14:Q14</f>
        <v>Тип инвестиционного проекта: строительство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18"/>
      <c r="P14" s="18"/>
      <c r="Q14" s="1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s="41" customFormat="1" ht="18.75" customHeight="1" x14ac:dyDescent="0.3">
      <c r="A15" s="246" t="s">
        <v>59</v>
      </c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18"/>
      <c r="P15" s="18"/>
      <c r="Q15" s="1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7" spans="1:23" ht="42" customHeight="1" x14ac:dyDescent="0.25">
      <c r="A17" s="224" t="s">
        <v>65</v>
      </c>
      <c r="B17" s="224"/>
      <c r="C17" s="224"/>
      <c r="D17" s="224"/>
      <c r="E17" s="224"/>
      <c r="H17" s="33"/>
      <c r="I17" s="33"/>
    </row>
    <row r="18" spans="1:23" ht="36" customHeight="1" x14ac:dyDescent="0.25">
      <c r="A18" s="77" t="s">
        <v>0</v>
      </c>
      <c r="B18" s="1" t="s">
        <v>64</v>
      </c>
      <c r="C18" s="1" t="s">
        <v>46</v>
      </c>
      <c r="D18" s="225" t="s">
        <v>47</v>
      </c>
      <c r="E18" s="225"/>
      <c r="G18" s="54"/>
      <c r="H18" s="54"/>
      <c r="I18" s="101"/>
      <c r="J18" s="24"/>
      <c r="K18" s="27"/>
      <c r="L18" s="24"/>
      <c r="M18" s="33"/>
      <c r="N18" s="24"/>
      <c r="O18" s="53"/>
    </row>
    <row r="19" spans="1:23" ht="15" customHeight="1" x14ac:dyDescent="0.25">
      <c r="A19" s="78">
        <v>1</v>
      </c>
      <c r="B19" s="56">
        <v>2</v>
      </c>
      <c r="C19" s="56">
        <v>3</v>
      </c>
      <c r="D19" s="226">
        <v>4</v>
      </c>
      <c r="E19" s="227"/>
      <c r="G19" s="100"/>
      <c r="H19" s="36"/>
      <c r="I19" s="100"/>
      <c r="J19" s="36"/>
      <c r="K19" s="100"/>
      <c r="L19" s="36"/>
      <c r="M19" s="100"/>
      <c r="N19" s="36"/>
      <c r="O19" s="100"/>
    </row>
    <row r="20" spans="1:23" ht="90.75" customHeight="1" x14ac:dyDescent="0.25">
      <c r="A20" s="79">
        <v>1</v>
      </c>
      <c r="B20" s="52" t="s">
        <v>66</v>
      </c>
      <c r="C20" s="161" t="s">
        <v>119</v>
      </c>
      <c r="D20" s="236">
        <f>'r1-'!R53+т2!P46+т3!P13+т4!T27+т5!R26</f>
        <v>288348.1176</v>
      </c>
      <c r="E20" s="236"/>
      <c r="G20" s="100"/>
      <c r="H20" s="36"/>
      <c r="I20" s="33"/>
      <c r="J20" s="248"/>
      <c r="K20" s="249"/>
      <c r="L20" s="249"/>
      <c r="M20" s="249"/>
      <c r="N20" s="249"/>
      <c r="O20" s="249"/>
      <c r="P20" s="249"/>
      <c r="Q20" s="250"/>
      <c r="R20" s="251"/>
      <c r="S20" s="251"/>
      <c r="T20" s="251"/>
      <c r="U20" s="251"/>
      <c r="V20" s="251"/>
      <c r="W20" s="251"/>
    </row>
    <row r="21" spans="1:23" x14ac:dyDescent="0.25">
      <c r="A21" s="79">
        <v>2</v>
      </c>
      <c r="B21" s="2" t="s">
        <v>241</v>
      </c>
      <c r="C21" s="1" t="s">
        <v>119</v>
      </c>
      <c r="D21" s="237">
        <v>70569.318000000014</v>
      </c>
      <c r="E21" s="237"/>
      <c r="G21" s="100"/>
      <c r="H21" s="34"/>
      <c r="I21" s="104"/>
      <c r="J21" s="104"/>
      <c r="K21" s="105">
        <v>2018</v>
      </c>
      <c r="L21" s="105">
        <v>2019</v>
      </c>
      <c r="M21" s="105">
        <v>2020</v>
      </c>
      <c r="N21" s="34">
        <v>2021</v>
      </c>
      <c r="O21" s="104">
        <v>2022</v>
      </c>
      <c r="P21" s="104">
        <v>2023</v>
      </c>
      <c r="Q21" s="105">
        <v>2024</v>
      </c>
      <c r="R21" s="105">
        <v>2025</v>
      </c>
      <c r="S21" s="105">
        <v>2026</v>
      </c>
      <c r="T21" s="34">
        <v>2027</v>
      </c>
      <c r="U21" s="104">
        <v>2028</v>
      </c>
      <c r="V21" s="104">
        <v>2029</v>
      </c>
      <c r="W21" s="105">
        <v>2030</v>
      </c>
    </row>
    <row r="22" spans="1:23" ht="112.5" customHeight="1" x14ac:dyDescent="0.25">
      <c r="A22" s="79">
        <v>3</v>
      </c>
      <c r="B22" s="2" t="s">
        <v>124</v>
      </c>
      <c r="C22" s="1" t="s">
        <v>119</v>
      </c>
      <c r="D22" s="234">
        <f>D20+D21</f>
        <v>358917.43560000003</v>
      </c>
      <c r="E22" s="235"/>
      <c r="F22" s="145">
        <f>D22/1000</f>
        <v>358.91743560000003</v>
      </c>
      <c r="G22" s="100"/>
      <c r="H22" s="114"/>
      <c r="I22" s="114"/>
      <c r="J22" s="252">
        <v>103.7</v>
      </c>
      <c r="K22" s="253">
        <v>105.3</v>
      </c>
      <c r="L22" s="253">
        <v>107.4</v>
      </c>
      <c r="M22" s="253">
        <v>103.6</v>
      </c>
      <c r="N22" s="253">
        <v>103.7</v>
      </c>
      <c r="O22" s="253">
        <v>103.7</v>
      </c>
      <c r="P22" s="253">
        <v>103.8</v>
      </c>
      <c r="Q22" s="254">
        <v>103.8</v>
      </c>
      <c r="R22" s="255">
        <v>103.8</v>
      </c>
      <c r="S22" s="255">
        <v>103.8</v>
      </c>
      <c r="T22" s="255">
        <v>103.8</v>
      </c>
      <c r="U22" s="255">
        <v>103.8</v>
      </c>
      <c r="V22" s="255">
        <v>103.8</v>
      </c>
      <c r="W22" s="255">
        <v>103.8</v>
      </c>
    </row>
    <row r="23" spans="1:23" ht="53.25" customHeight="1" x14ac:dyDescent="0.25">
      <c r="A23" s="55" t="s">
        <v>148</v>
      </c>
      <c r="B23" s="69" t="s">
        <v>68</v>
      </c>
      <c r="C23" s="162" t="s">
        <v>119</v>
      </c>
      <c r="D23" s="233">
        <f>D24+(D22-D24)*((D27/D26*(L22+100)/200)+D28/D26*(M22+100)/200*L22/100+D29/D26*((N22+100)/200*M22/100*L22/100)+D30/D26*((O22+100)/200*N22/100*M22/100*L22/100)+D31/D26*((P22+100)/200*O22/100*N22/100*M22/100*L22/100)+D32/D26*((Q22+100)/200*P22/100*O22/100*N22/100*M22/100*L22/100))</f>
        <v>406742.56799138064</v>
      </c>
      <c r="E23" s="233"/>
      <c r="F23" s="145"/>
      <c r="G23" s="145"/>
      <c r="H23" s="36"/>
      <c r="I23" s="33"/>
      <c r="J23" s="33"/>
      <c r="K23" s="53"/>
      <c r="L23" s="53"/>
      <c r="M23" s="53"/>
      <c r="N23" s="53"/>
      <c r="O23" s="53"/>
    </row>
    <row r="24" spans="1:23" ht="69" customHeight="1" x14ac:dyDescent="0.25">
      <c r="A24" s="55" t="s">
        <v>149</v>
      </c>
      <c r="B24" s="57" t="s">
        <v>125</v>
      </c>
      <c r="C24" s="163" t="s">
        <v>119</v>
      </c>
      <c r="D24" s="233">
        <v>0</v>
      </c>
      <c r="E24" s="233"/>
      <c r="F24" s="145"/>
      <c r="G24" s="145"/>
      <c r="H24" s="33"/>
      <c r="I24" s="33" t="s">
        <v>60</v>
      </c>
    </row>
    <row r="25" spans="1:23" ht="53.25" customHeight="1" x14ac:dyDescent="0.25">
      <c r="A25" s="55" t="s">
        <v>150</v>
      </c>
      <c r="B25" s="57" t="s">
        <v>147</v>
      </c>
      <c r="C25" s="163" t="s">
        <v>119</v>
      </c>
      <c r="D25" s="233">
        <f>D22-D24</f>
        <v>358917.43560000003</v>
      </c>
      <c r="E25" s="233"/>
      <c r="F25" s="145"/>
      <c r="G25" s="145"/>
      <c r="H25" s="33"/>
      <c r="I25" s="33"/>
    </row>
    <row r="26" spans="1:23" ht="84" customHeight="1" x14ac:dyDescent="0.25">
      <c r="A26" s="55" t="s">
        <v>146</v>
      </c>
      <c r="B26" s="57" t="s">
        <v>67</v>
      </c>
      <c r="C26" s="163" t="s">
        <v>119</v>
      </c>
      <c r="D26" s="233">
        <f>SUM(D27:F32)</f>
        <v>337335</v>
      </c>
      <c r="E26" s="233"/>
      <c r="F26" s="145"/>
      <c r="G26" s="145"/>
      <c r="H26" s="106"/>
      <c r="I26" s="106"/>
    </row>
    <row r="27" spans="1:23" x14ac:dyDescent="0.25">
      <c r="A27" s="55" t="s">
        <v>61</v>
      </c>
      <c r="B27" s="107" t="s">
        <v>160</v>
      </c>
      <c r="C27" s="164" t="s">
        <v>119</v>
      </c>
      <c r="D27" s="233">
        <v>0</v>
      </c>
      <c r="E27" s="233"/>
      <c r="F27" s="145"/>
      <c r="G27" s="145"/>
    </row>
    <row r="28" spans="1:23" x14ac:dyDescent="0.25">
      <c r="A28" s="55" t="s">
        <v>62</v>
      </c>
      <c r="B28" s="107" t="s">
        <v>161</v>
      </c>
      <c r="C28" s="164" t="s">
        <v>119</v>
      </c>
      <c r="D28" s="233">
        <v>0</v>
      </c>
      <c r="E28" s="233"/>
      <c r="F28" s="145"/>
      <c r="G28" s="145"/>
    </row>
    <row r="29" spans="1:23" x14ac:dyDescent="0.25">
      <c r="A29" s="55" t="s">
        <v>69</v>
      </c>
      <c r="B29" s="107" t="s">
        <v>162</v>
      </c>
      <c r="C29" s="164" t="s">
        <v>119</v>
      </c>
      <c r="D29" s="233">
        <v>337335</v>
      </c>
      <c r="E29" s="233"/>
      <c r="F29" s="145"/>
      <c r="G29" s="145"/>
    </row>
    <row r="30" spans="1:23" x14ac:dyDescent="0.25">
      <c r="A30" s="55" t="s">
        <v>166</v>
      </c>
      <c r="B30" s="107" t="s">
        <v>170</v>
      </c>
      <c r="C30" s="165" t="s">
        <v>119</v>
      </c>
      <c r="D30" s="233">
        <v>0</v>
      </c>
      <c r="E30" s="233"/>
      <c r="F30" s="145"/>
      <c r="G30" s="145"/>
    </row>
    <row r="31" spans="1:23" ht="15.75" customHeight="1" x14ac:dyDescent="0.25">
      <c r="A31" s="55" t="s">
        <v>167</v>
      </c>
      <c r="B31" s="107" t="s">
        <v>171</v>
      </c>
      <c r="C31" s="165" t="s">
        <v>119</v>
      </c>
      <c r="D31" s="233">
        <v>0</v>
      </c>
      <c r="E31" s="233"/>
      <c r="F31" s="145"/>
      <c r="G31" s="145"/>
    </row>
    <row r="32" spans="1:23" ht="15.75" customHeight="1" x14ac:dyDescent="0.25">
      <c r="A32" s="55" t="s">
        <v>168</v>
      </c>
      <c r="B32" s="107" t="s">
        <v>171</v>
      </c>
      <c r="C32" s="165" t="s">
        <v>119</v>
      </c>
      <c r="D32" s="233">
        <v>0</v>
      </c>
      <c r="E32" s="233"/>
      <c r="F32" s="145"/>
      <c r="G32" s="145"/>
    </row>
    <row r="33" spans="1:18" ht="15.75" customHeight="1" x14ac:dyDescent="0.25">
      <c r="A33" s="55" t="s">
        <v>169</v>
      </c>
      <c r="B33" s="107" t="s">
        <v>172</v>
      </c>
      <c r="C33" s="165" t="s">
        <v>119</v>
      </c>
      <c r="D33" s="233">
        <v>0</v>
      </c>
      <c r="E33" s="233"/>
      <c r="F33" s="145"/>
      <c r="G33" s="145"/>
    </row>
    <row r="34" spans="1:18" ht="63.75" x14ac:dyDescent="0.25">
      <c r="A34" s="55" t="s">
        <v>173</v>
      </c>
      <c r="B34" s="108" t="s">
        <v>174</v>
      </c>
      <c r="C34" s="166" t="s">
        <v>119</v>
      </c>
      <c r="D34" s="233">
        <f>D23/1000</f>
        <v>406.74256799138061</v>
      </c>
      <c r="E34" s="233"/>
      <c r="F34" s="145"/>
      <c r="G34" s="145"/>
      <c r="H34" s="6">
        <v>406.74256799138061</v>
      </c>
    </row>
    <row r="35" spans="1:18" x14ac:dyDescent="0.25">
      <c r="A35" s="109"/>
      <c r="B35" s="110"/>
      <c r="C35" s="110"/>
      <c r="D35" s="111"/>
      <c r="E35" s="111"/>
      <c r="F35" s="145"/>
      <c r="G35" s="145"/>
    </row>
    <row r="36" spans="1:18" x14ac:dyDescent="0.25">
      <c r="A36" s="99" t="s">
        <v>175</v>
      </c>
      <c r="F36" s="145"/>
      <c r="G36" s="145"/>
      <c r="I36" s="99"/>
      <c r="J36" s="99"/>
      <c r="K36" s="99"/>
      <c r="L36" s="99"/>
      <c r="M36" s="99"/>
      <c r="N36" s="91"/>
      <c r="O36" s="36"/>
      <c r="P36" s="53"/>
      <c r="Q36" s="53"/>
      <c r="R36" s="53"/>
    </row>
    <row r="37" spans="1:18" ht="36" customHeight="1" x14ac:dyDescent="0.25">
      <c r="A37" s="99" t="s">
        <v>176</v>
      </c>
      <c r="G37" s="195"/>
      <c r="H37" s="195"/>
      <c r="I37" s="195"/>
      <c r="J37" s="195"/>
      <c r="K37" s="195"/>
      <c r="L37" s="195"/>
      <c r="M37" s="195"/>
      <c r="N37" s="91"/>
      <c r="O37" s="36"/>
      <c r="P37" s="53"/>
      <c r="Q37" s="53"/>
      <c r="R37" s="53"/>
    </row>
    <row r="38" spans="1:18" ht="31.5" customHeight="1" x14ac:dyDescent="0.25">
      <c r="F38" s="98" t="s">
        <v>60</v>
      </c>
    </row>
    <row r="39" spans="1:18" s="53" customFormat="1" ht="69.75" customHeight="1" x14ac:dyDescent="0.25">
      <c r="F39" s="100"/>
      <c r="G39" s="36"/>
    </row>
    <row r="40" spans="1:18" s="53" customFormat="1" ht="18.75" customHeight="1" x14ac:dyDescent="0.25">
      <c r="A40" s="195"/>
      <c r="B40" s="195"/>
      <c r="C40" s="195"/>
      <c r="D40" s="195"/>
      <c r="E40" s="195"/>
      <c r="F40" s="100"/>
      <c r="G40" s="36"/>
    </row>
    <row r="41" spans="1:18" s="53" customFormat="1" ht="41.25" customHeight="1" x14ac:dyDescent="0.25">
      <c r="A41" s="212" t="s">
        <v>132</v>
      </c>
      <c r="B41" s="212"/>
      <c r="C41" s="212"/>
      <c r="D41" s="212"/>
      <c r="E41" s="212"/>
      <c r="F41" s="100"/>
      <c r="G41" s="36"/>
    </row>
    <row r="42" spans="1:18" s="53" customFormat="1" ht="38.25" customHeight="1" x14ac:dyDescent="0.25">
      <c r="A42" s="213" t="s">
        <v>129</v>
      </c>
      <c r="B42" s="213"/>
      <c r="C42" s="213"/>
      <c r="D42" s="213"/>
      <c r="E42" s="213"/>
      <c r="F42"/>
      <c r="G42" s="36"/>
    </row>
    <row r="43" spans="1:18" s="53" customFormat="1" ht="18.75" customHeight="1" x14ac:dyDescent="0.25">
      <c r="A43" s="213" t="s">
        <v>130</v>
      </c>
      <c r="B43" s="213"/>
      <c r="C43" s="213"/>
      <c r="D43" s="213"/>
      <c r="E43" s="213"/>
      <c r="F43" s="100"/>
      <c r="G43" s="36"/>
    </row>
    <row r="44" spans="1:18" s="53" customFormat="1" ht="217.5" customHeight="1" x14ac:dyDescent="0.25">
      <c r="A44" s="213" t="s">
        <v>131</v>
      </c>
      <c r="B44" s="213"/>
      <c r="C44" s="213"/>
      <c r="D44" s="213"/>
      <c r="E44" s="213"/>
      <c r="F44" s="100"/>
      <c r="G44" s="36"/>
    </row>
    <row r="45" spans="1:18" ht="53.25" customHeight="1" x14ac:dyDescent="0.25">
      <c r="A45" s="191"/>
      <c r="B45" s="193"/>
      <c r="C45" s="193"/>
      <c r="D45" s="193"/>
      <c r="E45" s="193"/>
    </row>
    <row r="46" spans="1:18" x14ac:dyDescent="0.25">
      <c r="A46" s="194"/>
      <c r="B46" s="194"/>
      <c r="C46" s="194"/>
      <c r="D46" s="194"/>
      <c r="E46" s="194"/>
    </row>
    <row r="47" spans="1:18" x14ac:dyDescent="0.25">
      <c r="B47"/>
      <c r="C47"/>
    </row>
    <row r="51" spans="2:3" x14ac:dyDescent="0.25">
      <c r="B51"/>
      <c r="C51"/>
    </row>
  </sheetData>
  <mergeCells count="38">
    <mergeCell ref="A4:N4"/>
    <mergeCell ref="A5:N5"/>
    <mergeCell ref="A6:N6"/>
    <mergeCell ref="A7:N7"/>
    <mergeCell ref="D19:E19"/>
    <mergeCell ref="A8:N8"/>
    <mergeCell ref="A9:N9"/>
    <mergeCell ref="A10:N10"/>
    <mergeCell ref="A11:N11"/>
    <mergeCell ref="A12:N12"/>
    <mergeCell ref="A13:N13"/>
    <mergeCell ref="A14:N14"/>
    <mergeCell ref="A15:N15"/>
    <mergeCell ref="A17:E17"/>
    <mergeCell ref="D18:E18"/>
    <mergeCell ref="D22:E22"/>
    <mergeCell ref="D23:E23"/>
    <mergeCell ref="D24:E24"/>
    <mergeCell ref="D20:E20"/>
    <mergeCell ref="D21:E21"/>
    <mergeCell ref="D28:E28"/>
    <mergeCell ref="D29:E29"/>
    <mergeCell ref="D30:E30"/>
    <mergeCell ref="D27:E27"/>
    <mergeCell ref="D25:E25"/>
    <mergeCell ref="D26:E26"/>
    <mergeCell ref="D34:E34"/>
    <mergeCell ref="A45:E45"/>
    <mergeCell ref="A46:E46"/>
    <mergeCell ref="A44:E44"/>
    <mergeCell ref="D31:E31"/>
    <mergeCell ref="D32:E32"/>
    <mergeCell ref="D33:E33"/>
    <mergeCell ref="G37:M37"/>
    <mergeCell ref="A40:E40"/>
    <mergeCell ref="A41:E41"/>
    <mergeCell ref="A42:E42"/>
    <mergeCell ref="A43:E4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2020-02-24T15:55:52Z</dcterms:modified>
</cp:coreProperties>
</file>