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D64" i="57" l="1"/>
  <c r="AC64" i="57"/>
  <c r="AD63" i="57"/>
  <c r="AC63" i="57"/>
  <c r="AD62" i="57"/>
  <c r="AC62" i="57"/>
  <c r="AD61" i="57"/>
  <c r="AC61" i="57"/>
  <c r="AD60" i="57"/>
  <c r="AC60" i="57"/>
  <c r="AD59" i="57"/>
  <c r="AC59" i="57"/>
  <c r="AD58" i="57"/>
  <c r="AC58" i="57"/>
  <c r="AD57" i="57"/>
  <c r="AC57" i="57"/>
  <c r="AD56" i="57"/>
  <c r="AC56" i="57"/>
  <c r="AD55" i="57"/>
  <c r="AC55" i="57"/>
  <c r="AD54" i="57"/>
  <c r="AC54" i="57"/>
  <c r="AD53" i="57"/>
  <c r="AC53" i="57"/>
  <c r="AD52" i="57"/>
  <c r="AC52" i="57"/>
  <c r="AD51" i="57"/>
  <c r="AC51" i="57"/>
  <c r="AD50" i="57"/>
  <c r="AC50" i="57"/>
  <c r="AD49" i="57"/>
  <c r="AC49" i="57"/>
  <c r="AD48" i="57"/>
  <c r="AC48" i="57"/>
  <c r="AD47" i="57"/>
  <c r="AC47" i="57"/>
  <c r="AD46" i="57"/>
  <c r="AC46" i="57"/>
  <c r="AD45" i="57"/>
  <c r="AC45" i="57"/>
  <c r="AD44" i="57"/>
  <c r="AC44" i="57"/>
  <c r="AD43" i="57"/>
  <c r="AC43" i="57"/>
  <c r="AD42" i="57"/>
  <c r="AC42" i="57"/>
  <c r="AD41" i="57"/>
  <c r="AC41" i="57"/>
  <c r="AD40" i="57"/>
  <c r="AC40" i="57"/>
  <c r="AD39" i="57"/>
  <c r="AC39" i="57"/>
  <c r="AD38" i="57"/>
  <c r="AC38" i="57"/>
  <c r="AD37" i="57"/>
  <c r="AC37" i="57"/>
  <c r="AD36" i="57"/>
  <c r="AC36" i="57"/>
  <c r="AD35" i="57"/>
  <c r="AC35" i="57"/>
  <c r="AD34" i="57"/>
  <c r="AC34" i="57"/>
  <c r="AD33" i="57"/>
  <c r="AC33" i="57"/>
  <c r="AD32" i="57"/>
  <c r="AC32" i="57"/>
  <c r="AD31" i="57"/>
  <c r="AC31" i="57"/>
  <c r="AD30" i="57"/>
  <c r="AC30" i="57"/>
  <c r="AD29" i="57"/>
  <c r="AC29" i="57"/>
  <c r="AD28" i="57"/>
  <c r="AC28" i="57"/>
  <c r="AD27" i="57"/>
  <c r="AC27" i="57"/>
  <c r="AD26" i="57"/>
  <c r="AC26" i="57"/>
  <c r="AD25" i="57"/>
  <c r="AC25" i="57"/>
  <c r="AC24" i="57"/>
  <c r="AD24" i="57"/>
  <c r="AA64" i="57"/>
  <c r="AA63" i="57"/>
  <c r="AA62" i="57"/>
  <c r="AA61" i="57"/>
  <c r="AA60" i="57"/>
  <c r="AA59" i="57"/>
  <c r="AA58" i="57"/>
  <c r="AA57" i="57"/>
  <c r="AA56" i="57"/>
  <c r="AA55" i="57"/>
  <c r="AA54" i="57"/>
  <c r="AA53" i="57"/>
  <c r="AA52" i="57"/>
  <c r="AA51" i="57"/>
  <c r="AA50" i="57"/>
  <c r="AA49" i="57"/>
  <c r="AA48" i="57"/>
  <c r="AA47" i="57"/>
  <c r="AA46" i="57"/>
  <c r="AA45" i="57"/>
  <c r="AA44" i="57"/>
  <c r="AA43" i="57"/>
  <c r="AA42" i="57"/>
  <c r="AA41" i="57"/>
  <c r="AA40" i="57"/>
  <c r="AA39" i="57"/>
  <c r="AA38" i="57"/>
  <c r="AA37" i="57"/>
  <c r="AA36" i="57"/>
  <c r="AA35" i="57"/>
  <c r="AA34" i="57"/>
  <c r="AA33" i="57"/>
  <c r="AA32" i="57"/>
  <c r="AA31" i="57"/>
  <c r="AA30" i="57"/>
  <c r="AA29" i="57"/>
  <c r="AA28" i="57"/>
  <c r="AA27" i="57"/>
  <c r="AA26" i="57"/>
  <c r="AA25" i="57"/>
  <c r="AB24" i="57"/>
  <c r="AA24" i="57"/>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30" i="57" s="1"/>
  <c r="D29" i="57"/>
  <c r="D28" i="57"/>
  <c r="D26" i="57"/>
  <c r="D25" i="57"/>
  <c r="D52" i="57" l="1"/>
  <c r="D24" i="57"/>
  <c r="D27" i="57" s="1"/>
  <c r="D63" i="57"/>
  <c r="E33" i="57"/>
  <c r="E41" i="57"/>
  <c r="C34" i="57"/>
  <c r="C30" i="57" s="1"/>
  <c r="C32" i="57"/>
  <c r="C31" i="57"/>
  <c r="E32" i="57" l="1"/>
  <c r="E31" i="57"/>
  <c r="E34" i="57"/>
  <c r="E30" i="57"/>
  <c r="Y30" i="57"/>
  <c r="Y31" i="57"/>
  <c r="Y32" i="57"/>
  <c r="Y33" i="57"/>
  <c r="Y41" i="57"/>
  <c r="B25" i="53" l="1"/>
  <c r="C49" i="7" l="1"/>
  <c r="AS48" i="56"/>
  <c r="AT48" i="56"/>
  <c r="AS49" i="56"/>
  <c r="AT49" i="56"/>
  <c r="M33" i="57" l="1"/>
  <c r="C52" i="57"/>
  <c r="C49" i="57"/>
  <c r="C24" i="57"/>
  <c r="Y49" i="57" l="1"/>
  <c r="E49" i="57"/>
  <c r="Y52" i="57"/>
  <c r="E52" i="57"/>
  <c r="B126" i="56"/>
  <c r="B25" i="56" s="1"/>
  <c r="B122" i="56"/>
  <c r="E24" i="57"/>
  <c r="Y24" i="57"/>
  <c r="B27" i="53"/>
  <c r="Y34" i="57"/>
  <c r="C27" i="57"/>
  <c r="C48" i="7"/>
  <c r="C56" i="57"/>
  <c r="C63" i="57"/>
  <c r="B97" i="53"/>
  <c r="Y56" i="57" l="1"/>
  <c r="E56" i="57"/>
  <c r="Y63" i="57"/>
  <c r="E63" i="57"/>
  <c r="Y27" i="57"/>
  <c r="E27" i="57"/>
  <c r="B24" i="53"/>
  <c r="G64" i="57" l="1"/>
  <c r="G63" i="57"/>
  <c r="G62" i="57"/>
  <c r="G61" i="57"/>
  <c r="G60" i="57"/>
  <c r="G59" i="57"/>
  <c r="G58" i="57"/>
  <c r="H58" i="57" s="1"/>
  <c r="G57" i="57"/>
  <c r="G56" i="57"/>
  <c r="G55" i="57"/>
  <c r="G54" i="57"/>
  <c r="G53" i="57"/>
  <c r="G52" i="57"/>
  <c r="G51" i="57"/>
  <c r="G50" i="57"/>
  <c r="H50" i="57" s="1"/>
  <c r="G49" i="57"/>
  <c r="G48" i="57"/>
  <c r="H48" i="57" s="1"/>
  <c r="G47" i="57"/>
  <c r="H47" i="57" s="1"/>
  <c r="G46" i="57"/>
  <c r="G45" i="57"/>
  <c r="G44" i="57"/>
  <c r="G43" i="57"/>
  <c r="G42" i="57"/>
  <c r="G41" i="57"/>
  <c r="G40" i="57"/>
  <c r="H40" i="57" s="1"/>
  <c r="G39" i="57"/>
  <c r="G38" i="57"/>
  <c r="G37" i="57"/>
  <c r="G36" i="57"/>
  <c r="G35" i="57"/>
  <c r="G34" i="57"/>
  <c r="G33" i="57"/>
  <c r="G32" i="57"/>
  <c r="G31" i="57"/>
  <c r="G30" i="57"/>
  <c r="G29" i="57"/>
  <c r="H29" i="57" s="1"/>
  <c r="G28" i="57"/>
  <c r="H28" i="57" s="1"/>
  <c r="G27" i="57"/>
  <c r="G26" i="57"/>
  <c r="G25" i="57"/>
  <c r="G24" i="57"/>
  <c r="H64" i="57"/>
  <c r="H63" i="57"/>
  <c r="H60" i="57"/>
  <c r="H55" i="57"/>
  <c r="H54" i="57"/>
  <c r="H49" i="57"/>
  <c r="H45" i="57"/>
  <c r="H41" i="57"/>
  <c r="H36" i="57"/>
  <c r="H32" i="57"/>
  <c r="Z24" i="57"/>
  <c r="V24" i="57"/>
  <c r="R24" i="57"/>
  <c r="Q24" i="57"/>
  <c r="N24" i="57"/>
  <c r="J24" i="57"/>
  <c r="H24" i="57"/>
  <c r="H34" i="57" l="1"/>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G136" i="56" s="1"/>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J136" i="56" l="1"/>
  <c r="B48" i="56" s="1"/>
  <c r="C108" i="56"/>
  <c r="D109" i="56"/>
  <c r="G120" i="56"/>
  <c r="E137" i="56"/>
  <c r="F137" i="56" s="1"/>
  <c r="G137" i="56" s="1"/>
  <c r="B79" i="56"/>
  <c r="B55" i="56"/>
  <c r="B56" i="56" s="1"/>
  <c r="B69" i="56" s="1"/>
  <c r="B77" i="56" s="1"/>
  <c r="C52" i="56"/>
  <c r="D58" i="56"/>
  <c r="D52" i="56" s="1"/>
  <c r="C74" i="56"/>
  <c r="B46" i="56"/>
  <c r="E109" i="56"/>
  <c r="D108" i="56"/>
  <c r="C67" i="56"/>
  <c r="B66" i="56"/>
  <c r="B68" i="56" s="1"/>
  <c r="B80" i="56"/>
  <c r="C140" i="56"/>
  <c r="C141" i="56" s="1"/>
  <c r="K136" i="56" l="1"/>
  <c r="C48" i="56" s="1"/>
  <c r="D74" i="56"/>
  <c r="E58" i="56"/>
  <c r="E52" i="56" s="1"/>
  <c r="D47" i="56"/>
  <c r="B82" i="56"/>
  <c r="C53" i="56"/>
  <c r="C55" i="56" s="1"/>
  <c r="D53" i="56" s="1"/>
  <c r="D55" i="56" s="1"/>
  <c r="H137" i="56"/>
  <c r="F109" i="56"/>
  <c r="E108" i="56"/>
  <c r="D140" i="56"/>
  <c r="D141" i="56"/>
  <c r="C76" i="56"/>
  <c r="F76" i="56"/>
  <c r="D67" i="56"/>
  <c r="B70" i="56"/>
  <c r="B75" i="56"/>
  <c r="L136" i="56" l="1"/>
  <c r="D48" i="56" s="1"/>
  <c r="F58" i="56"/>
  <c r="F52" i="56" s="1"/>
  <c r="E74" i="56"/>
  <c r="E47" i="56"/>
  <c r="C82" i="56"/>
  <c r="C56" i="56"/>
  <c r="C69" i="56" s="1"/>
  <c r="C77" i="56" s="1"/>
  <c r="E67" i="56"/>
  <c r="D76" i="56"/>
  <c r="E140" i="56"/>
  <c r="G109" i="56"/>
  <c r="F108" i="56"/>
  <c r="B71" i="56"/>
  <c r="D82" i="56"/>
  <c r="D56" i="56"/>
  <c r="D69" i="56" s="1"/>
  <c r="D77" i="56" s="1"/>
  <c r="E53" i="56"/>
  <c r="I137" i="56"/>
  <c r="G58" i="56" l="1"/>
  <c r="H58" i="56" s="1"/>
  <c r="F47" i="56"/>
  <c r="F74" i="56"/>
  <c r="M136" i="56"/>
  <c r="E48" i="56" s="1"/>
  <c r="B78" i="56"/>
  <c r="B83" i="56" s="1"/>
  <c r="F140" i="56"/>
  <c r="E141" i="56"/>
  <c r="E76" i="56"/>
  <c r="F67" i="56"/>
  <c r="J137" i="56"/>
  <c r="B49" i="56" s="1"/>
  <c r="E55" i="56"/>
  <c r="B72" i="56"/>
  <c r="G108" i="56"/>
  <c r="H109" i="56"/>
  <c r="G47" i="56" l="1"/>
  <c r="G52" i="56"/>
  <c r="G74" i="56"/>
  <c r="N136" i="56"/>
  <c r="F48" i="56" s="1"/>
  <c r="H74" i="56"/>
  <c r="H52" i="56"/>
  <c r="H47" i="56"/>
  <c r="I58" i="56"/>
  <c r="H108" i="56"/>
  <c r="I109" i="56"/>
  <c r="E56" i="56"/>
  <c r="E69" i="56" s="1"/>
  <c r="E77" i="56" s="1"/>
  <c r="E82" i="56"/>
  <c r="G140" i="56"/>
  <c r="K137" i="56"/>
  <c r="C49" i="56" s="1"/>
  <c r="C50" i="56" s="1"/>
  <c r="C59" i="56" s="1"/>
  <c r="F141" i="56"/>
  <c r="B73" i="56" s="1"/>
  <c r="B85" i="56" s="1"/>
  <c r="B99" i="56" s="1"/>
  <c r="B88" i="56"/>
  <c r="B84" i="56"/>
  <c r="B89" i="56" s="1"/>
  <c r="F53" i="56"/>
  <c r="G67" i="56"/>
  <c r="C61" i="56" l="1"/>
  <c r="C60" i="56" s="1"/>
  <c r="C66" i="56" s="1"/>
  <c r="C68" i="56" s="1"/>
  <c r="D50" i="56"/>
  <c r="D59" i="56" s="1"/>
  <c r="D61" i="56"/>
  <c r="D60" i="56" s="1"/>
  <c r="C80" i="56"/>
  <c r="O136" i="56"/>
  <c r="G48" i="56" s="1"/>
  <c r="B86" i="56"/>
  <c r="L137" i="56"/>
  <c r="D49" i="56" s="1"/>
  <c r="H140" i="56"/>
  <c r="I74" i="56"/>
  <c r="I52" i="56"/>
  <c r="I47" i="56"/>
  <c r="J58" i="56"/>
  <c r="F55" i="56"/>
  <c r="G53" i="56" s="1"/>
  <c r="G76" i="56"/>
  <c r="H67" i="56"/>
  <c r="J109" i="56"/>
  <c r="I108" i="56"/>
  <c r="G141" i="56"/>
  <c r="C73" i="56" s="1"/>
  <c r="C85" i="56" s="1"/>
  <c r="C99" i="56" s="1"/>
  <c r="C79" i="56" l="1"/>
  <c r="D79" i="56" s="1"/>
  <c r="D66" i="56"/>
  <c r="D68" i="56" s="1"/>
  <c r="D80" i="56"/>
  <c r="C75" i="56"/>
  <c r="C70" i="56"/>
  <c r="C71" i="56" s="1"/>
  <c r="C78" i="56" s="1"/>
  <c r="E50" i="56"/>
  <c r="E59" i="56" s="1"/>
  <c r="P136" i="56"/>
  <c r="H48" i="56" s="1"/>
  <c r="I67" i="56"/>
  <c r="H76" i="56"/>
  <c r="G55" i="56"/>
  <c r="H53" i="56" s="1"/>
  <c r="F82" i="56"/>
  <c r="F56" i="56"/>
  <c r="F69" i="56" s="1"/>
  <c r="F77" i="56" s="1"/>
  <c r="M137" i="56"/>
  <c r="E49" i="56" s="1"/>
  <c r="E61" i="56" s="1"/>
  <c r="E60" i="56" s="1"/>
  <c r="K109" i="56"/>
  <c r="J108" i="56"/>
  <c r="K58" i="56"/>
  <c r="J52" i="56"/>
  <c r="J47" i="56"/>
  <c r="J74" i="56"/>
  <c r="I140" i="56"/>
  <c r="I141" i="56"/>
  <c r="E73" i="56" s="1"/>
  <c r="E85" i="56" s="1"/>
  <c r="E99" i="56" s="1"/>
  <c r="B87" i="56"/>
  <c r="B90" i="56" s="1"/>
  <c r="H141" i="56"/>
  <c r="D73" i="56" s="1"/>
  <c r="D85" i="56" s="1"/>
  <c r="D99" i="56" s="1"/>
  <c r="C72" i="56" l="1"/>
  <c r="C83" i="56"/>
  <c r="C86" i="56" s="1"/>
  <c r="Q136" i="56"/>
  <c r="I48" i="56" s="1"/>
  <c r="D75" i="56"/>
  <c r="D70" i="56"/>
  <c r="D71" i="56" s="1"/>
  <c r="D72" i="56" s="1"/>
  <c r="F61" i="56"/>
  <c r="F60" i="56" s="1"/>
  <c r="E80" i="56"/>
  <c r="E66" i="56"/>
  <c r="E68" i="56" s="1"/>
  <c r="E79" i="56"/>
  <c r="K108" i="56"/>
  <c r="L109" i="56"/>
  <c r="N137" i="56"/>
  <c r="F49" i="56" s="1"/>
  <c r="F50" i="56" s="1"/>
  <c r="F59" i="56" s="1"/>
  <c r="H55" i="56"/>
  <c r="J140" i="56"/>
  <c r="L58" i="56"/>
  <c r="K47" i="56"/>
  <c r="K74" i="56"/>
  <c r="K52" i="56"/>
  <c r="G56" i="56"/>
  <c r="G69" i="56" s="1"/>
  <c r="G77" i="56" s="1"/>
  <c r="G82" i="56"/>
  <c r="J67" i="56"/>
  <c r="I76" i="56"/>
  <c r="C88" i="56" l="1"/>
  <c r="C84" i="56"/>
  <c r="C89" i="56" s="1"/>
  <c r="D78" i="56"/>
  <c r="D83" i="56" s="1"/>
  <c r="F66" i="56"/>
  <c r="F68" i="56" s="1"/>
  <c r="F79" i="56"/>
  <c r="F80" i="56"/>
  <c r="R136" i="56"/>
  <c r="J48" i="56" s="1"/>
  <c r="G61" i="56"/>
  <c r="G60" i="56" s="1"/>
  <c r="G50" i="56"/>
  <c r="G59" i="56" s="1"/>
  <c r="G79" i="56" s="1"/>
  <c r="E70" i="56"/>
  <c r="E71" i="56" s="1"/>
  <c r="E75" i="56"/>
  <c r="L74" i="56"/>
  <c r="L52" i="56"/>
  <c r="L47" i="56"/>
  <c r="M58" i="56"/>
  <c r="M109" i="56"/>
  <c r="L108" i="56"/>
  <c r="K140" i="56"/>
  <c r="K141" i="56"/>
  <c r="G73" i="56" s="1"/>
  <c r="G85" i="56" s="1"/>
  <c r="G99" i="56" s="1"/>
  <c r="K67" i="56"/>
  <c r="J76" i="56"/>
  <c r="J141" i="56"/>
  <c r="F73" i="56" s="1"/>
  <c r="F85" i="56" s="1"/>
  <c r="F99" i="56" s="1"/>
  <c r="H82" i="56"/>
  <c r="H56" i="56"/>
  <c r="H69" i="56" s="1"/>
  <c r="H77" i="56" s="1"/>
  <c r="C87" i="56"/>
  <c r="C90" i="56" s="1"/>
  <c r="I53" i="56"/>
  <c r="O137" i="56"/>
  <c r="G49" i="56" s="1"/>
  <c r="E78" i="56" l="1"/>
  <c r="E83" i="56" s="1"/>
  <c r="E86" i="56" s="1"/>
  <c r="D86" i="56"/>
  <c r="D87" i="56" s="1"/>
  <c r="D90" i="56" s="1"/>
  <c r="D88" i="56"/>
  <c r="D84" i="56"/>
  <c r="D89" i="56" s="1"/>
  <c r="E72" i="56"/>
  <c r="G80" i="56"/>
  <c r="G66" i="56"/>
  <c r="G68" i="56" s="1"/>
  <c r="S136" i="56"/>
  <c r="K48" i="56" s="1"/>
  <c r="F70" i="56"/>
  <c r="F71" i="56" s="1"/>
  <c r="F78" i="56" s="1"/>
  <c r="F75" i="56"/>
  <c r="I55" i="56"/>
  <c r="E84" i="56"/>
  <c r="E89" i="56" s="1"/>
  <c r="M74" i="56"/>
  <c r="M52" i="56"/>
  <c r="M47" i="56"/>
  <c r="N58" i="56"/>
  <c r="N109" i="56"/>
  <c r="M108" i="56"/>
  <c r="P137" i="56"/>
  <c r="H49" i="56" s="1"/>
  <c r="H61" i="56" s="1"/>
  <c r="H60" i="56" s="1"/>
  <c r="K76" i="56"/>
  <c r="L67" i="56"/>
  <c r="L140" i="56"/>
  <c r="F72" i="56" l="1"/>
  <c r="E88" i="56"/>
  <c r="F83" i="56"/>
  <c r="F86" i="56" s="1"/>
  <c r="F87" i="56" s="1"/>
  <c r="H50" i="56"/>
  <c r="H59" i="56" s="1"/>
  <c r="H79" i="56"/>
  <c r="H80" i="56"/>
  <c r="H66" i="56"/>
  <c r="H68" i="56" s="1"/>
  <c r="I50" i="56"/>
  <c r="I59" i="56" s="1"/>
  <c r="I61" i="56"/>
  <c r="I60" i="56" s="1"/>
  <c r="T136" i="56"/>
  <c r="L48" i="56" s="1"/>
  <c r="G75" i="56"/>
  <c r="G70" i="56"/>
  <c r="G71" i="56" s="1"/>
  <c r="G78" i="56" s="1"/>
  <c r="M140" i="56"/>
  <c r="O58" i="56"/>
  <c r="N74" i="56"/>
  <c r="N52" i="56"/>
  <c r="N47" i="56"/>
  <c r="E87" i="56"/>
  <c r="E90" i="56" s="1"/>
  <c r="L76" i="56"/>
  <c r="M67" i="56"/>
  <c r="Q137" i="56"/>
  <c r="I49" i="56" s="1"/>
  <c r="I56" i="56"/>
  <c r="I69" i="56" s="1"/>
  <c r="I77" i="56" s="1"/>
  <c r="I82" i="56"/>
  <c r="L141" i="56"/>
  <c r="H73" i="56" s="1"/>
  <c r="H85" i="56" s="1"/>
  <c r="H99" i="56" s="1"/>
  <c r="O109" i="56"/>
  <c r="N108" i="56"/>
  <c r="F88" i="56"/>
  <c r="J53" i="56"/>
  <c r="F84" i="56" l="1"/>
  <c r="F89" i="56" s="1"/>
  <c r="G72" i="56"/>
  <c r="U136" i="56"/>
  <c r="M48" i="56" s="1"/>
  <c r="H75" i="56"/>
  <c r="H70" i="56"/>
  <c r="H71" i="56" s="1"/>
  <c r="H72" i="56" s="1"/>
  <c r="G83" i="56"/>
  <c r="G88" i="56" s="1"/>
  <c r="I66" i="56"/>
  <c r="I68" i="56" s="1"/>
  <c r="I75" i="56" s="1"/>
  <c r="I80" i="56"/>
  <c r="I79" i="56"/>
  <c r="F90" i="56"/>
  <c r="P109" i="56"/>
  <c r="O108" i="56"/>
  <c r="R137" i="56"/>
  <c r="J49" i="56" s="1"/>
  <c r="J61" i="56" s="1"/>
  <c r="J60" i="56" s="1"/>
  <c r="N140" i="56"/>
  <c r="J55" i="56"/>
  <c r="K53" i="56" s="1"/>
  <c r="N67" i="56"/>
  <c r="M76" i="56"/>
  <c r="P58" i="56"/>
  <c r="O74" i="56"/>
  <c r="O52" i="56"/>
  <c r="O47" i="56"/>
  <c r="M141" i="56"/>
  <c r="I73" i="56" s="1"/>
  <c r="I85" i="56" s="1"/>
  <c r="I99" i="56" s="1"/>
  <c r="G86" i="56" l="1"/>
  <c r="G87" i="56" s="1"/>
  <c r="G90" i="56" s="1"/>
  <c r="J50" i="56"/>
  <c r="J59" i="56" s="1"/>
  <c r="J80" i="56" s="1"/>
  <c r="G84" i="56"/>
  <c r="G89" i="56" s="1"/>
  <c r="H78" i="56"/>
  <c r="H83" i="56" s="1"/>
  <c r="H88" i="56" s="1"/>
  <c r="J79" i="56"/>
  <c r="J66" i="56"/>
  <c r="J68" i="56" s="1"/>
  <c r="J75" i="56" s="1"/>
  <c r="V136" i="56"/>
  <c r="N48" i="56" s="1"/>
  <c r="K50" i="56"/>
  <c r="K59" i="56" s="1"/>
  <c r="I70" i="56"/>
  <c r="I71" i="56" s="1"/>
  <c r="K55" i="56"/>
  <c r="Q109" i="56"/>
  <c r="P108" i="56"/>
  <c r="J56" i="56"/>
  <c r="J69" i="56" s="1"/>
  <c r="J82" i="56"/>
  <c r="S137" i="56"/>
  <c r="K49" i="56" s="1"/>
  <c r="K61" i="56" s="1"/>
  <c r="K60" i="56" s="1"/>
  <c r="O67" i="56"/>
  <c r="N76" i="56"/>
  <c r="O140" i="56"/>
  <c r="Q58" i="56"/>
  <c r="P52" i="56"/>
  <c r="P47" i="56"/>
  <c r="P74" i="56"/>
  <c r="N141" i="56"/>
  <c r="J73" i="56" s="1"/>
  <c r="J85" i="56" s="1"/>
  <c r="J99" i="56" s="1"/>
  <c r="H86" i="56" l="1"/>
  <c r="H87" i="56" s="1"/>
  <c r="H90" i="56" s="1"/>
  <c r="I78" i="56"/>
  <c r="I83" i="56" s="1"/>
  <c r="I84" i="56" s="1"/>
  <c r="H84" i="56"/>
  <c r="H89" i="56" s="1"/>
  <c r="W136" i="56"/>
  <c r="O48" i="56" s="1"/>
  <c r="K79" i="56"/>
  <c r="K80" i="56"/>
  <c r="K66" i="56"/>
  <c r="K68" i="56" s="1"/>
  <c r="K75" i="56" s="1"/>
  <c r="Q74" i="56"/>
  <c r="Q52" i="56"/>
  <c r="Q47" i="56"/>
  <c r="R58" i="56"/>
  <c r="P140" i="56"/>
  <c r="Q108" i="56"/>
  <c r="R109" i="56"/>
  <c r="K56" i="56"/>
  <c r="K69" i="56" s="1"/>
  <c r="K82" i="56"/>
  <c r="T137" i="56"/>
  <c r="L49" i="56" s="1"/>
  <c r="L50" i="56" s="1"/>
  <c r="L59" i="56" s="1"/>
  <c r="O76" i="56"/>
  <c r="P67" i="56"/>
  <c r="I72" i="56"/>
  <c r="O141" i="56"/>
  <c r="K73" i="56" s="1"/>
  <c r="K85" i="56" s="1"/>
  <c r="K99" i="56" s="1"/>
  <c r="J77" i="56"/>
  <c r="J70" i="56"/>
  <c r="L53" i="56"/>
  <c r="I89" i="56" l="1"/>
  <c r="I86" i="56"/>
  <c r="I87" i="56" s="1"/>
  <c r="I90" i="56" s="1"/>
  <c r="L61" i="56"/>
  <c r="L60" i="56" s="1"/>
  <c r="L66" i="56" s="1"/>
  <c r="L68" i="56" s="1"/>
  <c r="L75" i="56" s="1"/>
  <c r="I88" i="56"/>
  <c r="X136" i="56"/>
  <c r="P48" i="56" s="1"/>
  <c r="L80" i="56"/>
  <c r="S109" i="56"/>
  <c r="R108" i="56"/>
  <c r="Q140" i="56"/>
  <c r="J71" i="56"/>
  <c r="J78" i="56" s="1"/>
  <c r="J83" i="56" s="1"/>
  <c r="P76" i="56"/>
  <c r="Q67" i="56"/>
  <c r="U137" i="56"/>
  <c r="M49" i="56" s="1"/>
  <c r="M61" i="56" s="1"/>
  <c r="M60" i="56" s="1"/>
  <c r="P141" i="56"/>
  <c r="L73" i="56" s="1"/>
  <c r="L85" i="56" s="1"/>
  <c r="L99" i="56" s="1"/>
  <c r="S58" i="56"/>
  <c r="R74" i="56"/>
  <c r="R52" i="56"/>
  <c r="R47" i="56"/>
  <c r="L55" i="56"/>
  <c r="K77" i="56"/>
  <c r="K70" i="56"/>
  <c r="L79" i="56" l="1"/>
  <c r="M79" i="56" s="1"/>
  <c r="M50" i="56"/>
  <c r="M59" i="56" s="1"/>
  <c r="M80" i="56" s="1"/>
  <c r="Y136" i="56"/>
  <c r="Q48" i="56" s="1"/>
  <c r="Q76" i="56"/>
  <c r="R67" i="56"/>
  <c r="R140" i="56"/>
  <c r="K71" i="56"/>
  <c r="K78" i="56" s="1"/>
  <c r="K83" i="56" s="1"/>
  <c r="J86" i="56"/>
  <c r="J87" i="56" s="1"/>
  <c r="J90" i="56" s="1"/>
  <c r="J88" i="56"/>
  <c r="J84" i="56"/>
  <c r="J89" i="56" s="1"/>
  <c r="Q141" i="56"/>
  <c r="M73" i="56" s="1"/>
  <c r="M85" i="56" s="1"/>
  <c r="M99" i="56" s="1"/>
  <c r="L82" i="56"/>
  <c r="L56" i="56"/>
  <c r="L69" i="56" s="1"/>
  <c r="M53" i="56"/>
  <c r="S74" i="56"/>
  <c r="S47" i="56"/>
  <c r="T58" i="56"/>
  <c r="S52" i="56"/>
  <c r="V137" i="56"/>
  <c r="N49" i="56" s="1"/>
  <c r="N50" i="56" s="1"/>
  <c r="N59" i="56" s="1"/>
  <c r="J72" i="56"/>
  <c r="S108" i="56"/>
  <c r="T109" i="56"/>
  <c r="M66" i="56" l="1"/>
  <c r="M68" i="56" s="1"/>
  <c r="M75" i="56" s="1"/>
  <c r="N61" i="56"/>
  <c r="N60" i="56" s="1"/>
  <c r="O50" i="56"/>
  <c r="O59" i="56" s="1"/>
  <c r="O61" i="56"/>
  <c r="O60" i="56" s="1"/>
  <c r="Z136" i="56"/>
  <c r="R48" i="56" s="1"/>
  <c r="N66" i="56"/>
  <c r="N68" i="56" s="1"/>
  <c r="N75" i="56" s="1"/>
  <c r="N80" i="56"/>
  <c r="K86" i="56"/>
  <c r="K87" i="56" s="1"/>
  <c r="K90" i="56" s="1"/>
  <c r="K88" i="56"/>
  <c r="K84" i="56"/>
  <c r="K89" i="56" s="1"/>
  <c r="M55" i="56"/>
  <c r="N53" i="56" s="1"/>
  <c r="L77" i="56"/>
  <c r="L70" i="56"/>
  <c r="K72" i="56"/>
  <c r="S140" i="56"/>
  <c r="S141" i="56" s="1"/>
  <c r="O73" i="56" s="1"/>
  <c r="O85" i="56" s="1"/>
  <c r="O99" i="56" s="1"/>
  <c r="U58" i="56"/>
  <c r="T52" i="56"/>
  <c r="T47" i="56"/>
  <c r="T74" i="56"/>
  <c r="R141" i="56"/>
  <c r="N73" i="56" s="1"/>
  <c r="N85" i="56" s="1"/>
  <c r="N99" i="56" s="1"/>
  <c r="U109" i="56"/>
  <c r="T108" i="56"/>
  <c r="W137" i="56"/>
  <c r="O49" i="56" s="1"/>
  <c r="S67" i="56"/>
  <c r="R76" i="56"/>
  <c r="N79" i="56" l="1"/>
  <c r="O79" i="56" s="1"/>
  <c r="P61" i="56"/>
  <c r="P60" i="56" s="1"/>
  <c r="AA136" i="56"/>
  <c r="S48" i="56" s="1"/>
  <c r="O80" i="56"/>
  <c r="O66" i="56"/>
  <c r="O68" i="56" s="1"/>
  <c r="O75" i="56" s="1"/>
  <c r="X137" i="56"/>
  <c r="P49" i="56" s="1"/>
  <c r="P50" i="56" s="1"/>
  <c r="P59" i="56" s="1"/>
  <c r="N55" i="56"/>
  <c r="M56" i="56"/>
  <c r="M69" i="56" s="1"/>
  <c r="M82" i="56"/>
  <c r="S76" i="56"/>
  <c r="T67" i="56"/>
  <c r="V109" i="56"/>
  <c r="U108" i="56"/>
  <c r="L71" i="56"/>
  <c r="L78" i="56" s="1"/>
  <c r="L83" i="56" s="1"/>
  <c r="U74" i="56"/>
  <c r="V58" i="56"/>
  <c r="U52" i="56"/>
  <c r="U47" i="56"/>
  <c r="T140" i="56"/>
  <c r="T141" i="56" s="1"/>
  <c r="P73" i="56" s="1"/>
  <c r="P85" i="56" s="1"/>
  <c r="P99" i="56" s="1"/>
  <c r="AB136" i="56" l="1"/>
  <c r="T48" i="56" s="1"/>
  <c r="P80" i="56"/>
  <c r="P66" i="56"/>
  <c r="P68" i="56" s="1"/>
  <c r="P75" i="56" s="1"/>
  <c r="P79" i="56"/>
  <c r="L72" i="56"/>
  <c r="L86" i="56"/>
  <c r="L87" i="56" s="1"/>
  <c r="L84" i="56"/>
  <c r="L89" i="56" s="1"/>
  <c r="G28" i="56" s="1"/>
  <c r="C105" i="56" s="1"/>
  <c r="L88" i="56"/>
  <c r="B105" i="56" s="1"/>
  <c r="N56" i="56"/>
  <c r="N69" i="56" s="1"/>
  <c r="N82" i="56"/>
  <c r="U140" i="56"/>
  <c r="M77" i="56"/>
  <c r="M70" i="56"/>
  <c r="Y137" i="56"/>
  <c r="Q49" i="56" s="1"/>
  <c r="Q50" i="56" s="1"/>
  <c r="Q59" i="56" s="1"/>
  <c r="U67" i="56"/>
  <c r="T76" i="56"/>
  <c r="W109" i="56"/>
  <c r="V108" i="56"/>
  <c r="O53" i="56"/>
  <c r="W58" i="56"/>
  <c r="V74" i="56"/>
  <c r="V52" i="56"/>
  <c r="V47" i="56"/>
  <c r="Q61" i="56" l="1"/>
  <c r="Q60" i="56" s="1"/>
  <c r="Q66" i="56" s="1"/>
  <c r="Q68" i="56" s="1"/>
  <c r="Q75" i="56" s="1"/>
  <c r="R61" i="56"/>
  <c r="R60" i="56" s="1"/>
  <c r="Q80" i="56"/>
  <c r="AC136" i="56"/>
  <c r="U48" i="56" s="1"/>
  <c r="O55" i="56"/>
  <c r="W108" i="56"/>
  <c r="X109" i="56"/>
  <c r="M71" i="56"/>
  <c r="M78" i="56" s="1"/>
  <c r="M83" i="56" s="1"/>
  <c r="V140" i="56"/>
  <c r="N77" i="56"/>
  <c r="N70" i="56"/>
  <c r="U141" i="56"/>
  <c r="Q73" i="56" s="1"/>
  <c r="Q85" i="56" s="1"/>
  <c r="Q99" i="56" s="1"/>
  <c r="W74" i="56"/>
  <c r="W52" i="56"/>
  <c r="X58" i="56"/>
  <c r="W47" i="56"/>
  <c r="U76" i="56"/>
  <c r="V67" i="56"/>
  <c r="Z137" i="56"/>
  <c r="R49" i="56" s="1"/>
  <c r="R50" i="56" s="1"/>
  <c r="R59" i="56" s="1"/>
  <c r="G30" i="56"/>
  <c r="A105" i="56" s="1"/>
  <c r="L90" i="56"/>
  <c r="G29" i="56" s="1"/>
  <c r="D105" i="56" s="1"/>
  <c r="Q79" i="56" l="1"/>
  <c r="R79" i="56" s="1"/>
  <c r="AD136" i="56"/>
  <c r="V48" i="56" s="1"/>
  <c r="R66" i="56"/>
  <c r="R68" i="56" s="1"/>
  <c r="R75" i="56" s="1"/>
  <c r="R80" i="56"/>
  <c r="M86" i="56"/>
  <c r="M87" i="56" s="1"/>
  <c r="M90" i="56" s="1"/>
  <c r="M88" i="56"/>
  <c r="M84" i="56"/>
  <c r="M89" i="56" s="1"/>
  <c r="O56" i="56"/>
  <c r="O69" i="56" s="1"/>
  <c r="O82" i="56"/>
  <c r="AA137" i="56"/>
  <c r="S49" i="56" s="1"/>
  <c r="S50" i="56" s="1"/>
  <c r="S59" i="56" s="1"/>
  <c r="W140" i="56"/>
  <c r="W141" i="56" s="1"/>
  <c r="S73" i="56" s="1"/>
  <c r="S85" i="56" s="1"/>
  <c r="S99" i="56" s="1"/>
  <c r="X108" i="56"/>
  <c r="Y109" i="56"/>
  <c r="W67" i="56"/>
  <c r="V76" i="56"/>
  <c r="X74" i="56"/>
  <c r="X52" i="56"/>
  <c r="X47" i="56"/>
  <c r="Y58" i="56"/>
  <c r="V141" i="56"/>
  <c r="R73" i="56" s="1"/>
  <c r="R85" i="56" s="1"/>
  <c r="R99" i="56" s="1"/>
  <c r="N71" i="56"/>
  <c r="N78" i="56" s="1"/>
  <c r="N83" i="56" s="1"/>
  <c r="M72" i="56"/>
  <c r="P53" i="56"/>
  <c r="S61" i="56" l="1"/>
  <c r="S60" i="56" s="1"/>
  <c r="S66" i="56" s="1"/>
  <c r="S68" i="56" s="1"/>
  <c r="S75" i="56" s="1"/>
  <c r="T61" i="56"/>
  <c r="T60" i="56" s="1"/>
  <c r="S80" i="56"/>
  <c r="AE136" i="56"/>
  <c r="W48" i="56" s="1"/>
  <c r="N72" i="56"/>
  <c r="N86" i="56"/>
  <c r="N87" i="56" s="1"/>
  <c r="N90" i="56" s="1"/>
  <c r="N88" i="56"/>
  <c r="N84" i="56"/>
  <c r="N89" i="56" s="1"/>
  <c r="Z109" i="56"/>
  <c r="Y108" i="56"/>
  <c r="O77" i="56"/>
  <c r="O70" i="56"/>
  <c r="P55" i="56"/>
  <c r="Y74" i="56"/>
  <c r="Y52" i="56"/>
  <c r="Y47" i="56"/>
  <c r="Z58" i="56"/>
  <c r="AB137" i="56"/>
  <c r="T49" i="56" s="1"/>
  <c r="T50" i="56" s="1"/>
  <c r="T59" i="56" s="1"/>
  <c r="W76" i="56"/>
  <c r="X67" i="56"/>
  <c r="X140" i="56"/>
  <c r="S79" i="56" l="1"/>
  <c r="AF136" i="56"/>
  <c r="X48" i="56" s="1"/>
  <c r="T66" i="56"/>
  <c r="T68" i="56" s="1"/>
  <c r="T75" i="56" s="1"/>
  <c r="T80" i="56"/>
  <c r="T79" i="56"/>
  <c r="Y67" i="56"/>
  <c r="X76" i="56"/>
  <c r="AC137" i="56"/>
  <c r="U49" i="56" s="1"/>
  <c r="U50" i="56" s="1"/>
  <c r="U59" i="56" s="1"/>
  <c r="AA58" i="56"/>
  <c r="Z52" i="56"/>
  <c r="Z74" i="56"/>
  <c r="Z47" i="56"/>
  <c r="P82" i="56"/>
  <c r="P56" i="56"/>
  <c r="P69" i="56" s="1"/>
  <c r="Y140" i="56"/>
  <c r="Y141" i="56" s="1"/>
  <c r="U73" i="56" s="1"/>
  <c r="U85" i="56" s="1"/>
  <c r="U99" i="56" s="1"/>
  <c r="Q53" i="56"/>
  <c r="AA109" i="56"/>
  <c r="Z108" i="56"/>
  <c r="X141" i="56"/>
  <c r="T73" i="56" s="1"/>
  <c r="T85" i="56" s="1"/>
  <c r="T99" i="56" s="1"/>
  <c r="O71" i="56"/>
  <c r="O78" i="56" s="1"/>
  <c r="O83" i="56" s="1"/>
  <c r="U61" i="56" l="1"/>
  <c r="U60" i="56" s="1"/>
  <c r="U66" i="56" s="1"/>
  <c r="U68" i="56" s="1"/>
  <c r="U75" i="56" s="1"/>
  <c r="AG136" i="56"/>
  <c r="Y48" i="56" s="1"/>
  <c r="V50" i="56"/>
  <c r="V59" i="56" s="1"/>
  <c r="U80" i="56"/>
  <c r="U79" i="56"/>
  <c r="O86" i="56"/>
  <c r="O87" i="56" s="1"/>
  <c r="O90" i="56" s="1"/>
  <c r="O84" i="56"/>
  <c r="O89" i="56" s="1"/>
  <c r="O88" i="56"/>
  <c r="AD137" i="56"/>
  <c r="V49" i="56" s="1"/>
  <c r="V61" i="56" s="1"/>
  <c r="V60" i="56" s="1"/>
  <c r="O72" i="56"/>
  <c r="Q55" i="56"/>
  <c r="AB58" i="56"/>
  <c r="AA74" i="56"/>
  <c r="AA47" i="56"/>
  <c r="AA52" i="56"/>
  <c r="Z140" i="56"/>
  <c r="AA108" i="56"/>
  <c r="AB109" i="56"/>
  <c r="P77" i="56"/>
  <c r="P70" i="56"/>
  <c r="Z67" i="56"/>
  <c r="Y76" i="56"/>
  <c r="V79" i="56" l="1"/>
  <c r="AH136" i="56"/>
  <c r="Z48" i="56" s="1"/>
  <c r="V80" i="56"/>
  <c r="V66" i="56"/>
  <c r="V68" i="56" s="1"/>
  <c r="V75" i="56" s="1"/>
  <c r="AC109" i="56"/>
  <c r="AB108" i="56"/>
  <c r="AA67" i="56"/>
  <c r="Z76" i="56"/>
  <c r="P71" i="56"/>
  <c r="P78" i="56" s="1"/>
  <c r="P83" i="56" s="1"/>
  <c r="AA140" i="56"/>
  <c r="AA141" i="56" s="1"/>
  <c r="W73" i="56" s="1"/>
  <c r="W85" i="56" s="1"/>
  <c r="W99" i="56" s="1"/>
  <c r="Q82" i="56"/>
  <c r="Q56" i="56"/>
  <c r="Q69" i="56" s="1"/>
  <c r="Z141" i="56"/>
  <c r="V73" i="56" s="1"/>
  <c r="V85" i="56" s="1"/>
  <c r="V99" i="56" s="1"/>
  <c r="AB74" i="56"/>
  <c r="AB52" i="56"/>
  <c r="AB47" i="56"/>
  <c r="AC58" i="56"/>
  <c r="R53" i="56"/>
  <c r="AE137" i="56"/>
  <c r="W49" i="56" s="1"/>
  <c r="W50" i="56" s="1"/>
  <c r="W59" i="56" s="1"/>
  <c r="W61" i="56" l="1"/>
  <c r="W60" i="56" s="1"/>
  <c r="W66" i="56" s="1"/>
  <c r="W68" i="56" s="1"/>
  <c r="W75" i="56" s="1"/>
  <c r="AI136" i="56"/>
  <c r="AA48" i="56" s="1"/>
  <c r="W80" i="56"/>
  <c r="X61" i="56"/>
  <c r="X60" i="56" s="1"/>
  <c r="P86" i="56"/>
  <c r="P87" i="56" s="1"/>
  <c r="P90" i="56" s="1"/>
  <c r="P88" i="56"/>
  <c r="P84" i="56"/>
  <c r="P89" i="56" s="1"/>
  <c r="AC74" i="56"/>
  <c r="AC52" i="56"/>
  <c r="AC47" i="56"/>
  <c r="AD58" i="56"/>
  <c r="Q77" i="56"/>
  <c r="Q70" i="56"/>
  <c r="AC108" i="56"/>
  <c r="AD109" i="56"/>
  <c r="AF137" i="56"/>
  <c r="X49" i="56" s="1"/>
  <c r="X50" i="56" s="1"/>
  <c r="X59" i="56" s="1"/>
  <c r="AB140" i="56"/>
  <c r="AB141" i="56" s="1"/>
  <c r="X73" i="56" s="1"/>
  <c r="X85" i="56" s="1"/>
  <c r="X99" i="56" s="1"/>
  <c r="AA76" i="56"/>
  <c r="AB67" i="56"/>
  <c r="AQ67" i="56"/>
  <c r="R55" i="56"/>
  <c r="S53" i="56"/>
  <c r="P72" i="56"/>
  <c r="W79" i="56" l="1"/>
  <c r="X79" i="56" s="1"/>
  <c r="X66" i="56"/>
  <c r="X68" i="56" s="1"/>
  <c r="X75" i="56" s="1"/>
  <c r="X80" i="56"/>
  <c r="AJ136" i="56"/>
  <c r="AB48" i="56" s="1"/>
  <c r="Q71" i="56"/>
  <c r="Q78" i="56" s="1"/>
  <c r="Q83" i="56" s="1"/>
  <c r="S55" i="56"/>
  <c r="T53" i="56" s="1"/>
  <c r="AB76" i="56"/>
  <c r="AC67" i="56"/>
  <c r="AG137" i="56"/>
  <c r="Y49" i="56" s="1"/>
  <c r="Y61" i="56" s="1"/>
  <c r="Y60" i="56" s="1"/>
  <c r="R82" i="56"/>
  <c r="R56" i="56"/>
  <c r="R69" i="56" s="1"/>
  <c r="AE109" i="56"/>
  <c r="AD108" i="56"/>
  <c r="AE58" i="56"/>
  <c r="AD74" i="56"/>
  <c r="AD52" i="56"/>
  <c r="AD47" i="56"/>
  <c r="AC140" i="56"/>
  <c r="Y50" i="56" l="1"/>
  <c r="Y59" i="56" s="1"/>
  <c r="Y79" i="56" s="1"/>
  <c r="Z61" i="56"/>
  <c r="Z60" i="56" s="1"/>
  <c r="Z50" i="56"/>
  <c r="Z59" i="56" s="1"/>
  <c r="AK136" i="56"/>
  <c r="AC48" i="56" s="1"/>
  <c r="Q72" i="56"/>
  <c r="AF109" i="56"/>
  <c r="AE108" i="56"/>
  <c r="AD140" i="56"/>
  <c r="AD141" i="56" s="1"/>
  <c r="Z73" i="56" s="1"/>
  <c r="Z85" i="56" s="1"/>
  <c r="Z99" i="56" s="1"/>
  <c r="Q86" i="56"/>
  <c r="Q87" i="56" s="1"/>
  <c r="Q90" i="56" s="1"/>
  <c r="Q84" i="56"/>
  <c r="Q89" i="56" s="1"/>
  <c r="Q88" i="56"/>
  <c r="S56" i="56"/>
  <c r="S69" i="56" s="1"/>
  <c r="S82" i="56"/>
  <c r="AC141" i="56"/>
  <c r="Y73" i="56" s="1"/>
  <c r="Y85" i="56" s="1"/>
  <c r="Y99" i="56" s="1"/>
  <c r="AF58" i="56"/>
  <c r="AE52" i="56"/>
  <c r="AE47" i="56"/>
  <c r="AE74" i="56"/>
  <c r="AD67" i="56"/>
  <c r="AC76" i="56"/>
  <c r="R77" i="56"/>
  <c r="R70" i="56"/>
  <c r="T55" i="56"/>
  <c r="U53" i="56" s="1"/>
  <c r="AH137" i="56"/>
  <c r="Z49" i="56" s="1"/>
  <c r="Y66" i="56" l="1"/>
  <c r="Y68" i="56" s="1"/>
  <c r="Y75" i="56" s="1"/>
  <c r="Y80" i="56"/>
  <c r="Z80" i="56"/>
  <c r="Z66" i="56"/>
  <c r="Z68" i="56" s="1"/>
  <c r="Z75" i="56" s="1"/>
  <c r="Z79" i="56"/>
  <c r="AL136" i="56"/>
  <c r="AD48" i="56" s="1"/>
  <c r="AA61" i="56"/>
  <c r="AA60" i="56" s="1"/>
  <c r="U55" i="56"/>
  <c r="V53" i="56" s="1"/>
  <c r="R71" i="56"/>
  <c r="R78" i="56" s="1"/>
  <c r="R83" i="56" s="1"/>
  <c r="S77" i="56"/>
  <c r="S70" i="56"/>
  <c r="T56" i="56"/>
  <c r="T69" i="56" s="1"/>
  <c r="T82" i="56"/>
  <c r="AE67" i="56"/>
  <c r="AD76" i="56"/>
  <c r="AG58" i="56"/>
  <c r="AF52" i="56"/>
  <c r="AF47" i="56"/>
  <c r="AF74" i="56"/>
  <c r="AE140" i="56"/>
  <c r="AE141" i="56" s="1"/>
  <c r="AA73" i="56" s="1"/>
  <c r="AA85" i="56" s="1"/>
  <c r="AA99" i="56" s="1"/>
  <c r="AI137" i="56"/>
  <c r="AA49" i="56" s="1"/>
  <c r="AA50" i="56" s="1"/>
  <c r="AA59" i="56" s="1"/>
  <c r="AF108" i="56"/>
  <c r="AG109" i="56"/>
  <c r="AB50" i="56" l="1"/>
  <c r="AB59" i="56" s="1"/>
  <c r="AA79" i="56"/>
  <c r="AA66" i="56"/>
  <c r="AA68" i="56" s="1"/>
  <c r="AA75" i="56" s="1"/>
  <c r="AA80" i="56"/>
  <c r="AM136" i="56"/>
  <c r="AE48" i="56" s="1"/>
  <c r="R72" i="56"/>
  <c r="R86" i="56"/>
  <c r="R87" i="56" s="1"/>
  <c r="R90" i="56" s="1"/>
  <c r="R88" i="56"/>
  <c r="R84" i="56"/>
  <c r="R89" i="56" s="1"/>
  <c r="V55" i="56"/>
  <c r="W53" i="56" s="1"/>
  <c r="AJ137" i="56"/>
  <c r="AB49" i="56" s="1"/>
  <c r="AB61" i="56" s="1"/>
  <c r="AB60" i="56" s="1"/>
  <c r="AE76" i="56"/>
  <c r="AF67" i="56"/>
  <c r="AF140" i="56"/>
  <c r="AF141" i="56"/>
  <c r="AB73" i="56" s="1"/>
  <c r="AB85" i="56" s="1"/>
  <c r="AB99" i="56" s="1"/>
  <c r="S71" i="56"/>
  <c r="S78" i="56" s="1"/>
  <c r="S83" i="56" s="1"/>
  <c r="T77" i="56"/>
  <c r="T70" i="56"/>
  <c r="AH109" i="56"/>
  <c r="AG108" i="56"/>
  <c r="AG74" i="56"/>
  <c r="AG52" i="56"/>
  <c r="AG47" i="56"/>
  <c r="AH58" i="56"/>
  <c r="U82" i="56"/>
  <c r="U56" i="56"/>
  <c r="U69" i="56" s="1"/>
  <c r="AN136" i="56" l="1"/>
  <c r="AF48" i="56" s="1"/>
  <c r="AB80" i="56"/>
  <c r="AB66" i="56"/>
  <c r="AB68" i="56" s="1"/>
  <c r="AB75" i="56" s="1"/>
  <c r="AB79" i="56"/>
  <c r="AI58" i="56"/>
  <c r="AH74" i="56"/>
  <c r="AH52" i="56"/>
  <c r="AH47" i="56"/>
  <c r="W55" i="56"/>
  <c r="X53" i="56" s="1"/>
  <c r="U77" i="56"/>
  <c r="U70" i="56"/>
  <c r="AI109" i="56"/>
  <c r="AH108" i="56"/>
  <c r="S72" i="56"/>
  <c r="V82" i="56"/>
  <c r="V56" i="56"/>
  <c r="V69" i="56" s="1"/>
  <c r="T71" i="56"/>
  <c r="T78" i="56" s="1"/>
  <c r="T83" i="56" s="1"/>
  <c r="AG141" i="56"/>
  <c r="AC73" i="56" s="1"/>
  <c r="AC85" i="56" s="1"/>
  <c r="AC99" i="56" s="1"/>
  <c r="AG140" i="56"/>
  <c r="S86" i="56"/>
  <c r="S87" i="56" s="1"/>
  <c r="S90" i="56" s="1"/>
  <c r="S88" i="56"/>
  <c r="S84" i="56"/>
  <c r="S89" i="56" s="1"/>
  <c r="AF76" i="56"/>
  <c r="AG67" i="56"/>
  <c r="AR67" i="56"/>
  <c r="AK137" i="56"/>
  <c r="AC49" i="56" s="1"/>
  <c r="AC50" i="56" s="1"/>
  <c r="AC59" i="56" s="1"/>
  <c r="AC61" i="56" l="1"/>
  <c r="AC60" i="56" s="1"/>
  <c r="AD61" i="56"/>
  <c r="AD60" i="56" s="1"/>
  <c r="AO136" i="56"/>
  <c r="AG48" i="56" s="1"/>
  <c r="AC80" i="56"/>
  <c r="AC66" i="56"/>
  <c r="AC68" i="56" s="1"/>
  <c r="AC75" i="56" s="1"/>
  <c r="X55" i="56"/>
  <c r="Y53" i="56" s="1"/>
  <c r="T86" i="56"/>
  <c r="T87" i="56" s="1"/>
  <c r="T90" i="56" s="1"/>
  <c r="T84" i="56"/>
  <c r="T89" i="56" s="1"/>
  <c r="T88" i="56"/>
  <c r="AH141" i="56"/>
  <c r="AD73" i="56" s="1"/>
  <c r="AD85" i="56" s="1"/>
  <c r="AD99" i="56" s="1"/>
  <c r="AH140" i="56"/>
  <c r="V77" i="56"/>
  <c r="V70" i="56"/>
  <c r="AI108" i="56"/>
  <c r="AJ109" i="56"/>
  <c r="AG76" i="56"/>
  <c r="AH67" i="56"/>
  <c r="W56" i="56"/>
  <c r="W69" i="56" s="1"/>
  <c r="W82" i="56"/>
  <c r="AL137" i="56"/>
  <c r="AD49" i="56" s="1"/>
  <c r="AD50" i="56" s="1"/>
  <c r="AD59" i="56" s="1"/>
  <c r="T72" i="56"/>
  <c r="U71" i="56"/>
  <c r="U78" i="56" s="1"/>
  <c r="U83" i="56" s="1"/>
  <c r="AI74" i="56"/>
  <c r="AI47" i="56"/>
  <c r="AJ58" i="56"/>
  <c r="AI52" i="56"/>
  <c r="AC79" i="56" l="1"/>
  <c r="AD79" i="56" s="1"/>
  <c r="AP136" i="56"/>
  <c r="AH48" i="56" s="1"/>
  <c r="AD80" i="56"/>
  <c r="AD66" i="56"/>
  <c r="AD68" i="56" s="1"/>
  <c r="AD75" i="56" s="1"/>
  <c r="U86" i="56"/>
  <c r="U87" i="56" s="1"/>
  <c r="U90" i="56" s="1"/>
  <c r="U88" i="56"/>
  <c r="U84" i="56"/>
  <c r="U89" i="56" s="1"/>
  <c r="X82" i="56"/>
  <c r="X56" i="56"/>
  <c r="X69" i="56" s="1"/>
  <c r="AK58" i="56"/>
  <c r="AJ52" i="56"/>
  <c r="AJ47" i="56"/>
  <c r="AJ74" i="56"/>
  <c r="U72" i="56"/>
  <c r="AI67" i="56"/>
  <c r="AH76" i="56"/>
  <c r="AK109" i="56"/>
  <c r="AJ108" i="56"/>
  <c r="W77" i="56"/>
  <c r="W70" i="56"/>
  <c r="AI140" i="56"/>
  <c r="Y55" i="56"/>
  <c r="Z53" i="56" s="1"/>
  <c r="AM137" i="56"/>
  <c r="AE49" i="56" s="1"/>
  <c r="AE61" i="56" s="1"/>
  <c r="AE60" i="56" s="1"/>
  <c r="V71" i="56"/>
  <c r="V78" i="56" s="1"/>
  <c r="V83" i="56" s="1"/>
  <c r="AE50" i="56" l="1"/>
  <c r="AE59" i="56" s="1"/>
  <c r="AE66" i="56" s="1"/>
  <c r="AE68" i="56" s="1"/>
  <c r="AE75" i="56" s="1"/>
  <c r="AQ136" i="56"/>
  <c r="AI48" i="56" s="1"/>
  <c r="AF61" i="56"/>
  <c r="AF60" i="56" s="1"/>
  <c r="AF50" i="56"/>
  <c r="AF59" i="56" s="1"/>
  <c r="AE80" i="56"/>
  <c r="AE79" i="56"/>
  <c r="V72" i="56"/>
  <c r="AJ140" i="56"/>
  <c r="AK74" i="56"/>
  <c r="AL58" i="56"/>
  <c r="AK52" i="56"/>
  <c r="AK47" i="56"/>
  <c r="AN137" i="56"/>
  <c r="AF49" i="56" s="1"/>
  <c r="V86" i="56"/>
  <c r="V87" i="56" s="1"/>
  <c r="V90" i="56" s="1"/>
  <c r="V88" i="56"/>
  <c r="V84" i="56"/>
  <c r="V89" i="56" s="1"/>
  <c r="AI76" i="56"/>
  <c r="AJ67" i="56"/>
  <c r="X77" i="56"/>
  <c r="X70" i="56"/>
  <c r="Z55" i="56"/>
  <c r="AA53" i="56" s="1"/>
  <c r="W71" i="56"/>
  <c r="W78" i="56" s="1"/>
  <c r="W83" i="56" s="1"/>
  <c r="Y56" i="56"/>
  <c r="Y69" i="56" s="1"/>
  <c r="Y82" i="56"/>
  <c r="AI141" i="56"/>
  <c r="AE73" i="56" s="1"/>
  <c r="AE85" i="56" s="1"/>
  <c r="AE99" i="56" s="1"/>
  <c r="AK108" i="56"/>
  <c r="AL109" i="56"/>
  <c r="AF79" i="56" l="1"/>
  <c r="AF66" i="56"/>
  <c r="AF68" i="56" s="1"/>
  <c r="AF75" i="56" s="1"/>
  <c r="AF80" i="56"/>
  <c r="AR136" i="56"/>
  <c r="AJ48" i="56" s="1"/>
  <c r="W86" i="56"/>
  <c r="W87" i="56" s="1"/>
  <c r="W90" i="56" s="1"/>
  <c r="W88" i="56"/>
  <c r="W84" i="56"/>
  <c r="W89" i="56" s="1"/>
  <c r="W72" i="56"/>
  <c r="AA55" i="56"/>
  <c r="AK67" i="56"/>
  <c r="AJ76" i="56"/>
  <c r="AK140" i="56"/>
  <c r="AK141" i="56" s="1"/>
  <c r="AG73" i="56" s="1"/>
  <c r="AG85" i="56" s="1"/>
  <c r="AG99" i="56" s="1"/>
  <c r="AM109" i="56"/>
  <c r="AL108" i="56"/>
  <c r="Z82" i="56"/>
  <c r="Z56" i="56"/>
  <c r="Z69" i="56" s="1"/>
  <c r="AO137" i="56"/>
  <c r="AG49" i="56" s="1"/>
  <c r="AG50" i="56" s="1"/>
  <c r="AG59" i="56" s="1"/>
  <c r="AM58" i="56"/>
  <c r="AL74" i="56"/>
  <c r="AL52" i="56"/>
  <c r="AL47" i="56"/>
  <c r="Y77" i="56"/>
  <c r="Y70" i="56"/>
  <c r="X71" i="56"/>
  <c r="X78" i="56" s="1"/>
  <c r="X83" i="56" s="1"/>
  <c r="AJ141" i="56"/>
  <c r="AF73" i="56" s="1"/>
  <c r="AF85" i="56" s="1"/>
  <c r="AF99" i="56" s="1"/>
  <c r="AG61" i="56" l="1"/>
  <c r="AG60" i="56" s="1"/>
  <c r="AG66" i="56" s="1"/>
  <c r="AG68" i="56" s="1"/>
  <c r="AG75" i="56" s="1"/>
  <c r="AS136" i="56"/>
  <c r="AK48" i="56" s="1"/>
  <c r="AG80" i="56"/>
  <c r="X72" i="56"/>
  <c r="X86" i="56"/>
  <c r="X87" i="56" s="1"/>
  <c r="X90" i="56" s="1"/>
  <c r="X84" i="56"/>
  <c r="X89" i="56" s="1"/>
  <c r="X88" i="56"/>
  <c r="AM74" i="56"/>
  <c r="AN58" i="56"/>
  <c r="AM52" i="56"/>
  <c r="AM47" i="56"/>
  <c r="AP137" i="56"/>
  <c r="AH49" i="56" s="1"/>
  <c r="AH50" i="56" s="1"/>
  <c r="AH59" i="56" s="1"/>
  <c r="AM108" i="56"/>
  <c r="AN109" i="56"/>
  <c r="AK76" i="56"/>
  <c r="AL67" i="56"/>
  <c r="Y71" i="56"/>
  <c r="Y78" i="56" s="1"/>
  <c r="Y83" i="56" s="1"/>
  <c r="Z77" i="56"/>
  <c r="Z70" i="56"/>
  <c r="AL140" i="56"/>
  <c r="AA82" i="56"/>
  <c r="AA56" i="56"/>
  <c r="AA69" i="56" s="1"/>
  <c r="AB53" i="56"/>
  <c r="AH61" i="56" l="1"/>
  <c r="AH60" i="56" s="1"/>
  <c r="AH66" i="56" s="1"/>
  <c r="AH68" i="56" s="1"/>
  <c r="AH75" i="56" s="1"/>
  <c r="AG79" i="56"/>
  <c r="AT136" i="56"/>
  <c r="AL48" i="56" s="1"/>
  <c r="AH80" i="56"/>
  <c r="Y72" i="56"/>
  <c r="AM140" i="56"/>
  <c r="AM141" i="56"/>
  <c r="AI73" i="56" s="1"/>
  <c r="AI85" i="56" s="1"/>
  <c r="AI99" i="56" s="1"/>
  <c r="AM67" i="56"/>
  <c r="AL76" i="56"/>
  <c r="Y86" i="56"/>
  <c r="Y87" i="56" s="1"/>
  <c r="Y90" i="56" s="1"/>
  <c r="Y88" i="56"/>
  <c r="Y84" i="56"/>
  <c r="Y89" i="56" s="1"/>
  <c r="AB55" i="56"/>
  <c r="AC53" i="56" s="1"/>
  <c r="AL141" i="56"/>
  <c r="AH73" i="56" s="1"/>
  <c r="AH85" i="56" s="1"/>
  <c r="AH99" i="56" s="1"/>
  <c r="AQ137" i="56"/>
  <c r="AI49" i="56" s="1"/>
  <c r="AI50" i="56" s="1"/>
  <c r="AI59" i="56" s="1"/>
  <c r="AA77" i="56"/>
  <c r="AA70" i="56"/>
  <c r="Z71" i="56"/>
  <c r="Z78" i="56" s="1"/>
  <c r="Z83" i="56" s="1"/>
  <c r="AN108" i="56"/>
  <c r="AO109" i="56"/>
  <c r="AN74" i="56"/>
  <c r="AN52" i="56"/>
  <c r="AN47" i="56"/>
  <c r="AO58" i="56"/>
  <c r="AH79" i="56" l="1"/>
  <c r="AI61" i="56"/>
  <c r="AI60" i="56" s="1"/>
  <c r="AI66" i="56" s="1"/>
  <c r="AI68" i="56" s="1"/>
  <c r="AI75" i="56" s="1"/>
  <c r="AI80" i="56"/>
  <c r="AU136" i="56"/>
  <c r="AM48" i="56" s="1"/>
  <c r="AJ50" i="56"/>
  <c r="AJ59" i="56" s="1"/>
  <c r="Z86" i="56"/>
  <c r="Z87" i="56" s="1"/>
  <c r="Z90" i="56" s="1"/>
  <c r="Z88" i="56"/>
  <c r="Z84" i="56"/>
  <c r="Z89" i="56" s="1"/>
  <c r="AC55" i="56"/>
  <c r="AD53" i="56" s="1"/>
  <c r="AN140" i="56"/>
  <c r="AN141" i="56" s="1"/>
  <c r="AJ73" i="56" s="1"/>
  <c r="AJ85" i="56" s="1"/>
  <c r="AJ99" i="56" s="1"/>
  <c r="AB56" i="56"/>
  <c r="AB69" i="56" s="1"/>
  <c r="AB82" i="56"/>
  <c r="AM76" i="56"/>
  <c r="AN67" i="56"/>
  <c r="Z72" i="56"/>
  <c r="AR137" i="56"/>
  <c r="AJ49" i="56" s="1"/>
  <c r="AJ61" i="56" s="1"/>
  <c r="AJ60" i="56" s="1"/>
  <c r="AO74" i="56"/>
  <c r="AO52" i="56"/>
  <c r="AO47" i="56"/>
  <c r="AP58" i="56"/>
  <c r="AP109" i="56"/>
  <c r="AP108" i="56" s="1"/>
  <c r="AO108" i="56"/>
  <c r="AA71" i="56"/>
  <c r="AA78" i="56" s="1"/>
  <c r="AA83" i="56" s="1"/>
  <c r="AI79" i="56" l="1"/>
  <c r="AJ79" i="56" s="1"/>
  <c r="AJ66" i="56"/>
  <c r="AJ68" i="56" s="1"/>
  <c r="AJ75" i="56" s="1"/>
  <c r="AJ80" i="56"/>
  <c r="AK61" i="56"/>
  <c r="AK60" i="56" s="1"/>
  <c r="AV136" i="56"/>
  <c r="AN48" i="56" s="1"/>
  <c r="AA86" i="56"/>
  <c r="AA87" i="56" s="1"/>
  <c r="AA90" i="56" s="1"/>
  <c r="AA88" i="56"/>
  <c r="AA84" i="56"/>
  <c r="AA89" i="56" s="1"/>
  <c r="AS137" i="56"/>
  <c r="AK49" i="56" s="1"/>
  <c r="AK50" i="56" s="1"/>
  <c r="AK59" i="56" s="1"/>
  <c r="AD55" i="56"/>
  <c r="AA72" i="56"/>
  <c r="AB77" i="56"/>
  <c r="AB70" i="56"/>
  <c r="AC82" i="56"/>
  <c r="AC56" i="56"/>
  <c r="AC69" i="56" s="1"/>
  <c r="AO67" i="56"/>
  <c r="AN76" i="56"/>
  <c r="AO140" i="56"/>
  <c r="AP52" i="56"/>
  <c r="AP47" i="56"/>
  <c r="AP74" i="56"/>
  <c r="AW136" i="56" l="1"/>
  <c r="AO48" i="56" s="1"/>
  <c r="AK80" i="56"/>
  <c r="AK66" i="56"/>
  <c r="AK68" i="56" s="1"/>
  <c r="AK75" i="56" s="1"/>
  <c r="AK79" i="56"/>
  <c r="AP67" i="56"/>
  <c r="AO76" i="56"/>
  <c r="AD82" i="56"/>
  <c r="AD56" i="56"/>
  <c r="AD69" i="56" s="1"/>
  <c r="AP140" i="56"/>
  <c r="AC77" i="56"/>
  <c r="AC70" i="56"/>
  <c r="AT137" i="56"/>
  <c r="AL49" i="56" s="1"/>
  <c r="AL50" i="56" s="1"/>
  <c r="AL59" i="56" s="1"/>
  <c r="AE53" i="56"/>
  <c r="AO141" i="56"/>
  <c r="AK73" i="56" s="1"/>
  <c r="AK85" i="56" s="1"/>
  <c r="AK99" i="56" s="1"/>
  <c r="AB71" i="56"/>
  <c r="AB78" i="56" s="1"/>
  <c r="AB83" i="56" s="1"/>
  <c r="AL61" i="56" l="1"/>
  <c r="AL60" i="56" s="1"/>
  <c r="AL66" i="56" s="1"/>
  <c r="AL68" i="56" s="1"/>
  <c r="AL75" i="56" s="1"/>
  <c r="AM61" i="56"/>
  <c r="AM60" i="56" s="1"/>
  <c r="AX136" i="56"/>
  <c r="AP48" i="56" s="1"/>
  <c r="AL80" i="56"/>
  <c r="AB72" i="56"/>
  <c r="AU137" i="56"/>
  <c r="AM49" i="56" s="1"/>
  <c r="AM50" i="56" s="1"/>
  <c r="AM59" i="56" s="1"/>
  <c r="AQ140" i="56"/>
  <c r="AQ141" i="56" s="1"/>
  <c r="AM73" i="56" s="1"/>
  <c r="AM85" i="56" s="1"/>
  <c r="AM99" i="56" s="1"/>
  <c r="AP76" i="56"/>
  <c r="AS67" i="56"/>
  <c r="AE55" i="56"/>
  <c r="AF53" i="56" s="1"/>
  <c r="AB86" i="56"/>
  <c r="AB87" i="56" s="1"/>
  <c r="AB90" i="56" s="1"/>
  <c r="AB84" i="56"/>
  <c r="AB89" i="56" s="1"/>
  <c r="AB88" i="56"/>
  <c r="AP141" i="56"/>
  <c r="AL73" i="56" s="1"/>
  <c r="AL85" i="56" s="1"/>
  <c r="AL99" i="56" s="1"/>
  <c r="AD77" i="56"/>
  <c r="AD70" i="56"/>
  <c r="AC71" i="56"/>
  <c r="AC78" i="56" s="1"/>
  <c r="AC83" i="56" s="1"/>
  <c r="AL79" i="56" l="1"/>
  <c r="AM79" i="56" s="1"/>
  <c r="AV137" i="56"/>
  <c r="AN49" i="56" s="1"/>
  <c r="AY136" i="56"/>
  <c r="AR48" i="56" s="1"/>
  <c r="AQ48" i="56"/>
  <c r="AM80" i="56"/>
  <c r="AM66" i="56"/>
  <c r="AM68" i="56" s="1"/>
  <c r="AM75" i="56" s="1"/>
  <c r="AF55" i="56"/>
  <c r="AG53" i="56" s="1"/>
  <c r="AC86" i="56"/>
  <c r="AC87" i="56" s="1"/>
  <c r="AC90" i="56" s="1"/>
  <c r="AC84" i="56"/>
  <c r="AC89" i="56" s="1"/>
  <c r="AC88" i="56"/>
  <c r="AR140" i="56"/>
  <c r="AR141" i="56" s="1"/>
  <c r="AN73" i="56" s="1"/>
  <c r="AN85" i="56" s="1"/>
  <c r="AN99" i="56" s="1"/>
  <c r="AE56" i="56"/>
  <c r="AE69" i="56" s="1"/>
  <c r="AE82" i="56"/>
  <c r="AD71" i="56"/>
  <c r="AD78" i="56" s="1"/>
  <c r="AD83" i="56" s="1"/>
  <c r="AC72" i="56"/>
  <c r="AN50" i="56" l="1"/>
  <c r="AN59" i="56" s="1"/>
  <c r="AN61" i="56"/>
  <c r="AN60" i="56" s="1"/>
  <c r="AW137" i="56"/>
  <c r="AO49" i="56" s="1"/>
  <c r="AD72" i="56"/>
  <c r="AE77" i="56"/>
  <c r="AE70" i="56"/>
  <c r="AS140" i="56"/>
  <c r="AD86" i="56"/>
  <c r="AD87" i="56" s="1"/>
  <c r="AD90" i="56" s="1"/>
  <c r="AD88" i="56"/>
  <c r="AD84" i="56"/>
  <c r="AD89" i="56" s="1"/>
  <c r="AG55" i="56"/>
  <c r="AF82" i="56"/>
  <c r="AF56" i="56"/>
  <c r="AF69" i="56" s="1"/>
  <c r="AX137" i="56" l="1"/>
  <c r="AP49" i="56" s="1"/>
  <c r="AO50" i="56"/>
  <c r="AO59" i="56" s="1"/>
  <c r="AO61" i="56"/>
  <c r="AO60" i="56" s="1"/>
  <c r="AN80" i="56"/>
  <c r="AN66" i="56"/>
  <c r="AN68" i="56" s="1"/>
  <c r="AN75" i="56" s="1"/>
  <c r="AN79" i="56"/>
  <c r="AF77" i="56"/>
  <c r="AF70" i="56"/>
  <c r="AG82" i="56"/>
  <c r="AG56" i="56"/>
  <c r="AG69" i="56" s="1"/>
  <c r="AH53" i="56"/>
  <c r="AT140" i="56"/>
  <c r="AS141" i="56"/>
  <c r="AO73" i="56" s="1"/>
  <c r="AO85" i="56" s="1"/>
  <c r="AO99" i="56" s="1"/>
  <c r="AE71" i="56"/>
  <c r="AE78" i="56" s="1"/>
  <c r="AE83" i="56" s="1"/>
  <c r="AO79" i="56" l="1"/>
  <c r="AY137" i="56"/>
  <c r="AR49" i="56" s="1"/>
  <c r="AQ49" i="56"/>
  <c r="AO66" i="56"/>
  <c r="AO68" i="56" s="1"/>
  <c r="AO75" i="56" s="1"/>
  <c r="AO80" i="56"/>
  <c r="AP50" i="56"/>
  <c r="AP59" i="56" s="1"/>
  <c r="AP61" i="56"/>
  <c r="AP60" i="56" s="1"/>
  <c r="AE72" i="56"/>
  <c r="AH55" i="56"/>
  <c r="AI53" i="56" s="1"/>
  <c r="AE86" i="56"/>
  <c r="AE87" i="56" s="1"/>
  <c r="AE90" i="56" s="1"/>
  <c r="AE88" i="56"/>
  <c r="AE84" i="56"/>
  <c r="AE89" i="56" s="1"/>
  <c r="AU140" i="56"/>
  <c r="AU141" i="56" s="1"/>
  <c r="AG77" i="56"/>
  <c r="AG70" i="56"/>
  <c r="AF71" i="56"/>
  <c r="AF78" i="56" s="1"/>
  <c r="AF83" i="56" s="1"/>
  <c r="AT141" i="56"/>
  <c r="AP73" i="56" s="1"/>
  <c r="AP85" i="56" s="1"/>
  <c r="AP99" i="56" s="1"/>
  <c r="AQ99" i="56" s="1"/>
  <c r="A100" i="56" s="1"/>
  <c r="AP79" i="56" l="1"/>
  <c r="AP66" i="56"/>
  <c r="AP68" i="56" s="1"/>
  <c r="AP75" i="56" s="1"/>
  <c r="AP80" i="56"/>
  <c r="AF72" i="56"/>
  <c r="AF86" i="56"/>
  <c r="AF87" i="56" s="1"/>
  <c r="AF90" i="56" s="1"/>
  <c r="AF84" i="56"/>
  <c r="AF89" i="56" s="1"/>
  <c r="AF88" i="56"/>
  <c r="AV140" i="56"/>
  <c r="AV141" i="56" s="1"/>
  <c r="AG71" i="56"/>
  <c r="AG78" i="56" s="1"/>
  <c r="AG83" i="56" s="1"/>
  <c r="AI55" i="56"/>
  <c r="AH82" i="56"/>
  <c r="AH56" i="56"/>
  <c r="AH69" i="56" s="1"/>
  <c r="AG72" i="56" l="1"/>
  <c r="AH77" i="56"/>
  <c r="AH70" i="56"/>
  <c r="AI56" i="56"/>
  <c r="AI69" i="56" s="1"/>
  <c r="AI82" i="56"/>
  <c r="AG86" i="56"/>
  <c r="AG87" i="56" s="1"/>
  <c r="AG90" i="56" s="1"/>
  <c r="AG88" i="56"/>
  <c r="AG84" i="56"/>
  <c r="AG89" i="56" s="1"/>
  <c r="AJ53" i="56"/>
  <c r="AW140" i="56"/>
  <c r="AW141" i="56" s="1"/>
  <c r="AH71" i="56" l="1"/>
  <c r="AH78" i="56" s="1"/>
  <c r="AH83" i="56" s="1"/>
  <c r="AJ55" i="56"/>
  <c r="AI77" i="56"/>
  <c r="AI70" i="56"/>
  <c r="AX140" i="56"/>
  <c r="AX141" i="56" s="1"/>
  <c r="AH72" i="56" l="1"/>
  <c r="AJ82" i="56"/>
  <c r="AJ56" i="56"/>
  <c r="AJ69" i="56" s="1"/>
  <c r="AI71" i="56"/>
  <c r="AI78" i="56" s="1"/>
  <c r="AH86" i="56"/>
  <c r="AH87" i="56" s="1"/>
  <c r="AH90" i="56" s="1"/>
  <c r="AH84" i="56"/>
  <c r="AH89" i="56" s="1"/>
  <c r="AH88" i="56"/>
  <c r="AI83" i="56"/>
  <c r="AY140" i="56"/>
  <c r="AY141" i="56" s="1"/>
  <c r="AK53" i="56"/>
  <c r="AI72" i="56" l="1"/>
  <c r="AJ77" i="56"/>
  <c r="AJ70" i="56"/>
  <c r="AI86" i="56"/>
  <c r="AI87" i="56" s="1"/>
  <c r="AI90" i="56" s="1"/>
  <c r="AI84" i="56"/>
  <c r="AI89" i="56" s="1"/>
  <c r="AI88" i="56"/>
  <c r="AK55" i="56"/>
  <c r="AL53" i="56" s="1"/>
  <c r="AL55" i="56" l="1"/>
  <c r="AK82" i="56"/>
  <c r="AK56" i="56"/>
  <c r="AK69" i="56" s="1"/>
  <c r="AJ71" i="56"/>
  <c r="AJ78" i="56" s="1"/>
  <c r="AJ83" i="56" s="1"/>
  <c r="AJ72" i="56" l="1"/>
  <c r="AJ86" i="56"/>
  <c r="AJ87" i="56" s="1"/>
  <c r="AJ90" i="56" s="1"/>
  <c r="AJ88" i="56"/>
  <c r="AJ84" i="56"/>
  <c r="AJ89" i="56" s="1"/>
  <c r="AL82" i="56"/>
  <c r="AL56" i="56"/>
  <c r="AL69" i="56" s="1"/>
  <c r="AM53" i="56"/>
  <c r="AK77" i="56"/>
  <c r="AK70" i="56"/>
  <c r="AK71" i="56" l="1"/>
  <c r="AK78" i="56" s="1"/>
  <c r="AK83" i="56" s="1"/>
  <c r="AM55" i="56"/>
  <c r="AN53" i="56" s="1"/>
  <c r="AL77" i="56"/>
  <c r="AL70" i="56"/>
  <c r="AK86" i="56" l="1"/>
  <c r="AK87" i="56" s="1"/>
  <c r="AK90" i="56" s="1"/>
  <c r="AK88" i="56"/>
  <c r="AK84" i="56"/>
  <c r="AK89" i="56" s="1"/>
  <c r="AN55" i="56"/>
  <c r="AO53" i="56" s="1"/>
  <c r="AK72" i="56"/>
  <c r="AM56" i="56"/>
  <c r="AM69" i="56" s="1"/>
  <c r="AM82" i="56"/>
  <c r="AL71" i="56"/>
  <c r="AL78" i="56" s="1"/>
  <c r="AL83" i="56" s="1"/>
  <c r="AL86" i="56" l="1"/>
  <c r="AL87" i="56" s="1"/>
  <c r="AL90" i="56" s="1"/>
  <c r="AL88" i="56"/>
  <c r="AL84" i="56"/>
  <c r="AL89" i="56" s="1"/>
  <c r="AM77" i="56"/>
  <c r="AM70" i="56"/>
  <c r="AL72" i="56"/>
  <c r="AO55" i="56"/>
  <c r="AP53" i="56" s="1"/>
  <c r="AP55" i="56" s="1"/>
  <c r="AN82" i="56"/>
  <c r="AN56" i="56"/>
  <c r="AN69" i="56" s="1"/>
  <c r="AN77" i="56" l="1"/>
  <c r="AN70" i="56"/>
  <c r="AP82" i="56"/>
  <c r="AP56" i="56"/>
  <c r="AP69" i="56" s="1"/>
  <c r="AO56" i="56"/>
  <c r="AO69" i="56" s="1"/>
  <c r="AO82" i="56"/>
  <c r="AM71" i="56"/>
  <c r="AM78" i="56" s="1"/>
  <c r="AM83" i="56" s="1"/>
  <c r="AM72" i="56" l="1"/>
  <c r="AM86" i="56"/>
  <c r="AM87" i="56" s="1"/>
  <c r="AM90" i="56" s="1"/>
  <c r="AM84" i="56"/>
  <c r="AM89" i="56" s="1"/>
  <c r="AM88" i="56"/>
  <c r="AP77" i="56"/>
  <c r="AP70" i="56"/>
  <c r="AO77" i="56"/>
  <c r="AO70" i="56"/>
  <c r="AN71" i="56"/>
  <c r="AN78" i="56" s="1"/>
  <c r="AN83" i="56" s="1"/>
  <c r="AN86" i="56" l="1"/>
  <c r="AN87" i="56" s="1"/>
  <c r="AN90" i="56" s="1"/>
  <c r="AN88" i="56"/>
  <c r="AN84" i="56"/>
  <c r="AN89" i="56" s="1"/>
  <c r="AO71" i="56"/>
  <c r="AO78" i="56" s="1"/>
  <c r="AO83" i="56" s="1"/>
  <c r="AN72" i="56"/>
  <c r="AP71" i="56"/>
  <c r="AP78" i="56" l="1"/>
  <c r="AP83" i="56" s="1"/>
  <c r="AP84" i="56" s="1"/>
  <c r="AO72" i="56"/>
  <c r="AO86" i="56"/>
  <c r="AO87" i="56" s="1"/>
  <c r="AO90" i="56" s="1"/>
  <c r="AO84" i="56"/>
  <c r="AO89" i="56" s="1"/>
  <c r="AO88" i="56"/>
  <c r="AP72" i="56"/>
  <c r="AP89" i="56" l="1"/>
  <c r="AP88" i="56"/>
  <c r="AP86" i="56"/>
  <c r="AP87" i="56" s="1"/>
  <c r="AP90" i="56" l="1"/>
  <c r="A101" i="56"/>
  <c r="B102" i="56"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Y36" i="57" l="1"/>
  <c r="E36" i="57"/>
  <c r="Y25" i="57"/>
  <c r="E25" i="57"/>
  <c r="F25" i="57" s="1"/>
  <c r="Y45" i="57"/>
  <c r="E45" i="57"/>
  <c r="Y59" i="57"/>
  <c r="E59" i="57"/>
  <c r="F59" i="57" s="1"/>
  <c r="Y60" i="57"/>
  <c r="E60" i="57"/>
  <c r="Y28" i="57"/>
  <c r="E28" i="57"/>
  <c r="F28" i="57" s="1"/>
  <c r="Y62" i="57"/>
  <c r="E62" i="57"/>
  <c r="Y38" i="57"/>
  <c r="E38" i="57"/>
  <c r="F38" i="57" s="1"/>
  <c r="Y55" i="57"/>
  <c r="E55" i="57"/>
  <c r="Y35" i="57"/>
  <c r="E35" i="57"/>
  <c r="F35" i="57" s="1"/>
  <c r="Y39" i="57"/>
  <c r="E39" i="57"/>
  <c r="Y44" i="57"/>
  <c r="E44" i="57"/>
  <c r="Y61" i="57"/>
  <c r="E61" i="57"/>
  <c r="Y29" i="57"/>
  <c r="E29" i="57"/>
  <c r="Y54" i="57"/>
  <c r="E54" i="57"/>
  <c r="Y50" i="57"/>
  <c r="E50" i="57"/>
  <c r="Y51" i="57"/>
  <c r="E51" i="57"/>
  <c r="Y53" i="57"/>
  <c r="E53" i="57"/>
  <c r="Y37" i="57"/>
  <c r="E37" i="57"/>
  <c r="Y42" i="57"/>
  <c r="E42" i="57"/>
  <c r="Y43" i="57"/>
  <c r="E43" i="57"/>
  <c r="Y47" i="57"/>
  <c r="E47" i="57"/>
  <c r="F47" i="57" s="1"/>
  <c r="Y64" i="57"/>
  <c r="E64" i="57"/>
  <c r="Y40" i="57"/>
  <c r="E40" i="57"/>
  <c r="Y48" i="57"/>
  <c r="E48" i="57"/>
  <c r="Y57" i="57"/>
  <c r="E57" i="57"/>
  <c r="Y58" i="57"/>
  <c r="E58" i="57"/>
  <c r="Y26" i="57"/>
  <c r="E26" i="57"/>
  <c r="Y46" i="57"/>
  <c r="E46" i="57"/>
  <c r="M35" i="57"/>
  <c r="F39" i="57"/>
  <c r="M39" i="57"/>
  <c r="M44" i="57"/>
  <c r="F44" i="57"/>
  <c r="M61" i="57"/>
  <c r="F61" i="57"/>
  <c r="M29" i="57"/>
  <c r="F29" i="57"/>
  <c r="M54" i="57"/>
  <c r="F54" i="57"/>
  <c r="M50" i="57"/>
  <c r="F50" i="57"/>
  <c r="F43" i="57"/>
  <c r="M43" i="57"/>
  <c r="M47" i="57"/>
  <c r="M64" i="57"/>
  <c r="F64" i="57"/>
  <c r="M40" i="57"/>
  <c r="F40" i="57"/>
  <c r="M48" i="57"/>
  <c r="F48" i="57"/>
  <c r="M57" i="57"/>
  <c r="F57" i="57"/>
  <c r="M58" i="57"/>
  <c r="F58" i="57"/>
  <c r="M26" i="57"/>
  <c r="F26" i="57"/>
  <c r="M46" i="57"/>
  <c r="F46" i="57"/>
  <c r="M51" i="57"/>
  <c r="F51" i="57"/>
  <c r="M36" i="57"/>
  <c r="F36" i="57"/>
  <c r="M53" i="57"/>
  <c r="F53" i="57"/>
  <c r="M25" i="57"/>
  <c r="M37" i="57"/>
  <c r="F37" i="57"/>
  <c r="M45" i="57"/>
  <c r="F45" i="57"/>
  <c r="M42" i="57"/>
  <c r="F42" i="57"/>
  <c r="M59" i="57"/>
  <c r="M60" i="57"/>
  <c r="F60" i="57"/>
  <c r="M28" i="57"/>
  <c r="M62" i="57"/>
  <c r="F62" i="57"/>
  <c r="M38" i="57"/>
  <c r="F55" i="57"/>
  <c r="M55" i="57"/>
  <c r="F24" i="15"/>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<sst xmlns="http://schemas.openxmlformats.org/spreadsheetml/2006/main" count="1138" uniqueCount="653">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</sst>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84" fillId="0" borderId="54" xfId="0" applyFont="1" applyFill="1" applyBorder="1" applyAlignment="1">
      <alignment horizontal="center" vertical="center"/>
    </xf>
    <xf numFmtId="0" fontId="84" fillId="0" borderId="55" xfId="0" applyFont="1" applyBorder="1" applyAlignment="1">
      <alignment horizontal="center" vertical="center"/>
    </xf>
    <xf numFmtId="0" fontId="0" fillId="0" borderId="55" xfId="0" applyBorder="1" applyAlignment="1">
      <alignment horizontal="center" vertical="center" wrapText="1"/>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0" fontId="42" fillId="0" borderId="56" xfId="45" applyFont="1" applyFill="1" applyBorder="1" applyAlignment="1">
      <alignment horizontal="left" vertical="center" wrapText="1"/>
    </xf>
    <xf numFmtId="0" fontId="11" fillId="0" borderId="2" xfId="45"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182" fontId="84" fillId="0" borderId="58" xfId="0" applyNumberFormat="1" applyFont="1" applyBorder="1" applyAlignment="1">
      <alignment horizontal="center" vertical="center"/>
    </xf>
    <xf numFmtId="49" fontId="0" fillId="0" borderId="55" xfId="0" applyNumberFormat="1" applyFont="1" applyBorder="1" applyAlignment="1">
      <alignment horizontal="center" vertical="center" wrapText="1"/>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88" fillId="0" borderId="31" xfId="74"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82" fillId="0" borderId="0" xfId="1" applyFont="1" applyAlignment="1">
      <alignment horizontal="center" vertical="center" wrapText="1"/>
    </xf>
    <xf numFmtId="0" fontId="11" fillId="0" borderId="0" xfId="1" applyFont="1" applyAlignment="1">
      <alignment horizontal="center" vertical="center"/>
    </xf>
    <xf numFmtId="0" fontId="42" fillId="0" borderId="56" xfId="2" applyFont="1" applyBorder="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2681728"/>
        <c:axId val="92683264"/>
      </c:lineChart>
      <c:catAx>
        <c:axId val="926817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683264"/>
        <c:crosses val="autoZero"/>
        <c:auto val="1"/>
        <c:lblAlgn val="ctr"/>
        <c:lblOffset val="100"/>
        <c:noMultiLvlLbl val="0"/>
      </c:catAx>
      <c:valAx>
        <c:axId val="926832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6817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2" zoomScaleSheetLayoutView="100" workbookViewId="0">
      <selection activeCell="C14" sqref="C14"/>
    </sheetView>
  </sheetViews>
  <sheetFormatPr defaultColWidth="9.140625" defaultRowHeight="15" x14ac:dyDescent="0.25"/>
  <cols>
    <col min="1" max="1" width="6.140625" style="296" customWidth="1"/>
    <col min="2" max="2" width="53.5703125" style="296" customWidth="1"/>
    <col min="3" max="3" width="91.42578125" style="296" customWidth="1"/>
    <col min="4" max="4" width="12" style="296" hidden="1" customWidth="1"/>
    <col min="5" max="5" width="14.42578125" style="296" customWidth="1"/>
    <col min="6" max="6" width="36.5703125" style="296" customWidth="1"/>
    <col min="7" max="7" width="20" style="296" customWidth="1"/>
    <col min="8" max="8" width="25.5703125" style="296" customWidth="1"/>
    <col min="9" max="9" width="16.42578125" style="296" customWidth="1"/>
    <col min="10" max="16384" width="9.140625" style="296"/>
  </cols>
  <sheetData>
    <row r="1" spans="1:22" s="15" customFormat="1" ht="18.75" customHeight="1" x14ac:dyDescent="0.2">
      <c r="A1" s="278"/>
      <c r="C1" s="279" t="s">
        <v>65</v>
      </c>
    </row>
    <row r="2" spans="1:22" s="15" customFormat="1" ht="18.75" customHeight="1" x14ac:dyDescent="0.3">
      <c r="A2" s="278"/>
      <c r="C2" s="280" t="s">
        <v>7</v>
      </c>
    </row>
    <row r="3" spans="1:22" s="15" customFormat="1" ht="18.75" x14ac:dyDescent="0.3">
      <c r="A3" s="281"/>
      <c r="C3" s="280" t="s">
        <v>64</v>
      </c>
    </row>
    <row r="4" spans="1:22" s="15" customFormat="1" ht="18.75" x14ac:dyDescent="0.3">
      <c r="A4" s="281"/>
      <c r="H4" s="280"/>
    </row>
    <row r="5" spans="1:22" s="15" customFormat="1" ht="15.75" x14ac:dyDescent="0.25">
      <c r="A5" s="429" t="s">
        <v>650</v>
      </c>
      <c r="B5" s="429"/>
      <c r="C5" s="429"/>
      <c r="D5" s="149"/>
      <c r="E5" s="149"/>
      <c r="F5" s="149"/>
      <c r="G5" s="149"/>
      <c r="H5" s="149"/>
      <c r="I5" s="149"/>
      <c r="J5" s="149"/>
    </row>
    <row r="6" spans="1:22" s="15" customFormat="1" ht="18.75" x14ac:dyDescent="0.3">
      <c r="A6" s="281"/>
      <c r="H6" s="280"/>
    </row>
    <row r="7" spans="1:22" s="15" customFormat="1" ht="18.75" x14ac:dyDescent="0.2">
      <c r="A7" s="433" t="s">
        <v>6</v>
      </c>
      <c r="B7" s="433"/>
      <c r="C7" s="433"/>
      <c r="D7" s="282"/>
      <c r="E7" s="282"/>
      <c r="F7" s="282"/>
      <c r="G7" s="282"/>
      <c r="H7" s="282"/>
      <c r="I7" s="282"/>
      <c r="J7" s="282"/>
      <c r="K7" s="282"/>
      <c r="L7" s="282"/>
      <c r="M7" s="282"/>
      <c r="N7" s="282"/>
      <c r="O7" s="282"/>
      <c r="P7" s="282"/>
      <c r="Q7" s="282"/>
      <c r="R7" s="282"/>
      <c r="S7" s="282"/>
      <c r="T7" s="282"/>
      <c r="U7" s="282"/>
      <c r="V7" s="282"/>
    </row>
    <row r="8" spans="1:22" s="15" customFormat="1" ht="18.75" x14ac:dyDescent="0.2">
      <c r="A8" s="283"/>
      <c r="B8" s="283"/>
      <c r="C8" s="283"/>
      <c r="D8" s="283"/>
      <c r="E8" s="283"/>
      <c r="F8" s="283"/>
      <c r="G8" s="283"/>
      <c r="H8" s="283"/>
      <c r="I8" s="282"/>
      <c r="J8" s="282"/>
      <c r="K8" s="282"/>
      <c r="L8" s="282"/>
      <c r="M8" s="282"/>
      <c r="N8" s="282"/>
      <c r="O8" s="282"/>
      <c r="P8" s="282"/>
      <c r="Q8" s="282"/>
      <c r="R8" s="282"/>
      <c r="S8" s="282"/>
      <c r="T8" s="282"/>
      <c r="U8" s="282"/>
      <c r="V8" s="282"/>
    </row>
    <row r="9" spans="1:22" s="15" customFormat="1" ht="18.75" x14ac:dyDescent="0.2">
      <c r="A9" s="434" t="s">
        <v>622</v>
      </c>
      <c r="B9" s="434"/>
      <c r="C9" s="434"/>
      <c r="D9" s="284"/>
      <c r="E9" s="284"/>
      <c r="F9" s="284"/>
      <c r="G9" s="284"/>
      <c r="H9" s="284"/>
      <c r="I9" s="282"/>
      <c r="J9" s="282"/>
      <c r="K9" s="282"/>
      <c r="L9" s="282"/>
      <c r="M9" s="282"/>
      <c r="N9" s="282"/>
      <c r="O9" s="282"/>
      <c r="P9" s="282"/>
      <c r="Q9" s="282"/>
      <c r="R9" s="282"/>
      <c r="S9" s="282"/>
      <c r="T9" s="282"/>
      <c r="U9" s="282"/>
      <c r="V9" s="282"/>
    </row>
    <row r="10" spans="1:22" s="15" customFormat="1" ht="18.75" x14ac:dyDescent="0.2">
      <c r="A10" s="430" t="s">
        <v>5</v>
      </c>
      <c r="B10" s="430"/>
      <c r="C10" s="430"/>
      <c r="D10" s="285"/>
      <c r="E10" s="285"/>
      <c r="F10" s="285"/>
      <c r="G10" s="285"/>
      <c r="H10" s="285"/>
      <c r="I10" s="282"/>
      <c r="J10" s="282"/>
      <c r="K10" s="282"/>
      <c r="L10" s="282"/>
      <c r="M10" s="282"/>
      <c r="N10" s="282"/>
      <c r="O10" s="282"/>
      <c r="P10" s="282"/>
      <c r="Q10" s="282"/>
      <c r="R10" s="282"/>
      <c r="S10" s="282"/>
      <c r="T10" s="282"/>
      <c r="U10" s="282"/>
      <c r="V10" s="282"/>
    </row>
    <row r="11" spans="1:22" s="15" customFormat="1" ht="18.75" x14ac:dyDescent="0.2">
      <c r="A11" s="283"/>
      <c r="B11" s="283"/>
      <c r="C11" s="283"/>
      <c r="D11" s="283"/>
      <c r="E11" s="283"/>
      <c r="F11" s="283"/>
      <c r="G11" s="283"/>
      <c r="H11" s="283"/>
      <c r="I11" s="282"/>
      <c r="J11" s="282"/>
      <c r="K11" s="282"/>
      <c r="L11" s="282"/>
      <c r="M11" s="282"/>
      <c r="N11" s="282"/>
      <c r="O11" s="282"/>
      <c r="P11" s="282"/>
      <c r="Q11" s="282"/>
      <c r="R11" s="282"/>
      <c r="S11" s="282"/>
      <c r="T11" s="282"/>
      <c r="U11" s="282"/>
      <c r="V11" s="282"/>
    </row>
    <row r="12" spans="1:22" s="15" customFormat="1" ht="18.75" x14ac:dyDescent="0.2">
      <c r="A12" s="435" t="s">
        <v>648</v>
      </c>
      <c r="B12" s="435"/>
      <c r="C12" s="435"/>
      <c r="D12" s="284"/>
      <c r="E12" s="284"/>
      <c r="F12" s="284"/>
      <c r="G12" s="284"/>
      <c r="H12" s="284"/>
      <c r="I12" s="282"/>
      <c r="J12" s="282"/>
      <c r="K12" s="282"/>
      <c r="L12" s="282"/>
      <c r="M12" s="282"/>
      <c r="N12" s="282"/>
      <c r="O12" s="282"/>
      <c r="P12" s="282"/>
      <c r="Q12" s="282"/>
      <c r="R12" s="282"/>
      <c r="S12" s="282"/>
      <c r="T12" s="282"/>
      <c r="U12" s="282"/>
      <c r="V12" s="282"/>
    </row>
    <row r="13" spans="1:22" s="15" customFormat="1" ht="18.75" x14ac:dyDescent="0.2">
      <c r="A13" s="436" t="s">
        <v>4</v>
      </c>
      <c r="B13" s="436"/>
      <c r="C13" s="436"/>
      <c r="D13" s="285"/>
      <c r="E13" s="285"/>
      <c r="F13" s="285"/>
      <c r="G13" s="285"/>
      <c r="H13" s="285"/>
      <c r="I13" s="282"/>
      <c r="J13" s="282"/>
      <c r="K13" s="282"/>
      <c r="L13" s="282"/>
      <c r="M13" s="282"/>
      <c r="N13" s="282"/>
      <c r="O13" s="282"/>
      <c r="P13" s="282"/>
      <c r="Q13" s="282"/>
      <c r="R13" s="282"/>
      <c r="S13" s="282"/>
      <c r="T13" s="282"/>
      <c r="U13" s="282"/>
      <c r="V13" s="282"/>
    </row>
    <row r="14" spans="1:22" s="286" customFormat="1" ht="15.75" customHeight="1" x14ac:dyDescent="0.2">
      <c r="A14" s="299"/>
      <c r="B14" s="299"/>
      <c r="C14" s="299"/>
      <c r="D14" s="276"/>
      <c r="E14" s="276"/>
      <c r="F14" s="276"/>
      <c r="G14" s="276"/>
      <c r="H14" s="276"/>
      <c r="I14" s="276"/>
      <c r="J14" s="276"/>
      <c r="K14" s="276"/>
      <c r="L14" s="276"/>
      <c r="M14" s="276"/>
      <c r="N14" s="276"/>
      <c r="O14" s="276"/>
      <c r="P14" s="276"/>
      <c r="Q14" s="276"/>
      <c r="R14" s="276"/>
      <c r="S14" s="276"/>
      <c r="T14" s="276"/>
      <c r="U14" s="276"/>
      <c r="V14" s="276"/>
    </row>
    <row r="15" spans="1:22" s="287" customFormat="1" ht="31.5" customHeight="1" x14ac:dyDescent="0.2">
      <c r="A15" s="437" t="s">
        <v>642</v>
      </c>
      <c r="B15" s="438"/>
      <c r="C15" s="438"/>
      <c r="D15" s="284"/>
      <c r="E15" s="284"/>
      <c r="F15" s="284"/>
      <c r="G15" s="284"/>
      <c r="H15" s="284"/>
      <c r="I15" s="284"/>
      <c r="J15" s="284"/>
      <c r="K15" s="284"/>
      <c r="L15" s="284"/>
      <c r="M15" s="284"/>
      <c r="N15" s="284"/>
      <c r="O15" s="284"/>
      <c r="P15" s="284"/>
      <c r="Q15" s="284"/>
      <c r="R15" s="284"/>
      <c r="S15" s="284"/>
      <c r="T15" s="284"/>
      <c r="U15" s="284"/>
      <c r="V15" s="284"/>
    </row>
    <row r="16" spans="1:22" s="287" customFormat="1" ht="15" customHeight="1" x14ac:dyDescent="0.2">
      <c r="A16" s="430" t="s">
        <v>3</v>
      </c>
      <c r="B16" s="430"/>
      <c r="C16" s="430"/>
      <c r="D16" s="285"/>
      <c r="E16" s="285"/>
      <c r="F16" s="285"/>
      <c r="G16" s="285"/>
      <c r="H16" s="285"/>
      <c r="I16" s="285"/>
      <c r="J16" s="285"/>
      <c r="K16" s="285"/>
      <c r="L16" s="285"/>
      <c r="M16" s="285"/>
      <c r="N16" s="285"/>
      <c r="O16" s="285"/>
      <c r="P16" s="285"/>
      <c r="Q16" s="285"/>
      <c r="R16" s="285"/>
      <c r="S16" s="285"/>
      <c r="T16" s="285"/>
      <c r="U16" s="285"/>
      <c r="V16" s="285"/>
    </row>
    <row r="17" spans="1:22" s="287" customFormat="1" ht="15" customHeight="1" x14ac:dyDescent="0.2">
      <c r="A17" s="288"/>
      <c r="B17" s="288"/>
      <c r="C17" s="288"/>
      <c r="D17" s="288"/>
      <c r="E17" s="288"/>
      <c r="F17" s="288"/>
      <c r="G17" s="288"/>
      <c r="H17" s="288"/>
      <c r="I17" s="288"/>
      <c r="J17" s="288"/>
      <c r="K17" s="288"/>
      <c r="L17" s="288"/>
      <c r="M17" s="288"/>
      <c r="N17" s="288"/>
      <c r="O17" s="288"/>
      <c r="P17" s="288"/>
      <c r="Q17" s="288"/>
      <c r="R17" s="288"/>
      <c r="S17" s="288"/>
    </row>
    <row r="18" spans="1:22" s="287" customFormat="1" ht="15" customHeight="1" x14ac:dyDescent="0.2">
      <c r="A18" s="431" t="s">
        <v>453</v>
      </c>
      <c r="B18" s="432"/>
      <c r="C18" s="432"/>
      <c r="D18" s="289"/>
      <c r="E18" s="289"/>
      <c r="F18" s="289"/>
      <c r="G18" s="289"/>
      <c r="H18" s="289"/>
      <c r="I18" s="289"/>
      <c r="J18" s="289"/>
      <c r="K18" s="289"/>
      <c r="L18" s="289"/>
      <c r="M18" s="289"/>
      <c r="N18" s="289"/>
      <c r="O18" s="289"/>
      <c r="P18" s="289"/>
      <c r="Q18" s="289"/>
      <c r="R18" s="289"/>
      <c r="S18" s="289"/>
      <c r="T18" s="289"/>
      <c r="U18" s="289"/>
      <c r="V18" s="289"/>
    </row>
    <row r="19" spans="1:22" s="287" customFormat="1" ht="15" customHeight="1" x14ac:dyDescent="0.2">
      <c r="A19" s="285"/>
      <c r="B19" s="285"/>
      <c r="C19" s="285"/>
      <c r="D19" s="285"/>
      <c r="E19" s="285"/>
      <c r="F19" s="285"/>
      <c r="G19" s="285"/>
      <c r="H19" s="285"/>
      <c r="I19" s="288"/>
      <c r="J19" s="288"/>
      <c r="K19" s="288"/>
      <c r="L19" s="288"/>
      <c r="M19" s="288"/>
      <c r="N19" s="288"/>
      <c r="O19" s="288"/>
      <c r="P19" s="288"/>
      <c r="Q19" s="288"/>
      <c r="R19" s="288"/>
      <c r="S19" s="288"/>
    </row>
    <row r="20" spans="1:22" s="287" customFormat="1" ht="39.75" customHeight="1" x14ac:dyDescent="0.2">
      <c r="A20" s="34" t="s">
        <v>2</v>
      </c>
      <c r="B20" s="290" t="s">
        <v>63</v>
      </c>
      <c r="C20" s="291" t="s">
        <v>62</v>
      </c>
      <c r="D20" s="292"/>
      <c r="E20" s="292"/>
      <c r="F20" s="292"/>
      <c r="G20" s="292"/>
      <c r="H20" s="292"/>
      <c r="I20" s="276"/>
      <c r="J20" s="276"/>
      <c r="K20" s="276"/>
      <c r="L20" s="276"/>
      <c r="M20" s="276"/>
      <c r="N20" s="276"/>
      <c r="O20" s="276"/>
      <c r="P20" s="276"/>
      <c r="Q20" s="276"/>
      <c r="R20" s="276"/>
      <c r="S20" s="276"/>
      <c r="T20" s="293"/>
      <c r="U20" s="293"/>
      <c r="V20" s="293"/>
    </row>
    <row r="21" spans="1:22" s="287" customFormat="1" ht="16.5" customHeight="1" x14ac:dyDescent="0.2">
      <c r="A21" s="291">
        <v>1</v>
      </c>
      <c r="B21" s="290">
        <v>2</v>
      </c>
      <c r="C21" s="291">
        <v>3</v>
      </c>
      <c r="D21" s="292"/>
      <c r="E21" s="292"/>
      <c r="F21" s="292"/>
      <c r="G21" s="292"/>
      <c r="H21" s="292"/>
      <c r="I21" s="276"/>
      <c r="J21" s="276"/>
      <c r="K21" s="276"/>
      <c r="L21" s="276"/>
      <c r="M21" s="276"/>
      <c r="N21" s="276"/>
      <c r="O21" s="276"/>
      <c r="P21" s="276"/>
      <c r="Q21" s="276"/>
      <c r="R21" s="276"/>
      <c r="S21" s="276"/>
      <c r="T21" s="293"/>
      <c r="U21" s="293"/>
      <c r="V21" s="293"/>
    </row>
    <row r="22" spans="1:22" s="287" customFormat="1" ht="51" customHeight="1" x14ac:dyDescent="0.2">
      <c r="A22" s="27" t="s">
        <v>61</v>
      </c>
      <c r="B22" s="294" t="s">
        <v>304</v>
      </c>
      <c r="C22" s="291" t="s">
        <v>548</v>
      </c>
      <c r="D22" s="292" t="s">
        <v>527</v>
      </c>
      <c r="E22" s="292"/>
      <c r="F22" s="292"/>
      <c r="G22" s="292"/>
      <c r="H22" s="292"/>
      <c r="I22" s="276"/>
      <c r="J22" s="276"/>
      <c r="K22" s="276"/>
      <c r="L22" s="276"/>
      <c r="M22" s="276"/>
      <c r="N22" s="276"/>
      <c r="O22" s="276"/>
      <c r="P22" s="276"/>
      <c r="Q22" s="276"/>
      <c r="R22" s="276"/>
      <c r="S22" s="276"/>
      <c r="T22" s="293"/>
      <c r="U22" s="293"/>
      <c r="V22" s="293"/>
    </row>
    <row r="23" spans="1:22" s="287" customFormat="1" ht="31.5" x14ac:dyDescent="0.2">
      <c r="A23" s="27" t="s">
        <v>60</v>
      </c>
      <c r="B23" s="35" t="s">
        <v>568</v>
      </c>
      <c r="C23" s="300" t="s">
        <v>522</v>
      </c>
      <c r="D23" s="292" t="s">
        <v>517</v>
      </c>
      <c r="E23" s="292"/>
      <c r="F23" s="292"/>
      <c r="G23" s="292"/>
      <c r="H23" s="292"/>
      <c r="I23" s="276"/>
      <c r="J23" s="276"/>
      <c r="K23" s="276"/>
      <c r="L23" s="276"/>
      <c r="M23" s="276"/>
      <c r="N23" s="276"/>
      <c r="O23" s="276"/>
      <c r="P23" s="276"/>
      <c r="Q23" s="276"/>
      <c r="R23" s="276"/>
      <c r="S23" s="276"/>
      <c r="T23" s="293"/>
      <c r="U23" s="293"/>
      <c r="V23" s="293"/>
    </row>
    <row r="24" spans="1:22" s="287" customFormat="1" ht="22.5" customHeight="1" x14ac:dyDescent="0.2">
      <c r="A24" s="426"/>
      <c r="B24" s="427"/>
      <c r="C24" s="428"/>
      <c r="D24" s="292"/>
      <c r="E24" s="292"/>
      <c r="F24" s="292"/>
      <c r="G24" s="292"/>
      <c r="H24" s="292"/>
      <c r="I24" s="276"/>
      <c r="J24" s="276"/>
      <c r="K24" s="276"/>
      <c r="L24" s="276"/>
      <c r="M24" s="276"/>
      <c r="N24" s="276"/>
      <c r="O24" s="276"/>
      <c r="P24" s="276"/>
      <c r="Q24" s="276"/>
      <c r="R24" s="276"/>
      <c r="S24" s="276"/>
      <c r="T24" s="293"/>
      <c r="U24" s="293"/>
      <c r="V24" s="293"/>
    </row>
    <row r="25" spans="1:22" s="287" customFormat="1" ht="58.5" customHeight="1" x14ac:dyDescent="0.2">
      <c r="A25" s="27" t="s">
        <v>59</v>
      </c>
      <c r="B25" s="146" t="s">
        <v>402</v>
      </c>
      <c r="C25" s="34" t="s">
        <v>627</v>
      </c>
      <c r="D25" s="292"/>
      <c r="E25" s="292"/>
      <c r="F25" s="292"/>
      <c r="G25" s="292"/>
      <c r="H25" s="276"/>
      <c r="I25" s="276"/>
      <c r="J25" s="276"/>
      <c r="K25" s="276"/>
      <c r="L25" s="276"/>
      <c r="M25" s="276"/>
      <c r="N25" s="276"/>
      <c r="O25" s="276"/>
      <c r="P25" s="276"/>
      <c r="Q25" s="276"/>
      <c r="R25" s="276"/>
      <c r="S25" s="293"/>
      <c r="T25" s="293"/>
      <c r="U25" s="293"/>
      <c r="V25" s="293"/>
    </row>
    <row r="26" spans="1:22" s="287" customFormat="1" ht="42.75" customHeight="1" x14ac:dyDescent="0.2">
      <c r="A26" s="27" t="s">
        <v>58</v>
      </c>
      <c r="B26" s="146" t="s">
        <v>71</v>
      </c>
      <c r="C26" s="34" t="s">
        <v>471</v>
      </c>
      <c r="D26" s="292"/>
      <c r="E26" s="292"/>
      <c r="F26" s="292"/>
      <c r="G26" s="292"/>
      <c r="H26" s="276"/>
      <c r="I26" s="276"/>
      <c r="J26" s="276"/>
      <c r="K26" s="276"/>
      <c r="L26" s="276"/>
      <c r="M26" s="276"/>
      <c r="N26" s="276"/>
      <c r="O26" s="276"/>
      <c r="P26" s="276"/>
      <c r="Q26" s="276"/>
      <c r="R26" s="276"/>
      <c r="S26" s="293"/>
      <c r="T26" s="293"/>
      <c r="U26" s="293"/>
      <c r="V26" s="293"/>
    </row>
    <row r="27" spans="1:22" s="287" customFormat="1" ht="51.75" customHeight="1" x14ac:dyDescent="0.2">
      <c r="A27" s="27" t="s">
        <v>56</v>
      </c>
      <c r="B27" s="146" t="s">
        <v>70</v>
      </c>
      <c r="C27" s="301" t="s">
        <v>572</v>
      </c>
      <c r="D27" s="292"/>
      <c r="E27" s="292"/>
      <c r="F27" s="292"/>
      <c r="G27" s="292"/>
      <c r="H27" s="276"/>
      <c r="I27" s="276"/>
      <c r="J27" s="276"/>
      <c r="K27" s="276"/>
      <c r="L27" s="276"/>
      <c r="M27" s="276"/>
      <c r="N27" s="276"/>
      <c r="O27" s="276"/>
      <c r="P27" s="276"/>
      <c r="Q27" s="276"/>
      <c r="R27" s="276"/>
      <c r="S27" s="293"/>
      <c r="T27" s="293"/>
      <c r="U27" s="293"/>
      <c r="V27" s="293"/>
    </row>
    <row r="28" spans="1:22" s="287" customFormat="1" ht="42.75" customHeight="1" x14ac:dyDescent="0.2">
      <c r="A28" s="27" t="s">
        <v>55</v>
      </c>
      <c r="B28" s="146" t="s">
        <v>403</v>
      </c>
      <c r="C28" s="34" t="s">
        <v>472</v>
      </c>
      <c r="D28" s="292"/>
      <c r="E28" s="292"/>
      <c r="F28" s="292"/>
      <c r="G28" s="292"/>
      <c r="H28" s="276"/>
      <c r="I28" s="276"/>
      <c r="J28" s="276"/>
      <c r="K28" s="276"/>
      <c r="L28" s="276"/>
      <c r="M28" s="276"/>
      <c r="N28" s="276"/>
      <c r="O28" s="276"/>
      <c r="P28" s="276"/>
      <c r="Q28" s="276"/>
      <c r="R28" s="276"/>
      <c r="S28" s="293"/>
      <c r="T28" s="293"/>
      <c r="U28" s="293"/>
      <c r="V28" s="293"/>
    </row>
    <row r="29" spans="1:22" s="287" customFormat="1" ht="51.75" customHeight="1" x14ac:dyDescent="0.2">
      <c r="A29" s="27" t="s">
        <v>53</v>
      </c>
      <c r="B29" s="146" t="s">
        <v>404</v>
      </c>
      <c r="C29" s="34" t="s">
        <v>472</v>
      </c>
      <c r="D29" s="292"/>
      <c r="E29" s="292"/>
      <c r="F29" s="292"/>
      <c r="G29" s="292"/>
      <c r="H29" s="276"/>
      <c r="I29" s="276"/>
      <c r="J29" s="276"/>
      <c r="K29" s="276"/>
      <c r="L29" s="276"/>
      <c r="M29" s="276"/>
      <c r="N29" s="276"/>
      <c r="O29" s="276"/>
      <c r="P29" s="276"/>
      <c r="Q29" s="276"/>
      <c r="R29" s="276"/>
      <c r="S29" s="293"/>
      <c r="T29" s="293"/>
      <c r="U29" s="293"/>
      <c r="V29" s="293"/>
    </row>
    <row r="30" spans="1:22" s="287" customFormat="1" ht="51.75" customHeight="1" x14ac:dyDescent="0.2">
      <c r="A30" s="27" t="s">
        <v>51</v>
      </c>
      <c r="B30" s="146" t="s">
        <v>405</v>
      </c>
      <c r="C30" s="34" t="s">
        <v>472</v>
      </c>
      <c r="D30" s="292"/>
      <c r="E30" s="292"/>
      <c r="F30" s="292"/>
      <c r="G30" s="292"/>
      <c r="H30" s="276"/>
      <c r="I30" s="276"/>
      <c r="J30" s="276"/>
      <c r="K30" s="276"/>
      <c r="L30" s="276"/>
      <c r="M30" s="276"/>
      <c r="N30" s="276"/>
      <c r="O30" s="276"/>
      <c r="P30" s="276"/>
      <c r="Q30" s="276"/>
      <c r="R30" s="276"/>
      <c r="S30" s="293"/>
      <c r="T30" s="293"/>
      <c r="U30" s="293"/>
      <c r="V30" s="293"/>
    </row>
    <row r="31" spans="1:22" s="287" customFormat="1" ht="51.75" customHeight="1" x14ac:dyDescent="0.2">
      <c r="A31" s="27" t="s">
        <v>69</v>
      </c>
      <c r="B31" s="146" t="s">
        <v>406</v>
      </c>
      <c r="C31" s="34" t="s">
        <v>472</v>
      </c>
      <c r="D31" s="292"/>
      <c r="E31" s="292"/>
      <c r="F31" s="292"/>
      <c r="G31" s="292"/>
      <c r="H31" s="276"/>
      <c r="I31" s="276"/>
      <c r="J31" s="276"/>
      <c r="K31" s="276"/>
      <c r="L31" s="276"/>
      <c r="M31" s="276"/>
      <c r="N31" s="276"/>
      <c r="O31" s="276"/>
      <c r="P31" s="276"/>
      <c r="Q31" s="276"/>
      <c r="R31" s="276"/>
      <c r="S31" s="293"/>
      <c r="T31" s="293"/>
      <c r="U31" s="293"/>
      <c r="V31" s="293"/>
    </row>
    <row r="32" spans="1:22" s="287" customFormat="1" ht="51.75" customHeight="1" x14ac:dyDescent="0.2">
      <c r="A32" s="27" t="s">
        <v>67</v>
      </c>
      <c r="B32" s="146" t="s">
        <v>407</v>
      </c>
      <c r="C32" s="34" t="s">
        <v>472</v>
      </c>
      <c r="D32" s="292"/>
      <c r="E32" s="292"/>
      <c r="F32" s="292"/>
      <c r="G32" s="292"/>
      <c r="H32" s="276"/>
      <c r="I32" s="276"/>
      <c r="J32" s="276"/>
      <c r="K32" s="276"/>
      <c r="L32" s="276"/>
      <c r="M32" s="276"/>
      <c r="N32" s="276"/>
      <c r="O32" s="276"/>
      <c r="P32" s="276"/>
      <c r="Q32" s="276"/>
      <c r="R32" s="276"/>
      <c r="S32" s="293"/>
      <c r="T32" s="293"/>
      <c r="U32" s="293"/>
      <c r="V32" s="293"/>
    </row>
    <row r="33" spans="1:22" s="287" customFormat="1" ht="101.25" customHeight="1" x14ac:dyDescent="0.2">
      <c r="A33" s="27" t="s">
        <v>66</v>
      </c>
      <c r="B33" s="146" t="s">
        <v>408</v>
      </c>
      <c r="C33" s="146" t="s">
        <v>594</v>
      </c>
      <c r="D33" s="292"/>
      <c r="E33" s="292"/>
      <c r="F33" s="292"/>
      <c r="G33" s="292"/>
      <c r="H33" s="276"/>
      <c r="I33" s="276"/>
      <c r="J33" s="276"/>
      <c r="K33" s="276"/>
      <c r="L33" s="276"/>
      <c r="M33" s="276"/>
      <c r="N33" s="276"/>
      <c r="O33" s="276"/>
      <c r="P33" s="276"/>
      <c r="Q33" s="276"/>
      <c r="R33" s="276"/>
      <c r="S33" s="293"/>
      <c r="T33" s="293"/>
      <c r="U33" s="293"/>
      <c r="V33" s="293"/>
    </row>
    <row r="34" spans="1:22" ht="111" customHeight="1" x14ac:dyDescent="0.25">
      <c r="A34" s="27" t="s">
        <v>422</v>
      </c>
      <c r="B34" s="146" t="s">
        <v>409</v>
      </c>
      <c r="C34" s="34" t="s">
        <v>594</v>
      </c>
      <c r="D34" s="295"/>
      <c r="E34" s="295"/>
      <c r="F34" s="295"/>
      <c r="G34" s="295"/>
      <c r="H34" s="295"/>
      <c r="I34" s="295"/>
      <c r="J34" s="295"/>
      <c r="K34" s="295"/>
      <c r="L34" s="295"/>
      <c r="M34" s="295"/>
      <c r="N34" s="295"/>
      <c r="O34" s="295"/>
      <c r="P34" s="295"/>
      <c r="Q34" s="295"/>
      <c r="R34" s="295"/>
      <c r="S34" s="295"/>
      <c r="T34" s="295"/>
      <c r="U34" s="295"/>
      <c r="V34" s="295"/>
    </row>
    <row r="35" spans="1:22" ht="58.5" customHeight="1" x14ac:dyDescent="0.25">
      <c r="A35" s="27" t="s">
        <v>412</v>
      </c>
      <c r="B35" s="146" t="s">
        <v>68</v>
      </c>
      <c r="C35" s="34" t="s">
        <v>591</v>
      </c>
      <c r="D35" s="295"/>
      <c r="E35" s="295"/>
      <c r="F35" s="295"/>
      <c r="G35" s="295"/>
      <c r="H35" s="295"/>
      <c r="I35" s="295"/>
      <c r="J35" s="295"/>
      <c r="K35" s="295"/>
      <c r="L35" s="295"/>
      <c r="M35" s="295"/>
      <c r="N35" s="295"/>
      <c r="O35" s="295"/>
      <c r="P35" s="295"/>
      <c r="Q35" s="295"/>
      <c r="R35" s="295"/>
      <c r="S35" s="295"/>
      <c r="T35" s="295"/>
      <c r="U35" s="295"/>
      <c r="V35" s="295"/>
    </row>
    <row r="36" spans="1:22" ht="51.75" customHeight="1" x14ac:dyDescent="0.25">
      <c r="A36" s="27" t="s">
        <v>423</v>
      </c>
      <c r="B36" s="146" t="s">
        <v>410</v>
      </c>
      <c r="C36" s="34" t="s">
        <v>472</v>
      </c>
      <c r="D36" s="295"/>
      <c r="E36" s="295"/>
      <c r="F36" s="295"/>
      <c r="G36" s="295"/>
      <c r="H36" s="295"/>
      <c r="I36" s="295"/>
      <c r="J36" s="295"/>
      <c r="K36" s="295"/>
      <c r="L36" s="295"/>
      <c r="M36" s="295"/>
      <c r="N36" s="295"/>
      <c r="O36" s="295"/>
      <c r="P36" s="295"/>
      <c r="Q36" s="295"/>
      <c r="R36" s="295"/>
      <c r="S36" s="295"/>
      <c r="T36" s="295"/>
      <c r="U36" s="295"/>
      <c r="V36" s="295"/>
    </row>
    <row r="37" spans="1:22" ht="43.5" customHeight="1" x14ac:dyDescent="0.25">
      <c r="A37" s="27" t="s">
        <v>413</v>
      </c>
      <c r="B37" s="146" t="s">
        <v>411</v>
      </c>
      <c r="C37" s="34" t="s">
        <v>592</v>
      </c>
      <c r="D37" s="295"/>
      <c r="E37" s="295"/>
      <c r="F37" s="295"/>
      <c r="G37" s="295"/>
      <c r="H37" s="295"/>
      <c r="I37" s="295"/>
      <c r="J37" s="295"/>
      <c r="K37" s="295"/>
      <c r="L37" s="295"/>
      <c r="M37" s="295"/>
      <c r="N37" s="295"/>
      <c r="O37" s="295"/>
      <c r="P37" s="295"/>
      <c r="Q37" s="295"/>
      <c r="R37" s="295"/>
      <c r="S37" s="295"/>
      <c r="T37" s="295"/>
      <c r="U37" s="295"/>
      <c r="V37" s="295"/>
    </row>
    <row r="38" spans="1:22" ht="43.5" customHeight="1" x14ac:dyDescent="0.25">
      <c r="A38" s="27" t="s">
        <v>424</v>
      </c>
      <c r="B38" s="146" t="s">
        <v>227</v>
      </c>
      <c r="C38" s="34" t="s">
        <v>591</v>
      </c>
      <c r="D38" s="295"/>
      <c r="E38" s="295"/>
      <c r="F38" s="295"/>
      <c r="G38" s="295"/>
      <c r="H38" s="295"/>
      <c r="I38" s="295"/>
      <c r="J38" s="295"/>
      <c r="K38" s="295"/>
      <c r="L38" s="295"/>
      <c r="M38" s="295"/>
      <c r="N38" s="295"/>
      <c r="O38" s="295"/>
      <c r="P38" s="295"/>
      <c r="Q38" s="295"/>
      <c r="R38" s="295"/>
      <c r="S38" s="295"/>
      <c r="T38" s="295"/>
      <c r="U38" s="295"/>
      <c r="V38" s="295"/>
    </row>
    <row r="39" spans="1:22" ht="23.25" customHeight="1" x14ac:dyDescent="0.25">
      <c r="A39" s="426"/>
      <c r="B39" s="427"/>
      <c r="C39" s="428"/>
      <c r="D39" s="295"/>
      <c r="E39" s="295"/>
      <c r="F39" s="295"/>
      <c r="G39" s="295"/>
      <c r="H39" s="295"/>
      <c r="I39" s="295"/>
      <c r="J39" s="295"/>
      <c r="K39" s="295"/>
      <c r="L39" s="295"/>
      <c r="M39" s="295"/>
      <c r="N39" s="295"/>
      <c r="O39" s="295"/>
      <c r="P39" s="295"/>
      <c r="Q39" s="295"/>
      <c r="R39" s="295"/>
      <c r="S39" s="295"/>
      <c r="T39" s="295"/>
      <c r="U39" s="295"/>
      <c r="V39" s="295"/>
    </row>
    <row r="40" spans="1:22" ht="63" x14ac:dyDescent="0.25">
      <c r="A40" s="27" t="s">
        <v>414</v>
      </c>
      <c r="B40" s="146" t="s">
        <v>466</v>
      </c>
      <c r="C40" s="372" t="s">
        <v>628</v>
      </c>
      <c r="D40" s="295"/>
      <c r="E40" s="295"/>
      <c r="F40" s="295"/>
      <c r="G40" s="295"/>
      <c r="H40" s="295"/>
      <c r="I40" s="295"/>
      <c r="J40" s="295"/>
      <c r="K40" s="295"/>
      <c r="L40" s="295"/>
      <c r="M40" s="295"/>
      <c r="N40" s="295"/>
      <c r="O40" s="295"/>
      <c r="P40" s="295"/>
      <c r="Q40" s="295"/>
      <c r="R40" s="295"/>
      <c r="S40" s="295"/>
      <c r="T40" s="295"/>
      <c r="U40" s="295"/>
      <c r="V40" s="295"/>
    </row>
    <row r="41" spans="1:22" ht="105.75" customHeight="1" x14ac:dyDescent="0.25">
      <c r="A41" s="27" t="s">
        <v>425</v>
      </c>
      <c r="B41" s="146" t="s">
        <v>448</v>
      </c>
      <c r="C41" s="297" t="s">
        <v>592</v>
      </c>
      <c r="D41" s="295" t="s">
        <v>599</v>
      </c>
      <c r="E41" s="295"/>
      <c r="F41" s="295"/>
      <c r="G41" s="295"/>
      <c r="H41" s="295"/>
      <c r="I41" s="295"/>
      <c r="J41" s="295"/>
      <c r="K41" s="295"/>
      <c r="L41" s="295"/>
      <c r="M41" s="295"/>
      <c r="N41" s="295"/>
      <c r="O41" s="295"/>
      <c r="P41" s="295"/>
      <c r="Q41" s="295"/>
      <c r="R41" s="295"/>
      <c r="S41" s="295"/>
      <c r="T41" s="295"/>
      <c r="U41" s="295"/>
      <c r="V41" s="295"/>
    </row>
    <row r="42" spans="1:22" ht="83.25" customHeight="1" x14ac:dyDescent="0.25">
      <c r="A42" s="27" t="s">
        <v>415</v>
      </c>
      <c r="B42" s="146" t="s">
        <v>463</v>
      </c>
      <c r="C42" s="297" t="s">
        <v>592</v>
      </c>
      <c r="D42" s="295" t="s">
        <v>599</v>
      </c>
      <c r="E42" s="295"/>
      <c r="F42" s="295"/>
      <c r="G42" s="295"/>
      <c r="H42" s="295"/>
      <c r="I42" s="295"/>
      <c r="J42" s="295"/>
      <c r="K42" s="295"/>
      <c r="L42" s="295"/>
      <c r="M42" s="295"/>
      <c r="N42" s="295"/>
      <c r="O42" s="295"/>
      <c r="P42" s="295"/>
      <c r="Q42" s="295"/>
      <c r="R42" s="295"/>
      <c r="S42" s="295"/>
      <c r="T42" s="295"/>
      <c r="U42" s="295"/>
      <c r="V42" s="295"/>
    </row>
    <row r="43" spans="1:22" ht="186" customHeight="1" x14ac:dyDescent="0.25">
      <c r="A43" s="27" t="s">
        <v>428</v>
      </c>
      <c r="B43" s="146" t="s">
        <v>429</v>
      </c>
      <c r="C43" s="297" t="s">
        <v>606</v>
      </c>
      <c r="D43" s="295"/>
      <c r="E43" s="295"/>
      <c r="F43" s="295"/>
      <c r="G43" s="295"/>
      <c r="H43" s="295"/>
      <c r="I43" s="295"/>
      <c r="J43" s="295"/>
      <c r="K43" s="295"/>
      <c r="L43" s="295"/>
      <c r="M43" s="295"/>
      <c r="N43" s="295"/>
      <c r="O43" s="295"/>
      <c r="P43" s="295"/>
      <c r="Q43" s="295"/>
      <c r="R43" s="295"/>
      <c r="S43" s="295"/>
      <c r="T43" s="295"/>
      <c r="U43" s="295"/>
      <c r="V43" s="295"/>
    </row>
    <row r="44" spans="1:22" ht="111" customHeight="1" x14ac:dyDescent="0.25">
      <c r="A44" s="27" t="s">
        <v>416</v>
      </c>
      <c r="B44" s="146" t="s">
        <v>454</v>
      </c>
      <c r="C44" s="297" t="s">
        <v>606</v>
      </c>
      <c r="D44" s="295"/>
      <c r="E44" s="295"/>
      <c r="F44" s="295"/>
      <c r="G44" s="295"/>
      <c r="H44" s="295"/>
      <c r="I44" s="295"/>
      <c r="J44" s="295"/>
      <c r="K44" s="295"/>
      <c r="L44" s="295"/>
      <c r="M44" s="295"/>
      <c r="N44" s="295"/>
      <c r="O44" s="295"/>
      <c r="P44" s="295"/>
      <c r="Q44" s="295"/>
      <c r="R44" s="295"/>
      <c r="S44" s="295"/>
      <c r="T44" s="295"/>
      <c r="U44" s="295"/>
      <c r="V44" s="295"/>
    </row>
    <row r="45" spans="1:22" ht="89.25" customHeight="1" x14ac:dyDescent="0.25">
      <c r="A45" s="27" t="s">
        <v>449</v>
      </c>
      <c r="B45" s="146" t="s">
        <v>455</v>
      </c>
      <c r="C45" s="297" t="s">
        <v>606</v>
      </c>
      <c r="D45" s="295"/>
      <c r="E45" s="295"/>
      <c r="F45" s="295"/>
      <c r="G45" s="295"/>
      <c r="H45" s="295"/>
      <c r="I45" s="295"/>
      <c r="J45" s="295"/>
      <c r="K45" s="295"/>
      <c r="L45" s="295"/>
      <c r="M45" s="295"/>
      <c r="N45" s="295"/>
      <c r="O45" s="295"/>
      <c r="P45" s="295"/>
      <c r="Q45" s="295"/>
      <c r="R45" s="295"/>
      <c r="S45" s="295"/>
      <c r="T45" s="295"/>
      <c r="U45" s="295"/>
      <c r="V45" s="295"/>
    </row>
    <row r="46" spans="1:22" ht="101.25" customHeight="1" x14ac:dyDescent="0.25">
      <c r="A46" s="27" t="s">
        <v>417</v>
      </c>
      <c r="B46" s="146" t="s">
        <v>456</v>
      </c>
      <c r="C46" s="297" t="s">
        <v>606</v>
      </c>
      <c r="D46" s="295"/>
      <c r="E46" s="295"/>
      <c r="F46" s="295"/>
      <c r="G46" s="295"/>
      <c r="H46" s="295"/>
      <c r="I46" s="295"/>
      <c r="J46" s="295"/>
      <c r="K46" s="295"/>
      <c r="L46" s="295"/>
      <c r="M46" s="295"/>
      <c r="N46" s="295"/>
      <c r="O46" s="295"/>
      <c r="P46" s="295"/>
      <c r="Q46" s="295"/>
      <c r="R46" s="295"/>
      <c r="S46" s="295"/>
      <c r="T46" s="295"/>
      <c r="U46" s="295"/>
      <c r="V46" s="295"/>
    </row>
    <row r="47" spans="1:22" ht="18.75" customHeight="1" x14ac:dyDescent="0.25">
      <c r="A47" s="426"/>
      <c r="B47" s="427"/>
      <c r="C47" s="428"/>
      <c r="D47" s="295"/>
      <c r="E47" s="295"/>
      <c r="F47" s="295"/>
      <c r="G47" s="295"/>
      <c r="H47" s="295"/>
      <c r="I47" s="295"/>
      <c r="J47" s="295"/>
      <c r="K47" s="295"/>
      <c r="L47" s="295"/>
      <c r="M47" s="295"/>
      <c r="N47" s="295"/>
      <c r="O47" s="295"/>
      <c r="P47" s="295"/>
      <c r="Q47" s="295"/>
      <c r="R47" s="295"/>
      <c r="S47" s="295"/>
      <c r="T47" s="295"/>
      <c r="U47" s="295"/>
      <c r="V47" s="295"/>
    </row>
    <row r="48" spans="1:22" ht="75.75" customHeight="1" x14ac:dyDescent="0.25">
      <c r="A48" s="27" t="s">
        <v>450</v>
      </c>
      <c r="B48" s="146" t="s">
        <v>464</v>
      </c>
      <c r="C48" s="343">
        <f>'6.2. Паспорт фин осв ввод'!C24</f>
        <v>12.915153027427881</v>
      </c>
      <c r="D48" s="295"/>
      <c r="E48" s="295"/>
      <c r="F48" s="295"/>
      <c r="G48" s="295"/>
      <c r="H48" s="295"/>
      <c r="I48" s="295"/>
      <c r="J48" s="295"/>
      <c r="K48" s="295"/>
      <c r="L48" s="295"/>
      <c r="M48" s="295"/>
      <c r="N48" s="295"/>
      <c r="O48" s="295"/>
      <c r="P48" s="295"/>
      <c r="Q48" s="295"/>
      <c r="R48" s="295"/>
      <c r="S48" s="295"/>
      <c r="T48" s="295"/>
      <c r="U48" s="295"/>
      <c r="V48" s="295"/>
    </row>
    <row r="49" spans="1:22" ht="71.25" customHeight="1" x14ac:dyDescent="0.25">
      <c r="A49" s="27" t="s">
        <v>418</v>
      </c>
      <c r="B49" s="146" t="s">
        <v>465</v>
      </c>
      <c r="C49" s="343">
        <f>'6.2. Паспорт фин осв ввод'!C30</f>
        <v>10.762627522856567</v>
      </c>
      <c r="D49" s="295"/>
      <c r="E49" s="295"/>
      <c r="F49" s="295"/>
      <c r="G49" s="295"/>
      <c r="H49" s="295"/>
      <c r="I49" s="295"/>
      <c r="J49" s="295"/>
      <c r="K49" s="295"/>
      <c r="L49" s="295"/>
      <c r="M49" s="295"/>
      <c r="N49" s="295"/>
      <c r="O49" s="295"/>
      <c r="P49" s="295"/>
      <c r="Q49" s="295"/>
      <c r="R49" s="295"/>
      <c r="S49" s="295"/>
      <c r="T49" s="295"/>
      <c r="U49" s="295"/>
      <c r="V49" s="295"/>
    </row>
    <row r="50" spans="1:22"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row>
    <row r="51" spans="1:22"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row>
    <row r="52" spans="1:22"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row>
    <row r="53" spans="1:22"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row>
    <row r="54" spans="1:22"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row>
    <row r="55" spans="1:22"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row>
    <row r="56" spans="1:22"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row>
    <row r="57" spans="1:22"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row>
    <row r="58" spans="1:22"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row>
    <row r="59" spans="1:22"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row>
    <row r="60" spans="1:22"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row>
    <row r="61" spans="1:22"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row>
    <row r="62" spans="1:22"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row>
    <row r="63" spans="1:22"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row>
    <row r="64" spans="1:22"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row>
    <row r="65" spans="1:22"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row>
    <row r="66" spans="1:22"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row>
    <row r="67" spans="1:22"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row>
    <row r="68" spans="1:22"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row>
    <row r="69" spans="1:22"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row>
    <row r="70" spans="1:22"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row>
    <row r="71" spans="1:22"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row>
    <row r="72" spans="1:22"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row>
    <row r="73" spans="1:22"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row>
    <row r="74" spans="1:22"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row>
    <row r="75" spans="1:22"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row>
    <row r="76" spans="1:22"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row>
    <row r="77" spans="1:22"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row>
    <row r="78" spans="1:22"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row>
    <row r="79" spans="1:22"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row>
    <row r="80" spans="1:22"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row>
    <row r="81" spans="1:22"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row>
    <row r="82" spans="1:22"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row>
    <row r="83" spans="1:22"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row>
    <row r="84" spans="1:22"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row>
    <row r="85" spans="1:22"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row>
    <row r="86" spans="1:22"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row>
    <row r="87" spans="1:22"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row>
    <row r="88" spans="1:22"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row>
    <row r="89" spans="1:22"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row>
    <row r="90" spans="1:22"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row>
    <row r="91" spans="1:22"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row>
    <row r="92" spans="1:22"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row>
    <row r="93" spans="1:22"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row>
    <row r="94" spans="1:22"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row>
    <row r="95" spans="1:22"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row>
    <row r="96" spans="1:22"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row>
    <row r="97" spans="1:22"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row>
    <row r="98" spans="1:22"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row>
    <row r="99" spans="1:22"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row>
    <row r="100" spans="1:22"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row>
    <row r="101" spans="1:22"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row>
    <row r="102" spans="1:22"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row>
    <row r="103" spans="1:22"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row>
    <row r="104" spans="1:22"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row>
    <row r="105" spans="1:22"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row>
    <row r="106" spans="1:22"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row>
    <row r="107" spans="1:22"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row>
    <row r="108" spans="1:22"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row>
    <row r="109" spans="1:22"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row>
    <row r="110" spans="1:22"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row>
    <row r="111" spans="1:22"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row>
    <row r="112" spans="1:22"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row>
    <row r="119" spans="1:22"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row>
    <row r="120" spans="1:22"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row>
    <row r="121" spans="1:22"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row>
    <row r="122" spans="1:22"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row>
    <row r="123" spans="1:22"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row>
    <row r="124" spans="1:22"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row>
    <row r="125" spans="1:22"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row>
    <row r="126" spans="1:22"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row>
    <row r="127" spans="1:22"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row>
    <row r="128" spans="1:22"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row>
    <row r="129" spans="1:22"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row>
    <row r="130" spans="1:22"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row>
    <row r="131" spans="1:22"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row>
    <row r="132" spans="1:22"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row>
    <row r="133" spans="1:22"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row>
    <row r="134" spans="1:22"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row>
    <row r="135" spans="1:22"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row>
    <row r="136" spans="1:22"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row>
    <row r="137" spans="1:22"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row>
    <row r="138" spans="1:22"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row>
    <row r="139" spans="1:22"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row>
    <row r="140" spans="1:22"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row>
    <row r="141" spans="1:22"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row>
    <row r="142" spans="1:22"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row>
    <row r="143" spans="1:22"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row>
    <row r="144" spans="1:22"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row>
    <row r="145" spans="1:22"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row>
    <row r="146" spans="1:22"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row>
    <row r="147" spans="1:22"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row>
    <row r="148" spans="1:22"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row>
    <row r="149" spans="1:22"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row>
    <row r="150" spans="1:22"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row>
    <row r="151" spans="1:22"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row>
    <row r="152" spans="1:22"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row>
    <row r="153" spans="1:22"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row>
    <row r="154" spans="1:22"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row>
    <row r="155" spans="1:22"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row>
    <row r="156" spans="1:22"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row>
    <row r="157" spans="1:22"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row>
    <row r="158" spans="1:22"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row>
    <row r="159" spans="1:22"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row>
    <row r="160" spans="1:22"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row>
    <row r="161" spans="1:22"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row>
    <row r="162" spans="1:22"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row>
    <row r="163" spans="1:22"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row>
    <row r="164" spans="1:22"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row>
    <row r="165" spans="1:22"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row>
    <row r="166" spans="1:22"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row>
    <row r="167" spans="1:22"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row>
    <row r="168" spans="1:22"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row>
    <row r="169" spans="1:22"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row>
    <row r="170" spans="1:22"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row>
    <row r="171" spans="1:22"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row>
    <row r="172" spans="1:22"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row>
    <row r="173" spans="1:22"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row>
    <row r="174" spans="1:22"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row>
    <row r="175" spans="1:22"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row>
    <row r="176" spans="1:22"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row>
    <row r="177" spans="1:22"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row>
    <row r="178" spans="1:22"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row>
    <row r="179" spans="1:22"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row>
    <row r="180" spans="1:22"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row>
    <row r="181" spans="1:22"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row>
    <row r="182" spans="1:22"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row>
    <row r="183" spans="1:22"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row>
    <row r="184" spans="1:22"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row>
    <row r="185" spans="1:22"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row>
    <row r="186" spans="1:22"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row>
    <row r="187" spans="1:22"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row>
    <row r="188" spans="1:22"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row>
    <row r="189" spans="1:22"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row>
    <row r="190" spans="1:22"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row>
    <row r="191" spans="1:22"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row>
    <row r="192" spans="1:22"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row>
    <row r="193" spans="1:22"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row>
    <row r="194" spans="1:22"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row>
    <row r="195" spans="1:22"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row>
    <row r="196" spans="1:22"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row>
    <row r="197" spans="1:22"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row>
    <row r="198" spans="1:22"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row>
    <row r="199" spans="1:22"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row>
    <row r="200" spans="1:22"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row>
    <row r="201" spans="1:22"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row>
    <row r="202" spans="1:22"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row>
    <row r="203" spans="1:22"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row>
    <row r="204" spans="1:22"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row>
    <row r="205" spans="1:22"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row>
    <row r="206" spans="1:22"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row>
    <row r="207" spans="1:22"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row>
    <row r="208" spans="1:22"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row>
    <row r="209" spans="1:22"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row>
    <row r="210" spans="1:22"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row>
    <row r="211" spans="1:22"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row>
    <row r="212" spans="1:22"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row>
    <row r="213" spans="1:22"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row>
    <row r="214" spans="1:22"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row>
    <row r="215" spans="1:22"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row>
    <row r="216" spans="1:22"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row>
    <row r="217" spans="1:22"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row>
    <row r="218" spans="1:22"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row>
    <row r="219" spans="1:22"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row>
    <row r="220" spans="1:22"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row>
    <row r="221" spans="1:22"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row>
    <row r="222" spans="1:22"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row>
    <row r="223" spans="1:22"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row>
    <row r="224" spans="1:22"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row>
    <row r="225" spans="1:22"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row>
    <row r="226" spans="1:22"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row>
    <row r="227" spans="1:22"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row>
    <row r="228" spans="1:22"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row>
    <row r="229" spans="1:22"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row>
    <row r="230" spans="1:22"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row>
    <row r="231" spans="1:22"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row>
    <row r="232" spans="1:22"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row>
    <row r="233" spans="1:22"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row>
    <row r="234" spans="1:22"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row>
    <row r="235" spans="1:22"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row>
    <row r="236" spans="1:22"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row>
    <row r="237" spans="1:22"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row>
    <row r="238" spans="1:22"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row>
    <row r="239" spans="1:22"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row>
    <row r="240" spans="1:22"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row>
    <row r="241" spans="1:22"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row>
    <row r="242" spans="1:22"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row>
    <row r="243" spans="1:22"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row>
    <row r="244" spans="1:22"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row>
    <row r="245" spans="1:22"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row>
    <row r="246" spans="1:22"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row>
    <row r="247" spans="1:22"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row>
    <row r="248" spans="1:22"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row>
    <row r="249" spans="1:22"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row>
    <row r="250" spans="1:22"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row>
    <row r="251" spans="1:22"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row>
    <row r="252" spans="1:22"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row>
    <row r="253" spans="1:22"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row>
    <row r="254" spans="1:22"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row>
    <row r="255" spans="1:22"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row>
    <row r="256" spans="1:22"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row>
    <row r="257" spans="1:22"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row>
    <row r="258" spans="1:22"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row>
    <row r="259" spans="1:22"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row>
    <row r="260" spans="1:22"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row>
    <row r="261" spans="1:22"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row>
    <row r="262" spans="1:22"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row>
    <row r="263" spans="1:22"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row>
    <row r="264" spans="1:22"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row>
    <row r="265" spans="1:22"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row>
    <row r="266" spans="1:22"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row>
    <row r="267" spans="1:22"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row>
    <row r="268" spans="1:22"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row>
    <row r="269" spans="1:22"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row>
    <row r="270" spans="1:22"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row>
    <row r="271" spans="1:22"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row>
    <row r="272" spans="1:22"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row>
    <row r="273" spans="1:22"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row>
    <row r="274" spans="1:22"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row>
    <row r="275" spans="1:22"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row>
    <row r="276" spans="1:22"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row>
    <row r="277" spans="1:22"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row>
    <row r="278" spans="1:22"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row>
    <row r="279" spans="1:22"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row>
    <row r="280" spans="1:22"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row>
    <row r="281" spans="1:22"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row>
    <row r="282" spans="1:22"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row>
    <row r="283" spans="1:22"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row>
    <row r="284" spans="1:22"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row>
    <row r="285" spans="1:22"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row>
    <row r="286" spans="1:22"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row>
    <row r="287" spans="1:22"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row>
    <row r="288" spans="1:22"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row>
    <row r="289" spans="1:22"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row>
    <row r="290" spans="1:22"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row>
    <row r="291" spans="1:22"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row>
    <row r="292" spans="1:22"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row>
    <row r="293" spans="1:22"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row>
    <row r="294" spans="1:22"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row>
    <row r="295" spans="1:22"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row>
    <row r="296" spans="1:22"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row>
    <row r="297" spans="1:22"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row>
    <row r="298" spans="1:22"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row>
    <row r="299" spans="1:22"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row>
    <row r="300" spans="1:22"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row>
    <row r="301" spans="1:22"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row>
    <row r="302" spans="1:22"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row>
    <row r="303" spans="1:22"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row>
    <row r="304" spans="1:22"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row>
    <row r="305" spans="1:22"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row>
    <row r="306" spans="1:22"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row>
    <row r="307" spans="1:22"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row>
    <row r="308" spans="1:22"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row>
    <row r="309" spans="1:22"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row>
    <row r="310" spans="1:22"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row>
    <row r="311" spans="1:22"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row>
    <row r="312" spans="1:22"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row>
    <row r="313" spans="1:22"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row>
    <row r="314" spans="1:22"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row>
    <row r="315" spans="1:22"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row>
    <row r="316" spans="1:22"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row>
    <row r="317" spans="1:22"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row>
    <row r="318" spans="1:22"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row>
    <row r="319" spans="1:22"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row>
    <row r="320" spans="1:22"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row>
    <row r="321" spans="1:22"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row>
    <row r="322" spans="1:22"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row>
    <row r="323" spans="1:22"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row>
    <row r="324" spans="1:22"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row>
    <row r="325" spans="1:22"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row>
    <row r="326" spans="1:22"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row>
    <row r="327" spans="1:22"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row>
    <row r="328" spans="1:22"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row>
    <row r="329" spans="1:22"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row>
    <row r="330" spans="1:22"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row>
    <row r="331" spans="1:22"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row>
    <row r="332" spans="1:22"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row>
    <row r="333" spans="1:22"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row>
    <row r="334" spans="1:22"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row>
    <row r="335" spans="1:22"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row>
    <row r="336" spans="1:22"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row>
    <row r="337" spans="1:22"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row>
    <row r="338" spans="1:22"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57"/>
      <c r="B5" s="57"/>
      <c r="C5" s="57"/>
      <c r="D5" s="57"/>
      <c r="E5" s="57"/>
      <c r="F5" s="57"/>
      <c r="L5" s="57"/>
      <c r="M5" s="57"/>
      <c r="AC5" s="14"/>
    </row>
    <row r="6" spans="1:29" ht="18.75" x14ac:dyDescent="0.25">
      <c r="A6" s="440" t="s">
        <v>6</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0"/>
      <c r="AC6" s="440"/>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41" t="str">
        <f>'1. паспорт местоположение'!A9:C9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445" t="s">
        <v>5</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445"/>
      <c r="AB9" s="445"/>
      <c r="AC9" s="445"/>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41" t="str">
        <f>'1. паспорт местоположение'!A12:C12</f>
        <v>J 19-17</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445" t="s">
        <v>4</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445"/>
      <c r="AB12" s="445"/>
      <c r="AC12" s="445"/>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41" t="str">
        <f>'1. паспорт местоположение'!A15</f>
        <v xml:space="preserve">Реконструкция КЛ 15 кВ   от ТП-2 до ТП-5 с заменой  кабеля на кабель большего сечения, протяженностью 1,92 км </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445" t="s">
        <v>3</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445"/>
      <c r="AB15" s="445"/>
      <c r="AC15" s="445"/>
    </row>
    <row r="16" spans="1:29"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24" t="s">
        <v>438</v>
      </c>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20" t="s">
        <v>183</v>
      </c>
      <c r="B20" s="520" t="s">
        <v>182</v>
      </c>
      <c r="C20" s="518" t="s">
        <v>181</v>
      </c>
      <c r="D20" s="518"/>
      <c r="E20" s="523" t="s">
        <v>180</v>
      </c>
      <c r="F20" s="523"/>
      <c r="G20" s="529" t="s">
        <v>611</v>
      </c>
      <c r="H20" s="511" t="s">
        <v>601</v>
      </c>
      <c r="I20" s="512"/>
      <c r="J20" s="512"/>
      <c r="K20" s="512"/>
      <c r="L20" s="511" t="s">
        <v>602</v>
      </c>
      <c r="M20" s="512"/>
      <c r="N20" s="512"/>
      <c r="O20" s="512"/>
      <c r="P20" s="511" t="s">
        <v>603</v>
      </c>
      <c r="Q20" s="512"/>
      <c r="R20" s="512"/>
      <c r="S20" s="512"/>
      <c r="T20" s="511" t="s">
        <v>604</v>
      </c>
      <c r="U20" s="512"/>
      <c r="V20" s="512"/>
      <c r="W20" s="512"/>
      <c r="X20" s="511" t="s">
        <v>605</v>
      </c>
      <c r="Y20" s="512"/>
      <c r="Z20" s="512"/>
      <c r="AA20" s="512"/>
      <c r="AB20" s="525" t="s">
        <v>179</v>
      </c>
      <c r="AC20" s="526"/>
      <c r="AD20" s="76"/>
      <c r="AE20" s="76"/>
      <c r="AF20" s="76"/>
    </row>
    <row r="21" spans="1:32" ht="99.75" customHeight="1" x14ac:dyDescent="0.25">
      <c r="A21" s="521"/>
      <c r="B21" s="521"/>
      <c r="C21" s="518"/>
      <c r="D21" s="518"/>
      <c r="E21" s="523"/>
      <c r="F21" s="523"/>
      <c r="G21" s="530"/>
      <c r="H21" s="513" t="s">
        <v>1</v>
      </c>
      <c r="I21" s="513"/>
      <c r="J21" s="513" t="s">
        <v>600</v>
      </c>
      <c r="K21" s="513"/>
      <c r="L21" s="513" t="s">
        <v>1</v>
      </c>
      <c r="M21" s="513"/>
      <c r="N21" s="513" t="s">
        <v>600</v>
      </c>
      <c r="O21" s="513"/>
      <c r="P21" s="513" t="s">
        <v>1</v>
      </c>
      <c r="Q21" s="513"/>
      <c r="R21" s="513" t="s">
        <v>178</v>
      </c>
      <c r="S21" s="513"/>
      <c r="T21" s="513" t="s">
        <v>1</v>
      </c>
      <c r="U21" s="513"/>
      <c r="V21" s="513" t="s">
        <v>178</v>
      </c>
      <c r="W21" s="513"/>
      <c r="X21" s="513" t="s">
        <v>1</v>
      </c>
      <c r="Y21" s="513"/>
      <c r="Z21" s="513" t="s">
        <v>178</v>
      </c>
      <c r="AA21" s="513"/>
      <c r="AB21" s="527"/>
      <c r="AC21" s="528"/>
    </row>
    <row r="22" spans="1:32" ht="89.25" customHeight="1" x14ac:dyDescent="0.25">
      <c r="A22" s="522"/>
      <c r="B22" s="522"/>
      <c r="C22" s="345" t="s">
        <v>1</v>
      </c>
      <c r="D22" s="345" t="s">
        <v>178</v>
      </c>
      <c r="E22" s="351" t="s">
        <v>607</v>
      </c>
      <c r="F22" s="75" t="s">
        <v>612</v>
      </c>
      <c r="G22" s="531"/>
      <c r="H22" s="352" t="s">
        <v>419</v>
      </c>
      <c r="I22" s="352" t="s">
        <v>420</v>
      </c>
      <c r="J22" s="352" t="s">
        <v>419</v>
      </c>
      <c r="K22" s="352" t="s">
        <v>420</v>
      </c>
      <c r="L22" s="352" t="s">
        <v>419</v>
      </c>
      <c r="M22" s="352" t="s">
        <v>420</v>
      </c>
      <c r="N22" s="352" t="s">
        <v>419</v>
      </c>
      <c r="O22" s="352" t="s">
        <v>420</v>
      </c>
      <c r="P22" s="352" t="s">
        <v>419</v>
      </c>
      <c r="Q22" s="352" t="s">
        <v>420</v>
      </c>
      <c r="R22" s="352" t="s">
        <v>419</v>
      </c>
      <c r="S22" s="352" t="s">
        <v>420</v>
      </c>
      <c r="T22" s="352" t="s">
        <v>419</v>
      </c>
      <c r="U22" s="352" t="s">
        <v>420</v>
      </c>
      <c r="V22" s="352" t="s">
        <v>419</v>
      </c>
      <c r="W22" s="352" t="s">
        <v>420</v>
      </c>
      <c r="X22" s="352" t="s">
        <v>419</v>
      </c>
      <c r="Y22" s="352" t="s">
        <v>420</v>
      </c>
      <c r="Z22" s="352" t="s">
        <v>419</v>
      </c>
      <c r="AA22" s="352" t="s">
        <v>420</v>
      </c>
      <c r="AB22" s="345" t="s">
        <v>1</v>
      </c>
      <c r="AC22" s="345" t="s">
        <v>8</v>
      </c>
    </row>
    <row r="23" spans="1:32" ht="19.5" customHeight="1" x14ac:dyDescent="0.25">
      <c r="A23" s="68">
        <v>1</v>
      </c>
      <c r="B23" s="68">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ht="47.25" customHeight="1" x14ac:dyDescent="0.25">
      <c r="A24" s="73">
        <v>1</v>
      </c>
      <c r="B24" s="72" t="s">
        <v>177</v>
      </c>
      <c r="C24" s="269">
        <f t="shared" ref="C24:C29" si="1">AB24</f>
        <v>1.5714928417674427</v>
      </c>
      <c r="D24" s="269">
        <v>0</v>
      </c>
      <c r="E24" s="349">
        <f t="shared" ref="E24:F24" si="2">SUM(E25:E29)</f>
        <v>1.5714928417674427</v>
      </c>
      <c r="F24" s="349">
        <f t="shared" si="2"/>
        <v>1.5714928417674427</v>
      </c>
      <c r="G24" s="269">
        <v>0</v>
      </c>
      <c r="H24" s="269">
        <v>0</v>
      </c>
      <c r="I24" s="269">
        <v>0</v>
      </c>
      <c r="J24" s="269">
        <v>0</v>
      </c>
      <c r="K24" s="269">
        <v>0</v>
      </c>
      <c r="L24" s="272">
        <v>0</v>
      </c>
      <c r="M24" s="269">
        <v>0</v>
      </c>
      <c r="N24" s="269">
        <v>0</v>
      </c>
      <c r="O24" s="269">
        <v>0</v>
      </c>
      <c r="P24" s="269">
        <v>0</v>
      </c>
      <c r="Q24" s="269">
        <v>0</v>
      </c>
      <c r="R24" s="269">
        <v>0</v>
      </c>
      <c r="S24" s="269">
        <v>0</v>
      </c>
      <c r="T24" s="269">
        <v>0.10419562767521964</v>
      </c>
      <c r="U24" s="269">
        <v>0</v>
      </c>
      <c r="V24" s="269">
        <v>0</v>
      </c>
      <c r="W24" s="269">
        <v>0</v>
      </c>
      <c r="X24" s="269">
        <v>1.4672972140922231</v>
      </c>
      <c r="Y24" s="269">
        <v>0</v>
      </c>
      <c r="Z24" s="269">
        <v>0</v>
      </c>
      <c r="AA24" s="269">
        <v>0</v>
      </c>
      <c r="AB24" s="273">
        <f t="shared" ref="AB24:AB64" si="3">H24+L24+P24+T24+X24</f>
        <v>1.5714928417674427</v>
      </c>
      <c r="AC24" s="273">
        <f>J24+N24+R24+V24+Z24</f>
        <v>0</v>
      </c>
    </row>
    <row r="25" spans="1:32" ht="24" customHeight="1" x14ac:dyDescent="0.25">
      <c r="A25" s="70" t="s">
        <v>176</v>
      </c>
      <c r="B25" s="44" t="s">
        <v>175</v>
      </c>
      <c r="C25" s="269">
        <f t="shared" si="1"/>
        <v>0</v>
      </c>
      <c r="D25" s="269">
        <v>0</v>
      </c>
      <c r="E25" s="350">
        <f>G25+H25+L25+P25+T25+X25</f>
        <v>0</v>
      </c>
      <c r="F25" s="349">
        <f>AB25-H25</f>
        <v>0</v>
      </c>
      <c r="G25" s="270">
        <v>0</v>
      </c>
      <c r="H25" s="270">
        <v>0</v>
      </c>
      <c r="I25" s="270">
        <v>0</v>
      </c>
      <c r="J25" s="270">
        <v>0</v>
      </c>
      <c r="K25" s="270">
        <v>0</v>
      </c>
      <c r="L25" s="270">
        <v>0</v>
      </c>
      <c r="M25" s="270">
        <v>0</v>
      </c>
      <c r="N25" s="270">
        <v>0</v>
      </c>
      <c r="O25" s="270">
        <v>0</v>
      </c>
      <c r="P25" s="270">
        <v>0</v>
      </c>
      <c r="Q25" s="270">
        <v>0</v>
      </c>
      <c r="R25" s="270">
        <v>0</v>
      </c>
      <c r="S25" s="270">
        <v>0</v>
      </c>
      <c r="T25" s="270">
        <v>0</v>
      </c>
      <c r="U25" s="270">
        <v>0</v>
      </c>
      <c r="V25" s="270">
        <v>0</v>
      </c>
      <c r="W25" s="270">
        <v>0</v>
      </c>
      <c r="X25" s="270">
        <v>0</v>
      </c>
      <c r="Y25" s="270">
        <v>0</v>
      </c>
      <c r="Z25" s="270">
        <v>0</v>
      </c>
      <c r="AA25" s="270">
        <v>0</v>
      </c>
      <c r="AB25" s="273">
        <f t="shared" si="3"/>
        <v>0</v>
      </c>
      <c r="AC25" s="273">
        <f t="shared" ref="AC25:AC64" si="4">J25+N25+R25+V25+Z25</f>
        <v>0</v>
      </c>
    </row>
    <row r="26" spans="1:32" x14ac:dyDescent="0.25">
      <c r="A26" s="70" t="s">
        <v>174</v>
      </c>
      <c r="B26" s="44" t="s">
        <v>173</v>
      </c>
      <c r="C26" s="269">
        <f t="shared" si="1"/>
        <v>0</v>
      </c>
      <c r="D26" s="269">
        <v>0</v>
      </c>
      <c r="E26" s="350">
        <f>G26+H26+L26+P26+T26+X26</f>
        <v>0</v>
      </c>
      <c r="F26" s="349">
        <f>AB26-H26</f>
        <v>0</v>
      </c>
      <c r="G26" s="270">
        <v>0</v>
      </c>
      <c r="H26" s="270">
        <v>0</v>
      </c>
      <c r="I26" s="270">
        <v>0</v>
      </c>
      <c r="J26" s="270">
        <v>0</v>
      </c>
      <c r="K26" s="270">
        <v>0</v>
      </c>
      <c r="L26" s="270">
        <v>0</v>
      </c>
      <c r="M26" s="270">
        <v>0</v>
      </c>
      <c r="N26" s="270">
        <v>0</v>
      </c>
      <c r="O26" s="270">
        <v>0</v>
      </c>
      <c r="P26" s="270">
        <v>0</v>
      </c>
      <c r="Q26" s="270">
        <v>0</v>
      </c>
      <c r="R26" s="270">
        <v>0</v>
      </c>
      <c r="S26" s="270">
        <v>0</v>
      </c>
      <c r="T26" s="270">
        <v>0</v>
      </c>
      <c r="U26" s="270">
        <v>0</v>
      </c>
      <c r="V26" s="270">
        <v>0</v>
      </c>
      <c r="W26" s="270">
        <v>0</v>
      </c>
      <c r="X26" s="270">
        <v>0</v>
      </c>
      <c r="Y26" s="270">
        <v>0</v>
      </c>
      <c r="Z26" s="270">
        <v>0</v>
      </c>
      <c r="AA26" s="270">
        <v>0</v>
      </c>
      <c r="AB26" s="273">
        <f t="shared" si="3"/>
        <v>0</v>
      </c>
      <c r="AC26" s="273">
        <f t="shared" si="4"/>
        <v>0</v>
      </c>
    </row>
    <row r="27" spans="1:32" ht="31.5" x14ac:dyDescent="0.25">
      <c r="A27" s="70" t="s">
        <v>172</v>
      </c>
      <c r="B27" s="44" t="s">
        <v>375</v>
      </c>
      <c r="C27" s="269">
        <f t="shared" si="1"/>
        <v>1.5714928417674427</v>
      </c>
      <c r="D27" s="269">
        <v>0</v>
      </c>
      <c r="E27" s="350">
        <f>G27+H27+L27+P27+T27+X27</f>
        <v>1.5714928417674427</v>
      </c>
      <c r="F27" s="349">
        <f>AB27-H27</f>
        <v>1.5714928417674427</v>
      </c>
      <c r="G27" s="270">
        <v>0</v>
      </c>
      <c r="H27" s="270">
        <v>0</v>
      </c>
      <c r="I27" s="270">
        <v>0</v>
      </c>
      <c r="J27" s="270">
        <v>0</v>
      </c>
      <c r="K27" s="270">
        <v>0</v>
      </c>
      <c r="L27" s="271">
        <v>0</v>
      </c>
      <c r="M27" s="270">
        <v>0</v>
      </c>
      <c r="N27" s="270">
        <v>0</v>
      </c>
      <c r="O27" s="270">
        <v>0</v>
      </c>
      <c r="P27" s="270">
        <v>0</v>
      </c>
      <c r="Q27" s="270">
        <v>0</v>
      </c>
      <c r="R27" s="270">
        <v>0</v>
      </c>
      <c r="S27" s="270">
        <v>0</v>
      </c>
      <c r="T27" s="270">
        <f>T24</f>
        <v>0.10419562767521964</v>
      </c>
      <c r="U27" s="270">
        <v>0</v>
      </c>
      <c r="V27" s="270">
        <v>0</v>
      </c>
      <c r="W27" s="270">
        <v>0</v>
      </c>
      <c r="X27" s="270">
        <f>X24</f>
        <v>1.4672972140922231</v>
      </c>
      <c r="Y27" s="270">
        <v>0</v>
      </c>
      <c r="Z27" s="270">
        <v>0</v>
      </c>
      <c r="AA27" s="270">
        <v>0</v>
      </c>
      <c r="AB27" s="273">
        <f t="shared" si="3"/>
        <v>1.5714928417674427</v>
      </c>
      <c r="AC27" s="273">
        <f t="shared" si="4"/>
        <v>0</v>
      </c>
    </row>
    <row r="28" spans="1:32" x14ac:dyDescent="0.25">
      <c r="A28" s="70" t="s">
        <v>171</v>
      </c>
      <c r="B28" s="44" t="s">
        <v>170</v>
      </c>
      <c r="C28" s="269">
        <f t="shared" si="1"/>
        <v>0</v>
      </c>
      <c r="D28" s="269">
        <v>0</v>
      </c>
      <c r="E28" s="350">
        <f>G28+AB28</f>
        <v>0</v>
      </c>
      <c r="F28" s="349">
        <f>AB28-H28</f>
        <v>0</v>
      </c>
      <c r="G28" s="270">
        <v>0</v>
      </c>
      <c r="H28" s="270">
        <v>0</v>
      </c>
      <c r="I28" s="270">
        <v>0</v>
      </c>
      <c r="J28" s="270">
        <v>0</v>
      </c>
      <c r="K28" s="270">
        <v>0</v>
      </c>
      <c r="L28" s="270">
        <v>0</v>
      </c>
      <c r="M28" s="270">
        <v>0</v>
      </c>
      <c r="N28" s="270">
        <v>0</v>
      </c>
      <c r="O28" s="270">
        <v>0</v>
      </c>
      <c r="P28" s="270">
        <v>0</v>
      </c>
      <c r="Q28" s="270">
        <v>0</v>
      </c>
      <c r="R28" s="270">
        <v>0</v>
      </c>
      <c r="S28" s="270">
        <v>0</v>
      </c>
      <c r="T28" s="270">
        <v>0</v>
      </c>
      <c r="U28" s="270">
        <v>0</v>
      </c>
      <c r="V28" s="270">
        <v>0</v>
      </c>
      <c r="W28" s="270">
        <v>0</v>
      </c>
      <c r="X28" s="270">
        <v>0</v>
      </c>
      <c r="Y28" s="270">
        <v>0</v>
      </c>
      <c r="Z28" s="270">
        <v>0</v>
      </c>
      <c r="AA28" s="270">
        <v>0</v>
      </c>
      <c r="AB28" s="273">
        <f t="shared" si="3"/>
        <v>0</v>
      </c>
      <c r="AC28" s="273">
        <f t="shared" si="4"/>
        <v>0</v>
      </c>
    </row>
    <row r="29" spans="1:32" x14ac:dyDescent="0.25">
      <c r="A29" s="70" t="s">
        <v>169</v>
      </c>
      <c r="B29" s="74" t="s">
        <v>168</v>
      </c>
      <c r="C29" s="269">
        <f t="shared" si="1"/>
        <v>0</v>
      </c>
      <c r="D29" s="269">
        <v>0</v>
      </c>
      <c r="E29" s="350">
        <v>0</v>
      </c>
      <c r="F29" s="349">
        <f>AB29-H29</f>
        <v>0</v>
      </c>
      <c r="G29" s="270">
        <v>0</v>
      </c>
      <c r="H29" s="270">
        <v>0</v>
      </c>
      <c r="I29" s="270">
        <v>0</v>
      </c>
      <c r="J29" s="270">
        <v>0</v>
      </c>
      <c r="K29" s="270">
        <v>0</v>
      </c>
      <c r="L29" s="270">
        <v>0</v>
      </c>
      <c r="M29" s="270">
        <v>0</v>
      </c>
      <c r="N29" s="270">
        <v>0</v>
      </c>
      <c r="O29" s="270">
        <v>0</v>
      </c>
      <c r="P29" s="270">
        <v>0</v>
      </c>
      <c r="Q29" s="270">
        <v>0</v>
      </c>
      <c r="R29" s="270">
        <v>0</v>
      </c>
      <c r="S29" s="270">
        <v>0</v>
      </c>
      <c r="T29" s="270">
        <v>0</v>
      </c>
      <c r="U29" s="270">
        <v>0</v>
      </c>
      <c r="V29" s="270">
        <v>0</v>
      </c>
      <c r="W29" s="270">
        <v>0</v>
      </c>
      <c r="X29" s="270">
        <v>0</v>
      </c>
      <c r="Y29" s="270">
        <v>0</v>
      </c>
      <c r="Z29" s="270">
        <v>0</v>
      </c>
      <c r="AA29" s="270">
        <v>0</v>
      </c>
      <c r="AB29" s="273">
        <f t="shared" si="3"/>
        <v>0</v>
      </c>
      <c r="AC29" s="273">
        <f t="shared" si="4"/>
        <v>0</v>
      </c>
    </row>
    <row r="30" spans="1:32" ht="47.25" x14ac:dyDescent="0.25">
      <c r="A30" s="73" t="s">
        <v>60</v>
      </c>
      <c r="B30" s="72" t="s">
        <v>167</v>
      </c>
      <c r="C30" s="269">
        <v>1.3317735947181697</v>
      </c>
      <c r="D30" s="269">
        <v>0</v>
      </c>
      <c r="E30" s="349">
        <v>1.3317735947181697</v>
      </c>
      <c r="F30" s="349">
        <v>1.3317735947181697</v>
      </c>
      <c r="G30" s="269">
        <v>0</v>
      </c>
      <c r="H30" s="269">
        <v>0</v>
      </c>
      <c r="I30" s="269">
        <v>0</v>
      </c>
      <c r="J30" s="269">
        <v>0</v>
      </c>
      <c r="K30" s="269">
        <v>0</v>
      </c>
      <c r="L30" s="272">
        <v>0</v>
      </c>
      <c r="M30" s="269">
        <v>0</v>
      </c>
      <c r="N30" s="269">
        <v>0</v>
      </c>
      <c r="O30" s="269">
        <v>0</v>
      </c>
      <c r="P30" s="269">
        <v>0</v>
      </c>
      <c r="Q30" s="269">
        <v>0</v>
      </c>
      <c r="R30" s="269">
        <v>0</v>
      </c>
      <c r="S30" s="269">
        <v>0</v>
      </c>
      <c r="T30" s="269">
        <v>8.8301379385779366E-2</v>
      </c>
      <c r="U30" s="269">
        <v>0</v>
      </c>
      <c r="V30" s="269">
        <v>0</v>
      </c>
      <c r="W30" s="269">
        <v>0</v>
      </c>
      <c r="X30" s="269">
        <v>1.2434722153323925</v>
      </c>
      <c r="Y30" s="269">
        <v>0</v>
      </c>
      <c r="Z30" s="269">
        <v>0</v>
      </c>
      <c r="AA30" s="269">
        <v>0</v>
      </c>
      <c r="AB30" s="273">
        <f t="shared" si="3"/>
        <v>1.3317735947181719</v>
      </c>
      <c r="AC30" s="273">
        <f t="shared" si="4"/>
        <v>0</v>
      </c>
    </row>
    <row r="31" spans="1:32" x14ac:dyDescent="0.25">
      <c r="A31" s="73" t="s">
        <v>166</v>
      </c>
      <c r="B31" s="44" t="s">
        <v>165</v>
      </c>
      <c r="C31" s="269">
        <v>2.3572392626511604E-2</v>
      </c>
      <c r="D31" s="269">
        <v>0</v>
      </c>
      <c r="E31" s="349">
        <v>2.3572392626511604E-2</v>
      </c>
      <c r="F31" s="349">
        <v>2.3572392626511604E-2</v>
      </c>
      <c r="G31" s="270">
        <v>0</v>
      </c>
      <c r="H31" s="270">
        <v>0</v>
      </c>
      <c r="I31" s="270">
        <v>0</v>
      </c>
      <c r="J31" s="270">
        <v>0</v>
      </c>
      <c r="K31" s="270">
        <v>0</v>
      </c>
      <c r="L31" s="270">
        <v>0</v>
      </c>
      <c r="M31" s="270">
        <v>0</v>
      </c>
      <c r="N31" s="270">
        <v>0</v>
      </c>
      <c r="O31" s="270">
        <v>0</v>
      </c>
      <c r="P31" s="270">
        <v>0</v>
      </c>
      <c r="Q31" s="270">
        <v>0</v>
      </c>
      <c r="R31" s="270">
        <v>0</v>
      </c>
      <c r="S31" s="270">
        <v>0</v>
      </c>
      <c r="T31" s="270">
        <v>0</v>
      </c>
      <c r="U31" s="270">
        <v>0</v>
      </c>
      <c r="V31" s="270">
        <v>0</v>
      </c>
      <c r="W31" s="270">
        <v>0</v>
      </c>
      <c r="X31" s="270">
        <v>0</v>
      </c>
      <c r="Y31" s="270">
        <v>0</v>
      </c>
      <c r="Z31" s="270">
        <v>0</v>
      </c>
      <c r="AA31" s="270">
        <v>0</v>
      </c>
      <c r="AB31" s="273">
        <f t="shared" si="3"/>
        <v>0</v>
      </c>
      <c r="AC31" s="273">
        <f t="shared" si="4"/>
        <v>0</v>
      </c>
    </row>
    <row r="32" spans="1:32" ht="31.5" x14ac:dyDescent="0.25">
      <c r="A32" s="73" t="s">
        <v>164</v>
      </c>
      <c r="B32" s="44" t="s">
        <v>163</v>
      </c>
      <c r="C32" s="269">
        <v>1.2583928696491984</v>
      </c>
      <c r="D32" s="269">
        <v>0</v>
      </c>
      <c r="E32" s="349">
        <v>1.2583928696491984</v>
      </c>
      <c r="F32" s="349">
        <v>1.2583928696491984</v>
      </c>
      <c r="G32" s="270">
        <v>0</v>
      </c>
      <c r="H32" s="270">
        <v>0</v>
      </c>
      <c r="I32" s="270">
        <v>0</v>
      </c>
      <c r="J32" s="270">
        <v>0</v>
      </c>
      <c r="K32" s="270">
        <v>0</v>
      </c>
      <c r="L32" s="270">
        <v>0</v>
      </c>
      <c r="M32" s="270">
        <v>0</v>
      </c>
      <c r="N32" s="270">
        <v>0</v>
      </c>
      <c r="O32" s="270">
        <v>0</v>
      </c>
      <c r="P32" s="270">
        <v>0</v>
      </c>
      <c r="Q32" s="270">
        <v>0</v>
      </c>
      <c r="R32" s="270">
        <v>0</v>
      </c>
      <c r="S32" s="270">
        <v>0</v>
      </c>
      <c r="T32" s="270">
        <v>0</v>
      </c>
      <c r="U32" s="270">
        <v>0</v>
      </c>
      <c r="V32" s="270">
        <v>0</v>
      </c>
      <c r="W32" s="270">
        <v>0</v>
      </c>
      <c r="X32" s="270">
        <v>0</v>
      </c>
      <c r="Y32" s="270">
        <v>0</v>
      </c>
      <c r="Z32" s="270">
        <v>0</v>
      </c>
      <c r="AA32" s="270">
        <v>0</v>
      </c>
      <c r="AB32" s="273">
        <f t="shared" si="3"/>
        <v>0</v>
      </c>
      <c r="AC32" s="273">
        <f t="shared" si="4"/>
        <v>0</v>
      </c>
    </row>
    <row r="33" spans="1:29" x14ac:dyDescent="0.25">
      <c r="A33" s="73" t="s">
        <v>162</v>
      </c>
      <c r="B33" s="44" t="s">
        <v>161</v>
      </c>
      <c r="C33" s="269">
        <v>3.1962566273236069E-3</v>
      </c>
      <c r="D33" s="269">
        <v>0</v>
      </c>
      <c r="E33" s="349">
        <v>3.1962566273236069E-3</v>
      </c>
      <c r="F33" s="349">
        <v>3.1962566273236069E-3</v>
      </c>
      <c r="G33" s="270">
        <v>0</v>
      </c>
      <c r="H33" s="270">
        <v>0</v>
      </c>
      <c r="I33" s="270">
        <v>0</v>
      </c>
      <c r="J33" s="270">
        <v>0</v>
      </c>
      <c r="K33" s="270">
        <v>0</v>
      </c>
      <c r="L33" s="270">
        <v>0</v>
      </c>
      <c r="M33" s="270">
        <v>0</v>
      </c>
      <c r="N33" s="270">
        <v>0</v>
      </c>
      <c r="O33" s="270">
        <v>0</v>
      </c>
      <c r="P33" s="270">
        <v>0</v>
      </c>
      <c r="Q33" s="270">
        <v>0</v>
      </c>
      <c r="R33" s="270">
        <v>0</v>
      </c>
      <c r="S33" s="270">
        <v>0</v>
      </c>
      <c r="T33" s="270">
        <v>0</v>
      </c>
      <c r="U33" s="270">
        <v>0</v>
      </c>
      <c r="V33" s="270">
        <v>0</v>
      </c>
      <c r="W33" s="270">
        <v>0</v>
      </c>
      <c r="X33" s="270">
        <v>0</v>
      </c>
      <c r="Y33" s="270">
        <v>0</v>
      </c>
      <c r="Z33" s="270">
        <v>0</v>
      </c>
      <c r="AA33" s="270">
        <v>0</v>
      </c>
      <c r="AB33" s="273">
        <f t="shared" si="3"/>
        <v>0</v>
      </c>
      <c r="AC33" s="273">
        <f t="shared" si="4"/>
        <v>0</v>
      </c>
    </row>
    <row r="34" spans="1:29" x14ac:dyDescent="0.25">
      <c r="A34" s="73" t="s">
        <v>160</v>
      </c>
      <c r="B34" s="44" t="s">
        <v>159</v>
      </c>
      <c r="C34" s="269">
        <v>4.6612075815135941E-2</v>
      </c>
      <c r="D34" s="269">
        <v>0</v>
      </c>
      <c r="E34" s="349">
        <v>4.6612075815135941E-2</v>
      </c>
      <c r="F34" s="349">
        <v>4.6612075815135941E-2</v>
      </c>
      <c r="G34" s="270">
        <v>0</v>
      </c>
      <c r="H34" s="270">
        <v>0</v>
      </c>
      <c r="I34" s="270">
        <v>0</v>
      </c>
      <c r="J34" s="270">
        <v>0</v>
      </c>
      <c r="K34" s="270">
        <v>0</v>
      </c>
      <c r="L34" s="270">
        <v>0</v>
      </c>
      <c r="M34" s="270">
        <v>0</v>
      </c>
      <c r="N34" s="270">
        <v>0</v>
      </c>
      <c r="O34" s="270">
        <v>0</v>
      </c>
      <c r="P34" s="270">
        <v>0</v>
      </c>
      <c r="Q34" s="270">
        <v>0</v>
      </c>
      <c r="R34" s="270">
        <v>0</v>
      </c>
      <c r="S34" s="270">
        <v>0</v>
      </c>
      <c r="T34" s="270">
        <v>0</v>
      </c>
      <c r="U34" s="270">
        <v>0</v>
      </c>
      <c r="V34" s="270">
        <v>0</v>
      </c>
      <c r="W34" s="270">
        <v>0</v>
      </c>
      <c r="X34" s="270">
        <v>0</v>
      </c>
      <c r="Y34" s="270">
        <v>0</v>
      </c>
      <c r="Z34" s="270">
        <v>0</v>
      </c>
      <c r="AA34" s="270">
        <v>0</v>
      </c>
      <c r="AB34" s="273">
        <f t="shared" si="3"/>
        <v>0</v>
      </c>
      <c r="AC34" s="273">
        <f t="shared" si="4"/>
        <v>0</v>
      </c>
    </row>
    <row r="35" spans="1:29" ht="31.5" x14ac:dyDescent="0.25">
      <c r="A35" s="73" t="s">
        <v>59</v>
      </c>
      <c r="B35" s="72" t="s">
        <v>158</v>
      </c>
      <c r="C35" s="269">
        <f t="shared" ref="C35:C64" si="5">AB35</f>
        <v>0</v>
      </c>
      <c r="D35" s="269">
        <v>0</v>
      </c>
      <c r="E35" s="349">
        <v>0</v>
      </c>
      <c r="F35" s="349">
        <f t="shared" ref="F35:F64" si="6">AB35-H35</f>
        <v>0</v>
      </c>
      <c r="G35" s="269">
        <v>0</v>
      </c>
      <c r="H35" s="269">
        <v>0</v>
      </c>
      <c r="I35" s="269">
        <v>0</v>
      </c>
      <c r="J35" s="269">
        <v>0</v>
      </c>
      <c r="K35" s="269">
        <v>0</v>
      </c>
      <c r="L35" s="272">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73">
        <f t="shared" si="3"/>
        <v>0</v>
      </c>
      <c r="AC35" s="273">
        <f t="shared" si="4"/>
        <v>0</v>
      </c>
    </row>
    <row r="36" spans="1:29" ht="31.5" x14ac:dyDescent="0.25">
      <c r="A36" s="70" t="s">
        <v>157</v>
      </c>
      <c r="B36" s="69" t="s">
        <v>156</v>
      </c>
      <c r="C36" s="269">
        <f t="shared" si="5"/>
        <v>0</v>
      </c>
      <c r="D36" s="269">
        <v>0</v>
      </c>
      <c r="E36" s="349">
        <f t="shared" ref="E36:E42" si="7">G36+AB36</f>
        <v>0</v>
      </c>
      <c r="F36" s="349">
        <f t="shared" si="6"/>
        <v>0</v>
      </c>
      <c r="G36" s="270">
        <v>0</v>
      </c>
      <c r="H36" s="270">
        <v>0</v>
      </c>
      <c r="I36" s="270">
        <v>0</v>
      </c>
      <c r="J36" s="270">
        <v>0</v>
      </c>
      <c r="K36" s="270">
        <v>0</v>
      </c>
      <c r="L36" s="270">
        <v>0</v>
      </c>
      <c r="M36" s="270">
        <v>0</v>
      </c>
      <c r="N36" s="270">
        <v>0</v>
      </c>
      <c r="O36" s="270">
        <v>0</v>
      </c>
      <c r="P36" s="270">
        <v>0</v>
      </c>
      <c r="Q36" s="270">
        <v>0</v>
      </c>
      <c r="R36" s="270">
        <v>0</v>
      </c>
      <c r="S36" s="270">
        <v>0</v>
      </c>
      <c r="T36" s="270">
        <v>0</v>
      </c>
      <c r="U36" s="270">
        <v>0</v>
      </c>
      <c r="V36" s="270">
        <v>0</v>
      </c>
      <c r="W36" s="270">
        <v>0</v>
      </c>
      <c r="X36" s="270">
        <v>0</v>
      </c>
      <c r="Y36" s="270">
        <v>0</v>
      </c>
      <c r="Z36" s="270">
        <v>0</v>
      </c>
      <c r="AA36" s="270">
        <v>0</v>
      </c>
      <c r="AB36" s="273">
        <f t="shared" si="3"/>
        <v>0</v>
      </c>
      <c r="AC36" s="273">
        <f t="shared" si="4"/>
        <v>0</v>
      </c>
    </row>
    <row r="37" spans="1:29" x14ac:dyDescent="0.25">
      <c r="A37" s="70" t="s">
        <v>155</v>
      </c>
      <c r="B37" s="69" t="s">
        <v>145</v>
      </c>
      <c r="C37" s="269">
        <f t="shared" si="5"/>
        <v>0</v>
      </c>
      <c r="D37" s="269">
        <v>0</v>
      </c>
      <c r="E37" s="349">
        <f t="shared" si="7"/>
        <v>0</v>
      </c>
      <c r="F37" s="349">
        <f t="shared" si="6"/>
        <v>0</v>
      </c>
      <c r="G37" s="270">
        <v>0</v>
      </c>
      <c r="H37" s="270">
        <v>0</v>
      </c>
      <c r="I37" s="270">
        <v>0</v>
      </c>
      <c r="J37" s="270">
        <v>0</v>
      </c>
      <c r="K37" s="270">
        <v>0</v>
      </c>
      <c r="L37" s="271">
        <v>0</v>
      </c>
      <c r="M37" s="270">
        <v>0</v>
      </c>
      <c r="N37" s="270">
        <v>0</v>
      </c>
      <c r="O37" s="270">
        <v>0</v>
      </c>
      <c r="P37" s="270">
        <v>0</v>
      </c>
      <c r="Q37" s="270">
        <v>0</v>
      </c>
      <c r="R37" s="270">
        <v>0</v>
      </c>
      <c r="S37" s="270">
        <v>0</v>
      </c>
      <c r="T37" s="270">
        <v>0</v>
      </c>
      <c r="U37" s="270">
        <v>0</v>
      </c>
      <c r="V37" s="270">
        <v>0</v>
      </c>
      <c r="W37" s="270">
        <v>0</v>
      </c>
      <c r="X37" s="270">
        <v>0</v>
      </c>
      <c r="Y37" s="270">
        <v>0</v>
      </c>
      <c r="Z37" s="270">
        <v>0</v>
      </c>
      <c r="AA37" s="270">
        <v>0</v>
      </c>
      <c r="AB37" s="273">
        <f t="shared" si="3"/>
        <v>0</v>
      </c>
      <c r="AC37" s="273">
        <f t="shared" si="4"/>
        <v>0</v>
      </c>
    </row>
    <row r="38" spans="1:29" x14ac:dyDescent="0.25">
      <c r="A38" s="70" t="s">
        <v>154</v>
      </c>
      <c r="B38" s="69" t="s">
        <v>143</v>
      </c>
      <c r="C38" s="269">
        <f t="shared" si="5"/>
        <v>0</v>
      </c>
      <c r="D38" s="269">
        <v>0</v>
      </c>
      <c r="E38" s="349">
        <f t="shared" si="7"/>
        <v>0</v>
      </c>
      <c r="F38" s="349">
        <f t="shared" si="6"/>
        <v>0</v>
      </c>
      <c r="G38" s="270">
        <v>0</v>
      </c>
      <c r="H38" s="270">
        <v>0</v>
      </c>
      <c r="I38" s="270">
        <v>0</v>
      </c>
      <c r="J38" s="270">
        <v>0</v>
      </c>
      <c r="K38" s="270">
        <v>0</v>
      </c>
      <c r="L38" s="270">
        <v>0</v>
      </c>
      <c r="M38" s="270">
        <v>0</v>
      </c>
      <c r="N38" s="270">
        <v>0</v>
      </c>
      <c r="O38" s="270">
        <v>0</v>
      </c>
      <c r="P38" s="270">
        <v>0</v>
      </c>
      <c r="Q38" s="270">
        <v>0</v>
      </c>
      <c r="R38" s="270">
        <v>0</v>
      </c>
      <c r="S38" s="270">
        <v>0</v>
      </c>
      <c r="T38" s="270">
        <v>0</v>
      </c>
      <c r="U38" s="270">
        <v>0</v>
      </c>
      <c r="V38" s="270">
        <v>0</v>
      </c>
      <c r="W38" s="270">
        <v>0</v>
      </c>
      <c r="X38" s="270">
        <v>0</v>
      </c>
      <c r="Y38" s="270">
        <v>0</v>
      </c>
      <c r="Z38" s="270">
        <v>0</v>
      </c>
      <c r="AA38" s="270">
        <v>0</v>
      </c>
      <c r="AB38" s="273">
        <f t="shared" si="3"/>
        <v>0</v>
      </c>
      <c r="AC38" s="273">
        <f t="shared" si="4"/>
        <v>0</v>
      </c>
    </row>
    <row r="39" spans="1:29" ht="31.5" x14ac:dyDescent="0.25">
      <c r="A39" s="70" t="s">
        <v>153</v>
      </c>
      <c r="B39" s="44" t="s">
        <v>141</v>
      </c>
      <c r="C39" s="269">
        <f t="shared" si="5"/>
        <v>0</v>
      </c>
      <c r="D39" s="269">
        <v>0</v>
      </c>
      <c r="E39" s="349">
        <f t="shared" si="7"/>
        <v>0</v>
      </c>
      <c r="F39" s="349">
        <f t="shared" si="6"/>
        <v>0</v>
      </c>
      <c r="G39" s="270">
        <v>0</v>
      </c>
      <c r="H39" s="270">
        <v>0</v>
      </c>
      <c r="I39" s="270">
        <v>0</v>
      </c>
      <c r="J39" s="270">
        <v>0</v>
      </c>
      <c r="K39" s="270">
        <v>0</v>
      </c>
      <c r="L39" s="270">
        <v>0</v>
      </c>
      <c r="M39" s="270">
        <v>0</v>
      </c>
      <c r="N39" s="270">
        <v>0</v>
      </c>
      <c r="O39" s="270">
        <v>0</v>
      </c>
      <c r="P39" s="270">
        <v>0</v>
      </c>
      <c r="Q39" s="270">
        <v>0</v>
      </c>
      <c r="R39" s="270">
        <v>0</v>
      </c>
      <c r="S39" s="270">
        <v>0</v>
      </c>
      <c r="T39" s="270">
        <v>0</v>
      </c>
      <c r="U39" s="270">
        <v>0</v>
      </c>
      <c r="V39" s="270">
        <v>0</v>
      </c>
      <c r="W39" s="270">
        <v>0</v>
      </c>
      <c r="X39" s="270">
        <v>0</v>
      </c>
      <c r="Y39" s="270">
        <v>0</v>
      </c>
      <c r="Z39" s="270">
        <v>0</v>
      </c>
      <c r="AA39" s="270">
        <v>0</v>
      </c>
      <c r="AB39" s="273">
        <f t="shared" si="3"/>
        <v>0</v>
      </c>
      <c r="AC39" s="273">
        <f t="shared" si="4"/>
        <v>0</v>
      </c>
    </row>
    <row r="40" spans="1:29" ht="31.5" x14ac:dyDescent="0.25">
      <c r="A40" s="70" t="s">
        <v>152</v>
      </c>
      <c r="B40" s="44" t="s">
        <v>139</v>
      </c>
      <c r="C40" s="269">
        <f t="shared" si="5"/>
        <v>0</v>
      </c>
      <c r="D40" s="269">
        <v>0</v>
      </c>
      <c r="E40" s="349">
        <f t="shared" si="7"/>
        <v>0</v>
      </c>
      <c r="F40" s="349">
        <f t="shared" si="6"/>
        <v>0</v>
      </c>
      <c r="G40" s="270">
        <v>0</v>
      </c>
      <c r="H40" s="270">
        <v>0</v>
      </c>
      <c r="I40" s="270">
        <v>0</v>
      </c>
      <c r="J40" s="270">
        <v>0</v>
      </c>
      <c r="K40" s="270">
        <v>0</v>
      </c>
      <c r="L40" s="270">
        <v>0</v>
      </c>
      <c r="M40" s="270">
        <v>0</v>
      </c>
      <c r="N40" s="270">
        <v>0</v>
      </c>
      <c r="O40" s="270">
        <v>0</v>
      </c>
      <c r="P40" s="270">
        <v>0</v>
      </c>
      <c r="Q40" s="270">
        <v>0</v>
      </c>
      <c r="R40" s="270">
        <v>0</v>
      </c>
      <c r="S40" s="270">
        <v>0</v>
      </c>
      <c r="T40" s="270">
        <v>0</v>
      </c>
      <c r="U40" s="270">
        <v>0</v>
      </c>
      <c r="V40" s="270">
        <v>0</v>
      </c>
      <c r="W40" s="270">
        <v>0</v>
      </c>
      <c r="X40" s="270">
        <v>0</v>
      </c>
      <c r="Y40" s="270">
        <v>0</v>
      </c>
      <c r="Z40" s="270">
        <v>0</v>
      </c>
      <c r="AA40" s="270">
        <v>0</v>
      </c>
      <c r="AB40" s="273">
        <f t="shared" si="3"/>
        <v>0</v>
      </c>
      <c r="AC40" s="273">
        <f t="shared" si="4"/>
        <v>0</v>
      </c>
    </row>
    <row r="41" spans="1:29" x14ac:dyDescent="0.25">
      <c r="A41" s="70" t="s">
        <v>151</v>
      </c>
      <c r="B41" s="44" t="s">
        <v>137</v>
      </c>
      <c r="C41" s="269">
        <f t="shared" si="5"/>
        <v>0.26</v>
      </c>
      <c r="D41" s="269">
        <v>0</v>
      </c>
      <c r="E41" s="349">
        <f t="shared" si="7"/>
        <v>0.26</v>
      </c>
      <c r="F41" s="349">
        <f t="shared" si="6"/>
        <v>0.26</v>
      </c>
      <c r="G41" s="270">
        <v>0</v>
      </c>
      <c r="H41" s="270">
        <v>0</v>
      </c>
      <c r="I41" s="270">
        <v>0</v>
      </c>
      <c r="J41" s="270">
        <v>0</v>
      </c>
      <c r="K41" s="270">
        <v>0</v>
      </c>
      <c r="L41" s="270">
        <v>0</v>
      </c>
      <c r="M41" s="270">
        <v>0</v>
      </c>
      <c r="N41" s="270">
        <v>0</v>
      </c>
      <c r="O41" s="270">
        <v>0</v>
      </c>
      <c r="P41" s="270">
        <v>0</v>
      </c>
      <c r="Q41" s="270">
        <v>0</v>
      </c>
      <c r="R41" s="270">
        <v>0</v>
      </c>
      <c r="S41" s="270">
        <v>0</v>
      </c>
      <c r="T41" s="270">
        <v>0</v>
      </c>
      <c r="U41" s="270">
        <v>0</v>
      </c>
      <c r="V41" s="270">
        <v>0</v>
      </c>
      <c r="W41" s="270">
        <v>0</v>
      </c>
      <c r="X41" s="270">
        <v>0.26</v>
      </c>
      <c r="Y41" s="270">
        <v>0</v>
      </c>
      <c r="Z41" s="270">
        <v>0</v>
      </c>
      <c r="AA41" s="270">
        <v>0</v>
      </c>
      <c r="AB41" s="273">
        <f t="shared" si="3"/>
        <v>0.26</v>
      </c>
      <c r="AC41" s="273">
        <f t="shared" si="4"/>
        <v>0</v>
      </c>
    </row>
    <row r="42" spans="1:29" ht="18.75" x14ac:dyDescent="0.25">
      <c r="A42" s="70" t="s">
        <v>150</v>
      </c>
      <c r="B42" s="69" t="s">
        <v>135</v>
      </c>
      <c r="C42" s="269">
        <f t="shared" si="5"/>
        <v>0</v>
      </c>
      <c r="D42" s="269">
        <v>0</v>
      </c>
      <c r="E42" s="349">
        <f t="shared" si="7"/>
        <v>0</v>
      </c>
      <c r="F42" s="349">
        <f t="shared" si="6"/>
        <v>0</v>
      </c>
      <c r="G42" s="270">
        <v>0</v>
      </c>
      <c r="H42" s="270">
        <v>0</v>
      </c>
      <c r="I42" s="270">
        <v>0</v>
      </c>
      <c r="J42" s="270">
        <v>0</v>
      </c>
      <c r="K42" s="270">
        <v>0</v>
      </c>
      <c r="L42" s="270">
        <v>0</v>
      </c>
      <c r="M42" s="270">
        <v>0</v>
      </c>
      <c r="N42" s="270">
        <v>0</v>
      </c>
      <c r="O42" s="270">
        <v>0</v>
      </c>
      <c r="P42" s="270">
        <v>0</v>
      </c>
      <c r="Q42" s="270">
        <v>0</v>
      </c>
      <c r="R42" s="270">
        <v>0</v>
      </c>
      <c r="S42" s="270">
        <v>0</v>
      </c>
      <c r="T42" s="270">
        <v>0</v>
      </c>
      <c r="U42" s="270">
        <v>0</v>
      </c>
      <c r="V42" s="270">
        <v>0</v>
      </c>
      <c r="W42" s="270">
        <v>0</v>
      </c>
      <c r="X42" s="270">
        <v>0</v>
      </c>
      <c r="Y42" s="270">
        <v>0</v>
      </c>
      <c r="Z42" s="270">
        <v>0</v>
      </c>
      <c r="AA42" s="270">
        <v>0</v>
      </c>
      <c r="AB42" s="273">
        <f t="shared" si="3"/>
        <v>0</v>
      </c>
      <c r="AC42" s="273">
        <f t="shared" si="4"/>
        <v>0</v>
      </c>
    </row>
    <row r="43" spans="1:29" x14ac:dyDescent="0.25">
      <c r="A43" s="73" t="s">
        <v>58</v>
      </c>
      <c r="B43" s="72" t="s">
        <v>149</v>
      </c>
      <c r="C43" s="269">
        <f t="shared" si="5"/>
        <v>0</v>
      </c>
      <c r="D43" s="269">
        <v>0</v>
      </c>
      <c r="E43" s="349">
        <v>0</v>
      </c>
      <c r="F43" s="349">
        <f t="shared" si="6"/>
        <v>0</v>
      </c>
      <c r="G43" s="269">
        <v>0</v>
      </c>
      <c r="H43" s="269">
        <v>0</v>
      </c>
      <c r="I43" s="269">
        <v>0</v>
      </c>
      <c r="J43" s="269">
        <v>0</v>
      </c>
      <c r="K43" s="269">
        <v>0</v>
      </c>
      <c r="L43" s="272">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73">
        <f t="shared" si="3"/>
        <v>0</v>
      </c>
      <c r="AC43" s="273">
        <f t="shared" si="4"/>
        <v>0</v>
      </c>
    </row>
    <row r="44" spans="1:29" x14ac:dyDescent="0.25">
      <c r="A44" s="70" t="s">
        <v>148</v>
      </c>
      <c r="B44" s="44" t="s">
        <v>147</v>
      </c>
      <c r="C44" s="269">
        <f t="shared" si="5"/>
        <v>0</v>
      </c>
      <c r="D44" s="269">
        <v>0</v>
      </c>
      <c r="E44" s="349">
        <f t="shared" ref="E44:E50" si="8">G44+AB44</f>
        <v>0</v>
      </c>
      <c r="F44" s="349">
        <f t="shared" si="6"/>
        <v>0</v>
      </c>
      <c r="G44" s="270">
        <v>0</v>
      </c>
      <c r="H44" s="270">
        <v>0</v>
      </c>
      <c r="I44" s="270">
        <v>0</v>
      </c>
      <c r="J44" s="270">
        <v>0</v>
      </c>
      <c r="K44" s="270">
        <v>0</v>
      </c>
      <c r="L44" s="270">
        <v>0</v>
      </c>
      <c r="M44" s="270">
        <v>0</v>
      </c>
      <c r="N44" s="270">
        <v>0</v>
      </c>
      <c r="O44" s="270">
        <v>0</v>
      </c>
      <c r="P44" s="270">
        <v>0</v>
      </c>
      <c r="Q44" s="270">
        <v>0</v>
      </c>
      <c r="R44" s="270">
        <v>0</v>
      </c>
      <c r="S44" s="270">
        <v>0</v>
      </c>
      <c r="T44" s="270">
        <v>0</v>
      </c>
      <c r="U44" s="270">
        <v>0</v>
      </c>
      <c r="V44" s="270">
        <v>0</v>
      </c>
      <c r="W44" s="270">
        <v>0</v>
      </c>
      <c r="X44" s="270">
        <v>0</v>
      </c>
      <c r="Y44" s="270">
        <v>0</v>
      </c>
      <c r="Z44" s="270">
        <v>0</v>
      </c>
      <c r="AA44" s="270">
        <v>0</v>
      </c>
      <c r="AB44" s="273">
        <f t="shared" si="3"/>
        <v>0</v>
      </c>
      <c r="AC44" s="273">
        <f t="shared" si="4"/>
        <v>0</v>
      </c>
    </row>
    <row r="45" spans="1:29" x14ac:dyDescent="0.25">
      <c r="A45" s="70" t="s">
        <v>146</v>
      </c>
      <c r="B45" s="44" t="s">
        <v>145</v>
      </c>
      <c r="C45" s="269">
        <f t="shared" si="5"/>
        <v>0</v>
      </c>
      <c r="D45" s="269">
        <v>0</v>
      </c>
      <c r="E45" s="349">
        <f t="shared" si="8"/>
        <v>0</v>
      </c>
      <c r="F45" s="349">
        <f t="shared" si="6"/>
        <v>0</v>
      </c>
      <c r="G45" s="270">
        <v>0</v>
      </c>
      <c r="H45" s="270">
        <v>0</v>
      </c>
      <c r="I45" s="270">
        <v>0</v>
      </c>
      <c r="J45" s="270">
        <v>0</v>
      </c>
      <c r="K45" s="270">
        <v>0</v>
      </c>
      <c r="L45" s="271">
        <v>0</v>
      </c>
      <c r="M45" s="270">
        <v>0</v>
      </c>
      <c r="N45" s="270">
        <v>0</v>
      </c>
      <c r="O45" s="270">
        <v>0</v>
      </c>
      <c r="P45" s="270">
        <v>0</v>
      </c>
      <c r="Q45" s="270">
        <v>0</v>
      </c>
      <c r="R45" s="270">
        <v>0</v>
      </c>
      <c r="S45" s="270">
        <v>0</v>
      </c>
      <c r="T45" s="270">
        <v>0</v>
      </c>
      <c r="U45" s="270">
        <v>0</v>
      </c>
      <c r="V45" s="270">
        <v>0</v>
      </c>
      <c r="W45" s="270">
        <v>0</v>
      </c>
      <c r="X45" s="270">
        <f>X37</f>
        <v>0</v>
      </c>
      <c r="Y45" s="270">
        <v>0</v>
      </c>
      <c r="Z45" s="270">
        <v>0</v>
      </c>
      <c r="AA45" s="270">
        <v>0</v>
      </c>
      <c r="AB45" s="273">
        <f t="shared" si="3"/>
        <v>0</v>
      </c>
      <c r="AC45" s="273">
        <f t="shared" si="4"/>
        <v>0</v>
      </c>
    </row>
    <row r="46" spans="1:29" x14ac:dyDescent="0.25">
      <c r="A46" s="70" t="s">
        <v>144</v>
      </c>
      <c r="B46" s="44" t="s">
        <v>143</v>
      </c>
      <c r="C46" s="269">
        <f t="shared" si="5"/>
        <v>0</v>
      </c>
      <c r="D46" s="269">
        <v>0</v>
      </c>
      <c r="E46" s="349">
        <f t="shared" si="8"/>
        <v>0</v>
      </c>
      <c r="F46" s="349">
        <f t="shared" si="6"/>
        <v>0</v>
      </c>
      <c r="G46" s="270">
        <v>0</v>
      </c>
      <c r="H46" s="270">
        <v>0</v>
      </c>
      <c r="I46" s="270">
        <v>0</v>
      </c>
      <c r="J46" s="270">
        <v>0</v>
      </c>
      <c r="K46" s="270">
        <v>0</v>
      </c>
      <c r="L46" s="270">
        <v>0</v>
      </c>
      <c r="M46" s="270">
        <v>0</v>
      </c>
      <c r="N46" s="270">
        <v>0</v>
      </c>
      <c r="O46" s="270">
        <v>0</v>
      </c>
      <c r="P46" s="270">
        <v>0</v>
      </c>
      <c r="Q46" s="270">
        <v>0</v>
      </c>
      <c r="R46" s="270">
        <v>0</v>
      </c>
      <c r="S46" s="270">
        <v>0</v>
      </c>
      <c r="T46" s="270">
        <v>0</v>
      </c>
      <c r="U46" s="270">
        <v>0</v>
      </c>
      <c r="V46" s="270">
        <v>0</v>
      </c>
      <c r="W46" s="270">
        <v>0</v>
      </c>
      <c r="X46" s="270">
        <v>0</v>
      </c>
      <c r="Y46" s="270">
        <v>0</v>
      </c>
      <c r="Z46" s="270">
        <v>0</v>
      </c>
      <c r="AA46" s="270">
        <v>0</v>
      </c>
      <c r="AB46" s="273">
        <f t="shared" si="3"/>
        <v>0</v>
      </c>
      <c r="AC46" s="273">
        <f t="shared" si="4"/>
        <v>0</v>
      </c>
    </row>
    <row r="47" spans="1:29" ht="31.5" x14ac:dyDescent="0.25">
      <c r="A47" s="70" t="s">
        <v>142</v>
      </c>
      <c r="B47" s="44" t="s">
        <v>141</v>
      </c>
      <c r="C47" s="269">
        <f t="shared" si="5"/>
        <v>0</v>
      </c>
      <c r="D47" s="269">
        <v>0</v>
      </c>
      <c r="E47" s="349">
        <f t="shared" si="8"/>
        <v>0</v>
      </c>
      <c r="F47" s="349">
        <f t="shared" si="6"/>
        <v>0</v>
      </c>
      <c r="G47" s="270">
        <v>0</v>
      </c>
      <c r="H47" s="270">
        <v>0</v>
      </c>
      <c r="I47" s="270">
        <v>0</v>
      </c>
      <c r="J47" s="270">
        <v>0</v>
      </c>
      <c r="K47" s="270">
        <v>0</v>
      </c>
      <c r="L47" s="270">
        <v>0</v>
      </c>
      <c r="M47" s="270">
        <v>0</v>
      </c>
      <c r="N47" s="270">
        <v>0</v>
      </c>
      <c r="O47" s="270">
        <v>0</v>
      </c>
      <c r="P47" s="270">
        <v>0</v>
      </c>
      <c r="Q47" s="270">
        <v>0</v>
      </c>
      <c r="R47" s="270">
        <v>0</v>
      </c>
      <c r="S47" s="270">
        <v>0</v>
      </c>
      <c r="T47" s="270">
        <v>0</v>
      </c>
      <c r="U47" s="270">
        <v>0</v>
      </c>
      <c r="V47" s="270">
        <v>0</v>
      </c>
      <c r="W47" s="270">
        <v>0</v>
      </c>
      <c r="X47" s="270">
        <f>X39</f>
        <v>0</v>
      </c>
      <c r="Y47" s="270">
        <v>0</v>
      </c>
      <c r="Z47" s="270">
        <v>0</v>
      </c>
      <c r="AA47" s="270">
        <v>0</v>
      </c>
      <c r="AB47" s="273">
        <f t="shared" si="3"/>
        <v>0</v>
      </c>
      <c r="AC47" s="273">
        <f t="shared" si="4"/>
        <v>0</v>
      </c>
    </row>
    <row r="48" spans="1:29" ht="31.5" x14ac:dyDescent="0.25">
      <c r="A48" s="70" t="s">
        <v>140</v>
      </c>
      <c r="B48" s="44" t="s">
        <v>139</v>
      </c>
      <c r="C48" s="269">
        <f t="shared" si="5"/>
        <v>0</v>
      </c>
      <c r="D48" s="269">
        <v>0</v>
      </c>
      <c r="E48" s="349">
        <f t="shared" si="8"/>
        <v>0</v>
      </c>
      <c r="F48" s="349">
        <f t="shared" si="6"/>
        <v>0</v>
      </c>
      <c r="G48" s="270">
        <v>0</v>
      </c>
      <c r="H48" s="270">
        <v>0</v>
      </c>
      <c r="I48" s="270">
        <v>0</v>
      </c>
      <c r="J48" s="270">
        <v>0</v>
      </c>
      <c r="K48" s="270">
        <v>0</v>
      </c>
      <c r="L48" s="270">
        <v>0</v>
      </c>
      <c r="M48" s="270">
        <v>0</v>
      </c>
      <c r="N48" s="270">
        <v>0</v>
      </c>
      <c r="O48" s="270">
        <v>0</v>
      </c>
      <c r="P48" s="270">
        <v>0</v>
      </c>
      <c r="Q48" s="270">
        <v>0</v>
      </c>
      <c r="R48" s="270">
        <v>0</v>
      </c>
      <c r="S48" s="270">
        <v>0</v>
      </c>
      <c r="T48" s="270">
        <v>0</v>
      </c>
      <c r="U48" s="270">
        <v>0</v>
      </c>
      <c r="V48" s="270">
        <v>0</v>
      </c>
      <c r="W48" s="270">
        <v>0</v>
      </c>
      <c r="X48" s="270">
        <f>X40</f>
        <v>0</v>
      </c>
      <c r="Y48" s="270">
        <v>0</v>
      </c>
      <c r="Z48" s="270">
        <v>0</v>
      </c>
      <c r="AA48" s="270">
        <v>0</v>
      </c>
      <c r="AB48" s="273">
        <f t="shared" si="3"/>
        <v>0</v>
      </c>
      <c r="AC48" s="273">
        <f t="shared" si="4"/>
        <v>0</v>
      </c>
    </row>
    <row r="49" spans="1:29" x14ac:dyDescent="0.25">
      <c r="A49" s="70" t="s">
        <v>138</v>
      </c>
      <c r="B49" s="44" t="s">
        <v>137</v>
      </c>
      <c r="C49" s="269">
        <f t="shared" si="5"/>
        <v>0.26</v>
      </c>
      <c r="D49" s="269">
        <v>0</v>
      </c>
      <c r="E49" s="349">
        <f t="shared" si="8"/>
        <v>0.26</v>
      </c>
      <c r="F49" s="349">
        <f t="shared" si="6"/>
        <v>0.26</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f>X41</f>
        <v>0.26</v>
      </c>
      <c r="Y49" s="270">
        <v>0</v>
      </c>
      <c r="Z49" s="270">
        <v>0</v>
      </c>
      <c r="AA49" s="270">
        <v>0</v>
      </c>
      <c r="AB49" s="273">
        <f t="shared" si="3"/>
        <v>0.26</v>
      </c>
      <c r="AC49" s="273">
        <f t="shared" si="4"/>
        <v>0</v>
      </c>
    </row>
    <row r="50" spans="1:29" ht="18.75" x14ac:dyDescent="0.25">
      <c r="A50" s="70" t="s">
        <v>136</v>
      </c>
      <c r="B50" s="69" t="s">
        <v>135</v>
      </c>
      <c r="C50" s="269">
        <f t="shared" si="5"/>
        <v>0</v>
      </c>
      <c r="D50" s="269">
        <v>0</v>
      </c>
      <c r="E50" s="349">
        <f t="shared" si="8"/>
        <v>0</v>
      </c>
      <c r="F50" s="349">
        <f t="shared" si="6"/>
        <v>0</v>
      </c>
      <c r="G50" s="270">
        <v>0</v>
      </c>
      <c r="H50" s="270">
        <v>0</v>
      </c>
      <c r="I50" s="270">
        <v>0</v>
      </c>
      <c r="J50" s="270">
        <v>0</v>
      </c>
      <c r="K50" s="270">
        <v>0</v>
      </c>
      <c r="L50" s="270">
        <v>0</v>
      </c>
      <c r="M50" s="270">
        <v>0</v>
      </c>
      <c r="N50" s="270">
        <v>0</v>
      </c>
      <c r="O50" s="270">
        <v>0</v>
      </c>
      <c r="P50" s="270">
        <v>0</v>
      </c>
      <c r="Q50" s="270">
        <v>0</v>
      </c>
      <c r="R50" s="270">
        <v>0</v>
      </c>
      <c r="S50" s="270">
        <v>0</v>
      </c>
      <c r="T50" s="270">
        <v>0</v>
      </c>
      <c r="U50" s="270">
        <v>0</v>
      </c>
      <c r="V50" s="270">
        <v>0</v>
      </c>
      <c r="W50" s="270">
        <v>0</v>
      </c>
      <c r="X50" s="270">
        <v>0</v>
      </c>
      <c r="Y50" s="270">
        <v>0</v>
      </c>
      <c r="Z50" s="270">
        <v>0</v>
      </c>
      <c r="AA50" s="270">
        <v>0</v>
      </c>
      <c r="AB50" s="273">
        <f t="shared" si="3"/>
        <v>0</v>
      </c>
      <c r="AC50" s="273">
        <f t="shared" si="4"/>
        <v>0</v>
      </c>
    </row>
    <row r="51" spans="1:29" ht="35.25" customHeight="1" x14ac:dyDescent="0.25">
      <c r="A51" s="73" t="s">
        <v>56</v>
      </c>
      <c r="B51" s="72" t="s">
        <v>134</v>
      </c>
      <c r="C51" s="269">
        <f t="shared" si="5"/>
        <v>0</v>
      </c>
      <c r="D51" s="269">
        <v>0</v>
      </c>
      <c r="E51" s="349">
        <v>0</v>
      </c>
      <c r="F51" s="349">
        <f t="shared" si="6"/>
        <v>0</v>
      </c>
      <c r="G51" s="269">
        <v>0</v>
      </c>
      <c r="H51" s="269">
        <v>0</v>
      </c>
      <c r="I51" s="269">
        <v>0</v>
      </c>
      <c r="J51" s="269">
        <v>0</v>
      </c>
      <c r="K51" s="269">
        <v>0</v>
      </c>
      <c r="L51" s="272">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73">
        <f t="shared" si="3"/>
        <v>0</v>
      </c>
      <c r="AC51" s="273">
        <f t="shared" si="4"/>
        <v>0</v>
      </c>
    </row>
    <row r="52" spans="1:29" x14ac:dyDescent="0.25">
      <c r="A52" s="70" t="s">
        <v>133</v>
      </c>
      <c r="B52" s="44" t="s">
        <v>132</v>
      </c>
      <c r="C52" s="269">
        <f t="shared" si="5"/>
        <v>1.3317735947181719</v>
      </c>
      <c r="D52" s="269">
        <v>0</v>
      </c>
      <c r="E52" s="349">
        <f>C52</f>
        <v>1.3317735947181719</v>
      </c>
      <c r="F52" s="349">
        <f t="shared" si="6"/>
        <v>1.3317735947181719</v>
      </c>
      <c r="G52" s="270">
        <v>0</v>
      </c>
      <c r="H52" s="270">
        <v>0</v>
      </c>
      <c r="I52" s="270">
        <v>0</v>
      </c>
      <c r="J52" s="270">
        <v>0</v>
      </c>
      <c r="K52" s="270">
        <v>0</v>
      </c>
      <c r="L52" s="270">
        <v>0</v>
      </c>
      <c r="M52" s="270">
        <v>0</v>
      </c>
      <c r="N52" s="270">
        <v>0</v>
      </c>
      <c r="O52" s="270">
        <v>0</v>
      </c>
      <c r="P52" s="270">
        <v>0</v>
      </c>
      <c r="Q52" s="270">
        <v>0</v>
      </c>
      <c r="R52" s="270">
        <v>0</v>
      </c>
      <c r="S52" s="270">
        <v>0</v>
      </c>
      <c r="T52" s="270">
        <v>0</v>
      </c>
      <c r="U52" s="270">
        <v>0</v>
      </c>
      <c r="V52" s="270">
        <v>0</v>
      </c>
      <c r="W52" s="270">
        <v>0</v>
      </c>
      <c r="X52" s="270">
        <f>AB30</f>
        <v>1.3317735947181719</v>
      </c>
      <c r="Y52" s="270">
        <v>0</v>
      </c>
      <c r="Z52" s="270">
        <v>0</v>
      </c>
      <c r="AA52" s="270">
        <v>0</v>
      </c>
      <c r="AB52" s="273">
        <f t="shared" si="3"/>
        <v>1.3317735947181719</v>
      </c>
      <c r="AC52" s="273">
        <f t="shared" si="4"/>
        <v>0</v>
      </c>
    </row>
    <row r="53" spans="1:29" x14ac:dyDescent="0.25">
      <c r="A53" s="70" t="s">
        <v>131</v>
      </c>
      <c r="B53" s="44" t="s">
        <v>125</v>
      </c>
      <c r="C53" s="269">
        <f t="shared" si="5"/>
        <v>0</v>
      </c>
      <c r="D53" s="269">
        <v>0</v>
      </c>
      <c r="E53" s="349">
        <f>G53+AB53</f>
        <v>0</v>
      </c>
      <c r="F53" s="349">
        <f t="shared" si="6"/>
        <v>0</v>
      </c>
      <c r="G53" s="270">
        <v>0</v>
      </c>
      <c r="H53" s="270">
        <v>0</v>
      </c>
      <c r="I53" s="270">
        <v>0</v>
      </c>
      <c r="J53" s="270">
        <v>0</v>
      </c>
      <c r="K53" s="270">
        <v>0</v>
      </c>
      <c r="L53" s="271">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3">
        <f t="shared" si="3"/>
        <v>0</v>
      </c>
      <c r="AC53" s="273">
        <f t="shared" si="4"/>
        <v>0</v>
      </c>
    </row>
    <row r="54" spans="1:29" x14ac:dyDescent="0.25">
      <c r="A54" s="70" t="s">
        <v>130</v>
      </c>
      <c r="B54" s="69" t="s">
        <v>124</v>
      </c>
      <c r="C54" s="269">
        <f t="shared" si="5"/>
        <v>0</v>
      </c>
      <c r="D54" s="269">
        <v>0</v>
      </c>
      <c r="E54" s="349">
        <f>G54+AB54</f>
        <v>0</v>
      </c>
      <c r="F54" s="349">
        <f t="shared" si="6"/>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f>X45</f>
        <v>0</v>
      </c>
      <c r="Y54" s="270">
        <v>0</v>
      </c>
      <c r="Z54" s="270">
        <v>0</v>
      </c>
      <c r="AA54" s="270">
        <v>0</v>
      </c>
      <c r="AB54" s="273">
        <f t="shared" si="3"/>
        <v>0</v>
      </c>
      <c r="AC54" s="273">
        <f t="shared" si="4"/>
        <v>0</v>
      </c>
    </row>
    <row r="55" spans="1:29" x14ac:dyDescent="0.25">
      <c r="A55" s="70" t="s">
        <v>129</v>
      </c>
      <c r="B55" s="69" t="s">
        <v>123</v>
      </c>
      <c r="C55" s="269">
        <f t="shared" si="5"/>
        <v>0</v>
      </c>
      <c r="D55" s="269">
        <v>0</v>
      </c>
      <c r="E55" s="349">
        <f>G55+AB55</f>
        <v>0</v>
      </c>
      <c r="F55" s="349">
        <f t="shared" si="6"/>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3">
        <f t="shared" si="3"/>
        <v>0</v>
      </c>
      <c r="AC55" s="273">
        <f t="shared" si="4"/>
        <v>0</v>
      </c>
    </row>
    <row r="56" spans="1:29" x14ac:dyDescent="0.25">
      <c r="A56" s="70" t="s">
        <v>128</v>
      </c>
      <c r="B56" s="69" t="s">
        <v>122</v>
      </c>
      <c r="C56" s="269">
        <f t="shared" si="5"/>
        <v>0.26</v>
      </c>
      <c r="D56" s="269">
        <v>0</v>
      </c>
      <c r="E56" s="349">
        <f>G56+AB56</f>
        <v>0.26</v>
      </c>
      <c r="F56" s="349">
        <f t="shared" si="6"/>
        <v>0.26</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f>X47+X48+X49</f>
        <v>0.26</v>
      </c>
      <c r="Y56" s="270">
        <v>0</v>
      </c>
      <c r="Z56" s="270">
        <v>0</v>
      </c>
      <c r="AA56" s="270">
        <v>0</v>
      </c>
      <c r="AB56" s="273">
        <f t="shared" si="3"/>
        <v>0.26</v>
      </c>
      <c r="AC56" s="273">
        <f t="shared" si="4"/>
        <v>0</v>
      </c>
    </row>
    <row r="57" spans="1:29" ht="18.75" x14ac:dyDescent="0.25">
      <c r="A57" s="70" t="s">
        <v>127</v>
      </c>
      <c r="B57" s="69" t="s">
        <v>121</v>
      </c>
      <c r="C57" s="269">
        <f t="shared" si="5"/>
        <v>0</v>
      </c>
      <c r="D57" s="269">
        <v>0</v>
      </c>
      <c r="E57" s="349">
        <f>G57+AB57</f>
        <v>0</v>
      </c>
      <c r="F57" s="349">
        <f t="shared" si="6"/>
        <v>0</v>
      </c>
      <c r="G57" s="270">
        <v>0</v>
      </c>
      <c r="H57" s="270">
        <v>0</v>
      </c>
      <c r="I57" s="270">
        <v>0</v>
      </c>
      <c r="J57" s="270">
        <v>0</v>
      </c>
      <c r="K57" s="270">
        <v>0</v>
      </c>
      <c r="L57" s="270">
        <v>0</v>
      </c>
      <c r="M57" s="270">
        <v>0</v>
      </c>
      <c r="N57" s="270">
        <v>0</v>
      </c>
      <c r="O57" s="270">
        <v>0</v>
      </c>
      <c r="P57" s="270">
        <v>0</v>
      </c>
      <c r="Q57" s="270">
        <v>0</v>
      </c>
      <c r="R57" s="270">
        <v>0</v>
      </c>
      <c r="S57" s="270">
        <v>0</v>
      </c>
      <c r="T57" s="270">
        <v>0</v>
      </c>
      <c r="U57" s="270">
        <v>0</v>
      </c>
      <c r="V57" s="270">
        <v>0</v>
      </c>
      <c r="W57" s="270">
        <v>0</v>
      </c>
      <c r="X57" s="270">
        <v>0</v>
      </c>
      <c r="Y57" s="270">
        <v>0</v>
      </c>
      <c r="Z57" s="270">
        <v>0</v>
      </c>
      <c r="AA57" s="270">
        <v>0</v>
      </c>
      <c r="AB57" s="273">
        <f t="shared" si="3"/>
        <v>0</v>
      </c>
      <c r="AC57" s="273">
        <f t="shared" si="4"/>
        <v>0</v>
      </c>
    </row>
    <row r="58" spans="1:29" ht="36.75" customHeight="1" x14ac:dyDescent="0.25">
      <c r="A58" s="73" t="s">
        <v>55</v>
      </c>
      <c r="B58" s="94" t="s">
        <v>225</v>
      </c>
      <c r="C58" s="269">
        <f t="shared" si="5"/>
        <v>0</v>
      </c>
      <c r="D58" s="269">
        <v>0</v>
      </c>
      <c r="E58" s="349">
        <v>0</v>
      </c>
      <c r="F58" s="349">
        <f t="shared" si="6"/>
        <v>0</v>
      </c>
      <c r="G58" s="269">
        <v>0</v>
      </c>
      <c r="H58" s="269">
        <v>0</v>
      </c>
      <c r="I58" s="269">
        <v>0</v>
      </c>
      <c r="J58" s="269">
        <v>0</v>
      </c>
      <c r="K58" s="269">
        <v>0</v>
      </c>
      <c r="L58" s="272">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73">
        <f t="shared" si="3"/>
        <v>0</v>
      </c>
      <c r="AC58" s="273">
        <f t="shared" si="4"/>
        <v>0</v>
      </c>
    </row>
    <row r="59" spans="1:29" x14ac:dyDescent="0.25">
      <c r="A59" s="73" t="s">
        <v>53</v>
      </c>
      <c r="B59" s="72" t="s">
        <v>126</v>
      </c>
      <c r="C59" s="269">
        <f t="shared" si="5"/>
        <v>0</v>
      </c>
      <c r="D59" s="269">
        <v>0</v>
      </c>
      <c r="E59" s="349">
        <v>0</v>
      </c>
      <c r="F59" s="349">
        <f t="shared" si="6"/>
        <v>0</v>
      </c>
      <c r="G59" s="269">
        <v>0</v>
      </c>
      <c r="H59" s="269">
        <v>0</v>
      </c>
      <c r="I59" s="269">
        <v>0</v>
      </c>
      <c r="J59" s="269">
        <v>0</v>
      </c>
      <c r="K59" s="269">
        <v>0</v>
      </c>
      <c r="L59" s="272">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73">
        <f t="shared" si="3"/>
        <v>0</v>
      </c>
      <c r="AC59" s="273">
        <f t="shared" si="4"/>
        <v>0</v>
      </c>
    </row>
    <row r="60" spans="1:29" x14ac:dyDescent="0.25">
      <c r="A60" s="70" t="s">
        <v>219</v>
      </c>
      <c r="B60" s="71" t="s">
        <v>147</v>
      </c>
      <c r="C60" s="269">
        <f t="shared" si="5"/>
        <v>0</v>
      </c>
      <c r="D60" s="269">
        <v>0</v>
      </c>
      <c r="E60" s="349">
        <v>0</v>
      </c>
      <c r="F60" s="349">
        <f t="shared" si="6"/>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273">
        <f t="shared" si="3"/>
        <v>0</v>
      </c>
      <c r="AC60" s="273">
        <f t="shared" si="4"/>
        <v>0</v>
      </c>
    </row>
    <row r="61" spans="1:29" x14ac:dyDescent="0.25">
      <c r="A61" s="70" t="s">
        <v>220</v>
      </c>
      <c r="B61" s="71" t="s">
        <v>145</v>
      </c>
      <c r="C61" s="269">
        <f t="shared" si="5"/>
        <v>0</v>
      </c>
      <c r="D61" s="269">
        <v>0</v>
      </c>
      <c r="E61" s="349">
        <v>0</v>
      </c>
      <c r="F61" s="349">
        <f t="shared" si="6"/>
        <v>0</v>
      </c>
      <c r="G61" s="270">
        <v>0</v>
      </c>
      <c r="H61" s="270">
        <v>0</v>
      </c>
      <c r="I61" s="270">
        <v>0</v>
      </c>
      <c r="J61" s="270">
        <v>0</v>
      </c>
      <c r="K61" s="270">
        <v>0</v>
      </c>
      <c r="L61" s="270">
        <v>0</v>
      </c>
      <c r="M61" s="270">
        <v>0</v>
      </c>
      <c r="N61" s="270">
        <v>0</v>
      </c>
      <c r="O61" s="270">
        <v>0</v>
      </c>
      <c r="P61" s="270">
        <v>0</v>
      </c>
      <c r="Q61" s="270">
        <v>0</v>
      </c>
      <c r="R61" s="270">
        <v>0</v>
      </c>
      <c r="S61" s="270">
        <v>0</v>
      </c>
      <c r="T61" s="270">
        <v>0</v>
      </c>
      <c r="U61" s="270">
        <v>0</v>
      </c>
      <c r="V61" s="270">
        <v>0</v>
      </c>
      <c r="W61" s="270">
        <v>0</v>
      </c>
      <c r="X61" s="270">
        <v>0</v>
      </c>
      <c r="Y61" s="270">
        <v>0</v>
      </c>
      <c r="Z61" s="270">
        <v>0</v>
      </c>
      <c r="AA61" s="270">
        <v>0</v>
      </c>
      <c r="AB61" s="273">
        <f t="shared" si="3"/>
        <v>0</v>
      </c>
      <c r="AC61" s="273">
        <f t="shared" si="4"/>
        <v>0</v>
      </c>
    </row>
    <row r="62" spans="1:29" x14ac:dyDescent="0.25">
      <c r="A62" s="70" t="s">
        <v>221</v>
      </c>
      <c r="B62" s="71" t="s">
        <v>143</v>
      </c>
      <c r="C62" s="269">
        <f t="shared" si="5"/>
        <v>0</v>
      </c>
      <c r="D62" s="269">
        <v>0</v>
      </c>
      <c r="E62" s="349">
        <v>0</v>
      </c>
      <c r="F62" s="349">
        <f t="shared" si="6"/>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273">
        <f t="shared" si="3"/>
        <v>0</v>
      </c>
      <c r="AC62" s="273">
        <f t="shared" si="4"/>
        <v>0</v>
      </c>
    </row>
    <row r="63" spans="1:29" x14ac:dyDescent="0.25">
      <c r="A63" s="70" t="s">
        <v>222</v>
      </c>
      <c r="B63" s="71" t="s">
        <v>224</v>
      </c>
      <c r="C63" s="269">
        <f t="shared" si="5"/>
        <v>0</v>
      </c>
      <c r="D63" s="269">
        <v>0</v>
      </c>
      <c r="E63" s="349">
        <v>0</v>
      </c>
      <c r="F63" s="349">
        <f t="shared" si="6"/>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273">
        <f t="shared" si="3"/>
        <v>0</v>
      </c>
      <c r="AC63" s="273">
        <f t="shared" si="4"/>
        <v>0</v>
      </c>
    </row>
    <row r="64" spans="1:29" ht="18.75" x14ac:dyDescent="0.25">
      <c r="A64" s="70" t="s">
        <v>223</v>
      </c>
      <c r="B64" s="69" t="s">
        <v>121</v>
      </c>
      <c r="C64" s="269">
        <f t="shared" si="5"/>
        <v>0</v>
      </c>
      <c r="D64" s="269">
        <v>0</v>
      </c>
      <c r="E64" s="349">
        <v>0</v>
      </c>
      <c r="F64" s="349">
        <f t="shared" si="6"/>
        <v>0</v>
      </c>
      <c r="G64" s="270">
        <v>0</v>
      </c>
      <c r="H64" s="270">
        <v>0</v>
      </c>
      <c r="I64" s="270">
        <v>0</v>
      </c>
      <c r="J64" s="270">
        <v>0</v>
      </c>
      <c r="K64" s="270">
        <v>0</v>
      </c>
      <c r="L64" s="270">
        <v>0</v>
      </c>
      <c r="M64" s="270">
        <v>0</v>
      </c>
      <c r="N64" s="270">
        <v>0</v>
      </c>
      <c r="O64" s="270">
        <v>0</v>
      </c>
      <c r="P64" s="270">
        <v>0</v>
      </c>
      <c r="Q64" s="270">
        <v>0</v>
      </c>
      <c r="R64" s="270">
        <v>0</v>
      </c>
      <c r="S64" s="270">
        <v>0</v>
      </c>
      <c r="T64" s="270">
        <v>0</v>
      </c>
      <c r="U64" s="270">
        <v>0</v>
      </c>
      <c r="V64" s="270">
        <v>0</v>
      </c>
      <c r="W64" s="270">
        <v>0</v>
      </c>
      <c r="X64" s="270">
        <v>0</v>
      </c>
      <c r="Y64" s="270">
        <v>0</v>
      </c>
      <c r="Z64" s="270">
        <v>0</v>
      </c>
      <c r="AA64" s="270">
        <v>0</v>
      </c>
      <c r="AB64" s="273">
        <f t="shared" si="3"/>
        <v>0</v>
      </c>
      <c r="AC64" s="273">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516"/>
      <c r="C66" s="516"/>
      <c r="D66" s="516"/>
      <c r="E66" s="516"/>
      <c r="F66" s="516"/>
      <c r="G66" s="516"/>
      <c r="H66" s="516"/>
      <c r="I66" s="516"/>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17"/>
      <c r="C68" s="517"/>
      <c r="D68" s="517"/>
      <c r="E68" s="517"/>
      <c r="F68" s="517"/>
      <c r="G68" s="517"/>
      <c r="H68" s="517"/>
      <c r="I68" s="517"/>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16"/>
      <c r="C70" s="516"/>
      <c r="D70" s="516"/>
      <c r="E70" s="516"/>
      <c r="F70" s="516"/>
      <c r="G70" s="516"/>
      <c r="H70" s="516"/>
      <c r="I70" s="516"/>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516"/>
      <c r="C72" s="516"/>
      <c r="D72" s="516"/>
      <c r="E72" s="516"/>
      <c r="F72" s="516"/>
      <c r="G72" s="516"/>
      <c r="H72" s="516"/>
      <c r="I72" s="516"/>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517"/>
      <c r="C73" s="517"/>
      <c r="D73" s="517"/>
      <c r="E73" s="517"/>
      <c r="F73" s="517"/>
      <c r="G73" s="517"/>
      <c r="H73" s="517"/>
      <c r="I73" s="517"/>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516"/>
      <c r="C74" s="516"/>
      <c r="D74" s="516"/>
      <c r="E74" s="516"/>
      <c r="F74" s="516"/>
      <c r="G74" s="516"/>
      <c r="H74" s="516"/>
      <c r="I74" s="516"/>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514"/>
      <c r="C75" s="514"/>
      <c r="D75" s="514"/>
      <c r="E75" s="514"/>
      <c r="F75" s="514"/>
      <c r="G75" s="514"/>
      <c r="H75" s="514"/>
      <c r="I75" s="514"/>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515"/>
      <c r="C77" s="515"/>
      <c r="D77" s="515"/>
      <c r="E77" s="515"/>
      <c r="F77" s="515"/>
      <c r="G77" s="515"/>
      <c r="H77" s="515"/>
      <c r="I77" s="515"/>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4" priority="10" operator="notEqual">
      <formula>0</formula>
    </cfRule>
  </conditionalFormatting>
  <conditionalFormatting sqref="AB24:AC64">
    <cfRule type="cellIs" dxfId="43" priority="9" operator="notEqual">
      <formula>0</formula>
    </cfRule>
  </conditionalFormatting>
  <conditionalFormatting sqref="E24:F24">
    <cfRule type="cellIs" dxfId="42" priority="8" operator="notEqual">
      <formula>0</formula>
    </cfRule>
  </conditionalFormatting>
  <conditionalFormatting sqref="E58:F64 E51:F51 E25:F43">
    <cfRule type="cellIs" dxfId="41" priority="7" operator="notEqual">
      <formula>0</formula>
    </cfRule>
  </conditionalFormatting>
  <conditionalFormatting sqref="F44 F50">
    <cfRule type="cellIs" dxfId="40" priority="6" operator="notEqual">
      <formula>0</formula>
    </cfRule>
  </conditionalFormatting>
  <conditionalFormatting sqref="F45:F49">
    <cfRule type="cellIs" dxfId="39" priority="5" operator="notEqual">
      <formula>0</formula>
    </cfRule>
  </conditionalFormatting>
  <conditionalFormatting sqref="E44:E50">
    <cfRule type="cellIs" dxfId="38" priority="4" operator="notEqual">
      <formula>0</formula>
    </cfRule>
  </conditionalFormatting>
  <conditionalFormatting sqref="E52:F52 F53:F57">
    <cfRule type="cellIs" dxfId="37" priority="3" operator="notEqual">
      <formula>0</formula>
    </cfRule>
  </conditionalFormatting>
  <conditionalFormatting sqref="E53:E57">
    <cfRule type="cellIs" dxfId="36" priority="2" operator="notEqual">
      <formula>0</formula>
    </cfRule>
  </conditionalFormatting>
  <conditionalFormatting sqref="D24:D64">
    <cfRule type="cellIs" dxfId="35"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O24" sqref="O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19" style="56" customWidth="1"/>
    <col min="6" max="6" width="23.5703125" style="56" customWidth="1"/>
    <col min="7" max="7" width="12" style="57" customWidth="1"/>
    <col min="8" max="8" width="12" style="57" hidden="1" customWidth="1"/>
    <col min="9" max="16" width="9.28515625" style="56" customWidth="1"/>
    <col min="17" max="18" width="8" style="56" customWidth="1"/>
    <col min="19" max="20" width="8.5703125" style="56" customWidth="1"/>
    <col min="21" max="22" width="8" style="56" customWidth="1"/>
    <col min="23" max="24" width="8.5703125" style="56" customWidth="1"/>
    <col min="25" max="26" width="8" style="56" customWidth="1"/>
    <col min="27" max="28" width="8.5703125" style="56" customWidth="1"/>
    <col min="29" max="29" width="13.140625" style="56" customWidth="1"/>
    <col min="30" max="30" width="24.85546875" style="56" customWidth="1"/>
    <col min="31" max="16384" width="9.140625" style="56"/>
  </cols>
  <sheetData>
    <row r="1" spans="1:30" ht="18.75" x14ac:dyDescent="0.25">
      <c r="A1" s="57"/>
      <c r="B1" s="57"/>
      <c r="C1" s="57"/>
      <c r="D1" s="57"/>
      <c r="E1" s="57"/>
      <c r="F1" s="57"/>
      <c r="AD1" s="38" t="s">
        <v>65</v>
      </c>
    </row>
    <row r="2" spans="1:30" ht="18.75" x14ac:dyDescent="0.3">
      <c r="A2" s="57"/>
      <c r="B2" s="57"/>
      <c r="C2" s="57"/>
      <c r="D2" s="57"/>
      <c r="E2" s="57"/>
      <c r="F2" s="57"/>
      <c r="AD2" s="14" t="s">
        <v>7</v>
      </c>
    </row>
    <row r="3" spans="1:30" ht="18.75" x14ac:dyDescent="0.3">
      <c r="A3" s="57"/>
      <c r="B3" s="57"/>
      <c r="C3" s="57"/>
      <c r="D3" s="57"/>
      <c r="E3" s="57"/>
      <c r="F3" s="57"/>
      <c r="AD3" s="14" t="s">
        <v>64</v>
      </c>
    </row>
    <row r="4" spans="1:30" ht="18.75" customHeight="1" x14ac:dyDescent="0.25">
      <c r="A4" s="429" t="str">
        <f>'6.1. Паспорт сетевой график'!A5:K5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row>
    <row r="5" spans="1:30" ht="18.75" x14ac:dyDescent="0.3">
      <c r="A5" s="57"/>
      <c r="B5" s="57"/>
      <c r="C5" s="57"/>
      <c r="D5" s="57"/>
      <c r="E5" s="57"/>
      <c r="F5" s="57"/>
      <c r="AD5" s="14"/>
    </row>
    <row r="6" spans="1:30" ht="18.75" x14ac:dyDescent="0.25">
      <c r="A6" s="539" t="s">
        <v>6</v>
      </c>
      <c r="B6" s="539"/>
      <c r="C6" s="539"/>
      <c r="D6" s="539"/>
      <c r="E6" s="539"/>
      <c r="F6" s="539"/>
      <c r="G6" s="539"/>
      <c r="H6" s="539"/>
      <c r="I6" s="539"/>
      <c r="J6" s="539"/>
      <c r="K6" s="539"/>
      <c r="L6" s="539"/>
      <c r="M6" s="539"/>
      <c r="N6" s="539"/>
      <c r="O6" s="539"/>
      <c r="P6" s="539"/>
      <c r="Q6" s="539"/>
      <c r="R6" s="539"/>
      <c r="S6" s="539"/>
      <c r="T6" s="539"/>
      <c r="U6" s="539"/>
      <c r="V6" s="539"/>
      <c r="W6" s="539"/>
      <c r="X6" s="539"/>
      <c r="Y6" s="539"/>
      <c r="Z6" s="539"/>
      <c r="AA6" s="539"/>
      <c r="AB6" s="539"/>
      <c r="AC6" s="539"/>
      <c r="AD6" s="539"/>
    </row>
    <row r="7" spans="1:30" ht="18.75" x14ac:dyDescent="0.25">
      <c r="A7" s="381"/>
      <c r="B7" s="381"/>
      <c r="C7" s="381"/>
      <c r="D7" s="381"/>
      <c r="E7" s="381"/>
      <c r="F7" s="381"/>
      <c r="G7" s="381"/>
      <c r="H7" s="381"/>
      <c r="I7" s="382"/>
      <c r="J7" s="382"/>
      <c r="K7" s="382"/>
      <c r="L7" s="382"/>
      <c r="M7" s="382"/>
      <c r="N7" s="382"/>
      <c r="O7" s="382"/>
      <c r="P7" s="382"/>
      <c r="Q7" s="382"/>
      <c r="R7" s="382"/>
      <c r="S7" s="382"/>
      <c r="T7" s="382"/>
      <c r="U7" s="382"/>
      <c r="V7" s="382"/>
      <c r="W7" s="382"/>
      <c r="X7" s="382"/>
      <c r="Y7" s="382"/>
      <c r="Z7" s="382"/>
      <c r="AA7" s="382"/>
      <c r="AB7" s="382"/>
      <c r="AC7" s="382"/>
      <c r="AD7" s="382"/>
    </row>
    <row r="8" spans="1:30" x14ac:dyDescent="0.25">
      <c r="A8" s="540" t="str">
        <f>'6.1. Паспорт сетевой график'!A9</f>
        <v xml:space="preserve">Акционерное общество "Западная энергетическая компания" </v>
      </c>
      <c r="B8" s="540"/>
      <c r="C8" s="540"/>
      <c r="D8" s="540"/>
      <c r="E8" s="540"/>
      <c r="F8" s="540"/>
      <c r="G8" s="540"/>
      <c r="H8" s="540"/>
      <c r="I8" s="540"/>
      <c r="J8" s="540"/>
      <c r="K8" s="540"/>
      <c r="L8" s="540"/>
      <c r="M8" s="540"/>
      <c r="N8" s="540"/>
      <c r="O8" s="540"/>
      <c r="P8" s="540"/>
      <c r="Q8" s="540"/>
      <c r="R8" s="540"/>
      <c r="S8" s="540"/>
      <c r="T8" s="540"/>
      <c r="U8" s="540"/>
      <c r="V8" s="540"/>
      <c r="W8" s="540"/>
      <c r="X8" s="540"/>
      <c r="Y8" s="540"/>
      <c r="Z8" s="540"/>
      <c r="AA8" s="540"/>
      <c r="AB8" s="540"/>
      <c r="AC8" s="540"/>
      <c r="AD8" s="540"/>
    </row>
    <row r="9" spans="1:30" ht="18.75" customHeight="1" x14ac:dyDescent="0.25">
      <c r="A9" s="537" t="s">
        <v>5</v>
      </c>
      <c r="B9" s="537"/>
      <c r="C9" s="537"/>
      <c r="D9" s="537"/>
      <c r="E9" s="537"/>
      <c r="F9" s="537"/>
      <c r="G9" s="537"/>
      <c r="H9" s="537"/>
      <c r="I9" s="537"/>
      <c r="J9" s="537"/>
      <c r="K9" s="537"/>
      <c r="L9" s="537"/>
      <c r="M9" s="537"/>
      <c r="N9" s="537"/>
      <c r="O9" s="537"/>
      <c r="P9" s="537"/>
      <c r="Q9" s="537"/>
      <c r="R9" s="537"/>
      <c r="S9" s="537"/>
      <c r="T9" s="537"/>
      <c r="U9" s="537"/>
      <c r="V9" s="537"/>
      <c r="W9" s="537"/>
      <c r="X9" s="537"/>
      <c r="Y9" s="537"/>
      <c r="Z9" s="537"/>
      <c r="AA9" s="537"/>
      <c r="AB9" s="537"/>
      <c r="AC9" s="537"/>
      <c r="AD9" s="537"/>
    </row>
    <row r="10" spans="1:30" ht="18.75" x14ac:dyDescent="0.25">
      <c r="A10" s="381"/>
      <c r="B10" s="381"/>
      <c r="C10" s="381"/>
      <c r="D10" s="381"/>
      <c r="E10" s="381"/>
      <c r="F10" s="381"/>
      <c r="G10" s="381"/>
      <c r="H10" s="381"/>
      <c r="I10" s="382"/>
      <c r="J10" s="382"/>
      <c r="K10" s="382"/>
      <c r="L10" s="382"/>
      <c r="M10" s="382"/>
      <c r="N10" s="382"/>
      <c r="O10" s="382"/>
      <c r="P10" s="382"/>
      <c r="Q10" s="382"/>
      <c r="R10" s="382"/>
      <c r="S10" s="382"/>
      <c r="T10" s="382"/>
      <c r="U10" s="382"/>
      <c r="V10" s="382"/>
      <c r="W10" s="382"/>
      <c r="X10" s="382"/>
      <c r="Y10" s="382"/>
      <c r="Z10" s="382"/>
      <c r="AA10" s="382"/>
      <c r="AB10" s="382"/>
      <c r="AC10" s="382"/>
      <c r="AD10" s="382"/>
    </row>
    <row r="11" spans="1:30" x14ac:dyDescent="0.25">
      <c r="A11" s="540" t="str">
        <f>'6.1. Паспорт сетевой график'!A12</f>
        <v>J 19-17</v>
      </c>
      <c r="B11" s="540"/>
      <c r="C11" s="540"/>
      <c r="D11" s="540"/>
      <c r="E11" s="540"/>
      <c r="F11" s="540"/>
      <c r="G11" s="540"/>
      <c r="H11" s="540"/>
      <c r="I11" s="540"/>
      <c r="J11" s="540"/>
      <c r="K11" s="540"/>
      <c r="L11" s="540"/>
      <c r="M11" s="540"/>
      <c r="N11" s="540"/>
      <c r="O11" s="540"/>
      <c r="P11" s="540"/>
      <c r="Q11" s="540"/>
      <c r="R11" s="540"/>
      <c r="S11" s="540"/>
      <c r="T11" s="540"/>
      <c r="U11" s="540"/>
      <c r="V11" s="540"/>
      <c r="W11" s="540"/>
      <c r="X11" s="540"/>
      <c r="Y11" s="540"/>
      <c r="Z11" s="540"/>
      <c r="AA11" s="540"/>
      <c r="AB11" s="540"/>
      <c r="AC11" s="540"/>
      <c r="AD11" s="540"/>
    </row>
    <row r="12" spans="1:30" x14ac:dyDescent="0.25">
      <c r="A12" s="537" t="s">
        <v>4</v>
      </c>
      <c r="B12" s="537"/>
      <c r="C12" s="537"/>
      <c r="D12" s="537"/>
      <c r="E12" s="537"/>
      <c r="F12" s="537"/>
      <c r="G12" s="537"/>
      <c r="H12" s="537"/>
      <c r="I12" s="537"/>
      <c r="J12" s="537"/>
      <c r="K12" s="537"/>
      <c r="L12" s="537"/>
      <c r="M12" s="537"/>
      <c r="N12" s="537"/>
      <c r="O12" s="537"/>
      <c r="P12" s="537"/>
      <c r="Q12" s="537"/>
      <c r="R12" s="537"/>
      <c r="S12" s="537"/>
      <c r="T12" s="537"/>
      <c r="U12" s="537"/>
      <c r="V12" s="537"/>
      <c r="W12" s="537"/>
      <c r="X12" s="537"/>
      <c r="Y12" s="537"/>
      <c r="Z12" s="537"/>
      <c r="AA12" s="537"/>
      <c r="AB12" s="537"/>
      <c r="AC12" s="537"/>
      <c r="AD12" s="537"/>
    </row>
    <row r="13" spans="1:30" ht="16.5" customHeight="1" x14ac:dyDescent="0.3">
      <c r="A13" s="383"/>
      <c r="B13" s="383"/>
      <c r="C13" s="383"/>
      <c r="D13" s="383"/>
      <c r="E13" s="383"/>
      <c r="F13" s="383"/>
      <c r="G13" s="383"/>
      <c r="H13" s="383"/>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536" t="str">
        <f>'6.1. Паспорт сетевой график'!A15</f>
        <v xml:space="preserve">Реконструкция КЛ 15 кВ   от ТП-2 до ТП-5 с заменой  кабеля на кабель большего сечения, протяженностью 1,92 км </v>
      </c>
      <c r="B14" s="536"/>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row>
    <row r="15" spans="1:30" ht="15.75" customHeight="1" x14ac:dyDescent="0.25">
      <c r="A15" s="537" t="s">
        <v>3</v>
      </c>
      <c r="B15" s="537"/>
      <c r="C15" s="537"/>
      <c r="D15" s="537"/>
      <c r="E15" s="537"/>
      <c r="F15" s="537"/>
      <c r="G15" s="537"/>
      <c r="H15" s="537"/>
      <c r="I15" s="537"/>
      <c r="J15" s="537"/>
      <c r="K15" s="537"/>
      <c r="L15" s="537"/>
      <c r="M15" s="537"/>
      <c r="N15" s="537"/>
      <c r="O15" s="537"/>
      <c r="P15" s="537"/>
      <c r="Q15" s="537"/>
      <c r="R15" s="537"/>
      <c r="S15" s="537"/>
      <c r="T15" s="537"/>
      <c r="U15" s="537"/>
      <c r="V15" s="537"/>
      <c r="W15" s="537"/>
      <c r="X15" s="537"/>
      <c r="Y15" s="537"/>
      <c r="Z15" s="537"/>
      <c r="AA15" s="537"/>
      <c r="AB15" s="537"/>
      <c r="AC15" s="537"/>
      <c r="AD15" s="537"/>
    </row>
    <row r="16" spans="1:30" x14ac:dyDescent="0.25">
      <c r="A16" s="519"/>
      <c r="B16" s="519"/>
      <c r="C16" s="519"/>
      <c r="D16" s="519"/>
      <c r="E16" s="519"/>
      <c r="F16" s="519"/>
      <c r="G16" s="519"/>
      <c r="H16" s="519"/>
      <c r="I16" s="519"/>
      <c r="J16" s="519"/>
      <c r="K16" s="519"/>
      <c r="L16" s="519"/>
      <c r="M16" s="519"/>
      <c r="N16" s="519"/>
      <c r="O16" s="519"/>
      <c r="P16" s="519"/>
      <c r="Q16" s="519"/>
      <c r="R16" s="519"/>
      <c r="S16" s="519"/>
      <c r="T16" s="519"/>
      <c r="U16" s="519"/>
      <c r="V16" s="519"/>
      <c r="W16" s="519"/>
      <c r="X16" s="519"/>
      <c r="Y16" s="519"/>
      <c r="Z16" s="519"/>
      <c r="AA16" s="519"/>
      <c r="AB16" s="519"/>
      <c r="AC16" s="519"/>
      <c r="AD16" s="519"/>
    </row>
    <row r="17" spans="1:33" x14ac:dyDescent="0.25">
      <c r="A17" s="57"/>
      <c r="I17" s="57"/>
      <c r="J17" s="57"/>
      <c r="K17" s="57"/>
      <c r="L17" s="57"/>
      <c r="M17" s="57"/>
      <c r="N17" s="57"/>
      <c r="O17" s="57"/>
      <c r="P17" s="57"/>
      <c r="Q17" s="57"/>
      <c r="R17" s="57"/>
      <c r="S17" s="57"/>
      <c r="T17" s="57"/>
      <c r="U17" s="57"/>
      <c r="V17" s="57"/>
      <c r="W17" s="57"/>
      <c r="X17" s="57"/>
      <c r="Y17" s="57"/>
      <c r="Z17" s="57"/>
      <c r="AA17" s="57"/>
      <c r="AB17" s="57"/>
      <c r="AC17" s="57"/>
    </row>
    <row r="18" spans="1:33" x14ac:dyDescent="0.25">
      <c r="A18" s="524" t="s">
        <v>438</v>
      </c>
      <c r="B18" s="524"/>
      <c r="C18" s="524"/>
      <c r="D18" s="524"/>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row>
    <row r="19" spans="1:33" x14ac:dyDescent="0.25">
      <c r="A19" s="57"/>
      <c r="B19" s="57"/>
      <c r="C19" s="57"/>
      <c r="D19" s="57"/>
      <c r="E19" s="57"/>
      <c r="F19" s="57"/>
      <c r="I19" s="57"/>
      <c r="J19" s="57"/>
      <c r="K19" s="57"/>
      <c r="L19" s="57"/>
      <c r="M19" s="57"/>
      <c r="N19" s="57"/>
      <c r="O19" s="57"/>
      <c r="P19" s="57"/>
      <c r="Q19" s="57"/>
      <c r="R19" s="57"/>
      <c r="S19" s="57"/>
      <c r="T19" s="57"/>
      <c r="U19" s="57"/>
      <c r="V19" s="57"/>
      <c r="W19" s="57"/>
      <c r="X19" s="57"/>
      <c r="Y19" s="57"/>
      <c r="Z19" s="57"/>
      <c r="AA19" s="57"/>
      <c r="AB19" s="57"/>
      <c r="AC19" s="57"/>
    </row>
    <row r="20" spans="1:33" ht="33" customHeight="1" x14ac:dyDescent="0.25">
      <c r="A20" s="520" t="s">
        <v>183</v>
      </c>
      <c r="B20" s="520" t="s">
        <v>182</v>
      </c>
      <c r="C20" s="535" t="s">
        <v>181</v>
      </c>
      <c r="D20" s="535"/>
      <c r="E20" s="538" t="s">
        <v>180</v>
      </c>
      <c r="F20" s="538"/>
      <c r="G20" s="520" t="s">
        <v>652</v>
      </c>
      <c r="H20" s="520" t="s">
        <v>643</v>
      </c>
      <c r="I20" s="532">
        <v>2020</v>
      </c>
      <c r="J20" s="533"/>
      <c r="K20" s="533"/>
      <c r="L20" s="533"/>
      <c r="M20" s="532">
        <v>2021</v>
      </c>
      <c r="N20" s="533"/>
      <c r="O20" s="533"/>
      <c r="P20" s="533"/>
      <c r="Q20" s="532">
        <v>2022</v>
      </c>
      <c r="R20" s="533"/>
      <c r="S20" s="533"/>
      <c r="T20" s="533"/>
      <c r="U20" s="532">
        <v>2023</v>
      </c>
      <c r="V20" s="533"/>
      <c r="W20" s="533"/>
      <c r="X20" s="533"/>
      <c r="Y20" s="532">
        <v>2024</v>
      </c>
      <c r="Z20" s="533"/>
      <c r="AA20" s="533"/>
      <c r="AB20" s="533"/>
      <c r="AC20" s="534" t="s">
        <v>179</v>
      </c>
      <c r="AD20" s="534"/>
      <c r="AE20" s="76"/>
      <c r="AF20" s="76"/>
      <c r="AG20" s="76"/>
    </row>
    <row r="21" spans="1:33" ht="99.75" customHeight="1" x14ac:dyDescent="0.25">
      <c r="A21" s="521"/>
      <c r="B21" s="521"/>
      <c r="C21" s="535"/>
      <c r="D21" s="535"/>
      <c r="E21" s="538"/>
      <c r="F21" s="538"/>
      <c r="G21" s="521"/>
      <c r="H21" s="521"/>
      <c r="I21" s="535" t="s">
        <v>624</v>
      </c>
      <c r="J21" s="535"/>
      <c r="K21" s="535" t="s">
        <v>616</v>
      </c>
      <c r="L21" s="535"/>
      <c r="M21" s="535" t="s">
        <v>625</v>
      </c>
      <c r="N21" s="535"/>
      <c r="O21" s="535" t="s">
        <v>616</v>
      </c>
      <c r="P21" s="535"/>
      <c r="Q21" s="535" t="s">
        <v>1</v>
      </c>
      <c r="R21" s="535"/>
      <c r="S21" s="535" t="s">
        <v>178</v>
      </c>
      <c r="T21" s="535"/>
      <c r="U21" s="535" t="s">
        <v>1</v>
      </c>
      <c r="V21" s="535"/>
      <c r="W21" s="535" t="s">
        <v>178</v>
      </c>
      <c r="X21" s="535"/>
      <c r="Y21" s="535" t="s">
        <v>1</v>
      </c>
      <c r="Z21" s="535"/>
      <c r="AA21" s="535" t="s">
        <v>178</v>
      </c>
      <c r="AB21" s="535"/>
      <c r="AC21" s="534"/>
      <c r="AD21" s="534"/>
    </row>
    <row r="22" spans="1:33" ht="89.25" customHeight="1" x14ac:dyDescent="0.25">
      <c r="A22" s="522"/>
      <c r="B22" s="522"/>
      <c r="C22" s="380" t="s">
        <v>1</v>
      </c>
      <c r="D22" s="380" t="s">
        <v>178</v>
      </c>
      <c r="E22" s="75" t="s">
        <v>623</v>
      </c>
      <c r="F22" s="75" t="s">
        <v>651</v>
      </c>
      <c r="G22" s="522"/>
      <c r="H22" s="522"/>
      <c r="I22" s="384" t="s">
        <v>419</v>
      </c>
      <c r="J22" s="384" t="s">
        <v>420</v>
      </c>
      <c r="K22" s="384" t="s">
        <v>419</v>
      </c>
      <c r="L22" s="384" t="s">
        <v>420</v>
      </c>
      <c r="M22" s="384" t="s">
        <v>419</v>
      </c>
      <c r="N22" s="384" t="s">
        <v>420</v>
      </c>
      <c r="O22" s="384" t="s">
        <v>419</v>
      </c>
      <c r="P22" s="384" t="s">
        <v>420</v>
      </c>
      <c r="Q22" s="384" t="s">
        <v>419</v>
      </c>
      <c r="R22" s="384" t="s">
        <v>420</v>
      </c>
      <c r="S22" s="384" t="s">
        <v>419</v>
      </c>
      <c r="T22" s="384" t="s">
        <v>420</v>
      </c>
      <c r="U22" s="384" t="s">
        <v>419</v>
      </c>
      <c r="V22" s="384" t="s">
        <v>420</v>
      </c>
      <c r="W22" s="384" t="s">
        <v>419</v>
      </c>
      <c r="X22" s="384" t="s">
        <v>420</v>
      </c>
      <c r="Y22" s="384" t="s">
        <v>419</v>
      </c>
      <c r="Z22" s="384" t="s">
        <v>420</v>
      </c>
      <c r="AA22" s="384" t="s">
        <v>419</v>
      </c>
      <c r="AB22" s="384" t="s">
        <v>420</v>
      </c>
      <c r="AC22" s="380" t="s">
        <v>1</v>
      </c>
      <c r="AD22" s="380" t="s">
        <v>617</v>
      </c>
    </row>
    <row r="23" spans="1:33" ht="19.5" customHeight="1" x14ac:dyDescent="0.25">
      <c r="A23" s="385">
        <v>1</v>
      </c>
      <c r="B23" s="385">
        <v>2</v>
      </c>
      <c r="C23" s="385">
        <v>3</v>
      </c>
      <c r="D23" s="385">
        <v>4</v>
      </c>
      <c r="E23" s="385">
        <v>5</v>
      </c>
      <c r="F23" s="385">
        <v>6</v>
      </c>
      <c r="G23" s="385">
        <v>16</v>
      </c>
      <c r="H23" s="385">
        <v>7</v>
      </c>
      <c r="I23" s="385">
        <v>8</v>
      </c>
      <c r="J23" s="385">
        <v>9</v>
      </c>
      <c r="K23" s="385">
        <v>10</v>
      </c>
      <c r="L23" s="385">
        <v>11</v>
      </c>
      <c r="M23" s="385">
        <v>12</v>
      </c>
      <c r="N23" s="385">
        <v>13</v>
      </c>
      <c r="O23" s="385">
        <v>14</v>
      </c>
      <c r="P23" s="385">
        <v>15</v>
      </c>
      <c r="Q23" s="385">
        <v>16</v>
      </c>
      <c r="R23" s="385">
        <v>17</v>
      </c>
      <c r="S23" s="385">
        <v>18</v>
      </c>
      <c r="T23" s="385">
        <v>19</v>
      </c>
      <c r="U23" s="385">
        <v>20</v>
      </c>
      <c r="V23" s="385">
        <v>21</v>
      </c>
      <c r="W23" s="385">
        <v>22</v>
      </c>
      <c r="X23" s="385">
        <v>23</v>
      </c>
      <c r="Y23" s="385">
        <v>24</v>
      </c>
      <c r="Z23" s="385">
        <v>25</v>
      </c>
      <c r="AA23" s="385">
        <v>26</v>
      </c>
      <c r="AB23" s="385">
        <v>27</v>
      </c>
      <c r="AC23" s="385">
        <v>28</v>
      </c>
      <c r="AD23" s="385">
        <v>29</v>
      </c>
    </row>
    <row r="24" spans="1:33" ht="47.25" customHeight="1" x14ac:dyDescent="0.25">
      <c r="A24" s="386">
        <v>1</v>
      </c>
      <c r="B24" s="387" t="s">
        <v>177</v>
      </c>
      <c r="C24" s="388">
        <f>C30*1.2</f>
        <v>12.915153027427881</v>
      </c>
      <c r="D24" s="388">
        <f>D30*1.2</f>
        <v>12.915153027427881</v>
      </c>
      <c r="E24" s="388">
        <f>C24</f>
        <v>12.915153027427881</v>
      </c>
      <c r="F24" s="388">
        <f>E24</f>
        <v>12.915153027427881</v>
      </c>
      <c r="G24" s="388">
        <f>'6.2. Паспорт фин осв ввод утв'!P24</f>
        <v>0</v>
      </c>
      <c r="H24" s="388">
        <f>G24</f>
        <v>0</v>
      </c>
      <c r="I24" s="388">
        <v>0</v>
      </c>
      <c r="J24" s="388">
        <f t="shared" ref="J24:Z24" si="0">SUM(J25:J29)</f>
        <v>0</v>
      </c>
      <c r="K24" s="388">
        <v>0</v>
      </c>
      <c r="L24" s="388">
        <f t="shared" ref="L24" si="1">SUM(L25:L29)</f>
        <v>0</v>
      </c>
      <c r="M24" s="388">
        <v>0</v>
      </c>
      <c r="N24" s="388">
        <f t="shared" si="0"/>
        <v>0</v>
      </c>
      <c r="O24" s="388">
        <v>0</v>
      </c>
      <c r="P24" s="388">
        <f t="shared" ref="P24" si="2">SUM(P25:P29)</f>
        <v>0</v>
      </c>
      <c r="Q24" s="388">
        <f t="shared" si="0"/>
        <v>0</v>
      </c>
      <c r="R24" s="388">
        <f t="shared" si="0"/>
        <v>0</v>
      </c>
      <c r="S24" s="388">
        <v>0</v>
      </c>
      <c r="T24" s="388">
        <f t="shared" ref="T24" si="3">SUM(T25:T29)</f>
        <v>0</v>
      </c>
      <c r="U24" s="388">
        <v>0</v>
      </c>
      <c r="V24" s="388">
        <f t="shared" si="0"/>
        <v>0</v>
      </c>
      <c r="W24" s="388">
        <v>0</v>
      </c>
      <c r="X24" s="388">
        <f t="shared" ref="X24" si="4">SUM(X25:X29)</f>
        <v>0</v>
      </c>
      <c r="Y24" s="388">
        <f t="shared" ref="Y24:Y64" si="5">C24</f>
        <v>12.915153027427881</v>
      </c>
      <c r="Z24" s="388">
        <f t="shared" si="0"/>
        <v>0</v>
      </c>
      <c r="AA24" s="388">
        <f t="shared" ref="AA24:AA64" si="6">E24</f>
        <v>12.915153027427881</v>
      </c>
      <c r="AB24" s="388">
        <f t="shared" ref="AB24" si="7">SUM(AB25:AB29)</f>
        <v>0</v>
      </c>
      <c r="AC24" s="388">
        <f>G24+I24+M24+Q24+U24+Y24</f>
        <v>12.915153027427881</v>
      </c>
      <c r="AD24" s="396">
        <f>SUM(AA24,W24,S24,O24,K24)</f>
        <v>12.915153027427881</v>
      </c>
    </row>
    <row r="25" spans="1:33" ht="24" customHeight="1" x14ac:dyDescent="0.25">
      <c r="A25" s="389" t="s">
        <v>176</v>
      </c>
      <c r="B25" s="390" t="s">
        <v>175</v>
      </c>
      <c r="C25" s="388">
        <f>'6.2. Паспорт фин осв ввод утв'!C25</f>
        <v>0</v>
      </c>
      <c r="D25" s="388">
        <f>'6.2. Паспорт фин осв ввод утв'!D25</f>
        <v>0</v>
      </c>
      <c r="E25" s="388">
        <f t="shared" ref="E25:E64" si="8">C25</f>
        <v>0</v>
      </c>
      <c r="F25" s="388">
        <f t="shared" ref="F25:F64" si="9">E25</f>
        <v>0</v>
      </c>
      <c r="G25" s="391">
        <f>'6.2. Паспорт фин осв ввод утв'!P25</f>
        <v>0</v>
      </c>
      <c r="H25" s="391">
        <f t="shared" ref="H25:H64" si="10">G25</f>
        <v>0</v>
      </c>
      <c r="I25" s="388">
        <v>0</v>
      </c>
      <c r="J25" s="391">
        <v>0</v>
      </c>
      <c r="K25" s="388">
        <v>0</v>
      </c>
      <c r="L25" s="391">
        <v>0</v>
      </c>
      <c r="M25" s="388">
        <f>C25</f>
        <v>0</v>
      </c>
      <c r="N25" s="391">
        <v>0</v>
      </c>
      <c r="O25" s="388">
        <v>0</v>
      </c>
      <c r="P25" s="391">
        <v>0</v>
      </c>
      <c r="Q25" s="391">
        <v>0</v>
      </c>
      <c r="R25" s="391">
        <v>0</v>
      </c>
      <c r="S25" s="388">
        <v>0</v>
      </c>
      <c r="T25" s="391">
        <v>0</v>
      </c>
      <c r="U25" s="388">
        <v>0</v>
      </c>
      <c r="V25" s="391">
        <v>0</v>
      </c>
      <c r="W25" s="388">
        <v>0</v>
      </c>
      <c r="X25" s="391">
        <v>0</v>
      </c>
      <c r="Y25" s="388">
        <f t="shared" si="5"/>
        <v>0</v>
      </c>
      <c r="Z25" s="391">
        <v>0</v>
      </c>
      <c r="AA25" s="388">
        <f t="shared" si="6"/>
        <v>0</v>
      </c>
      <c r="AB25" s="391">
        <v>0</v>
      </c>
      <c r="AC25" s="388">
        <f t="shared" ref="AC25:AC64" si="11">G25+I25+M25+Q25+U25+Y25</f>
        <v>0</v>
      </c>
      <c r="AD25" s="396">
        <f t="shared" ref="AD25:AD64" si="12">SUM(AA25,W25,S25,O25,K25)</f>
        <v>0</v>
      </c>
    </row>
    <row r="26" spans="1:33" x14ac:dyDescent="0.25">
      <c r="A26" s="389" t="s">
        <v>174</v>
      </c>
      <c r="B26" s="390" t="s">
        <v>173</v>
      </c>
      <c r="C26" s="388">
        <f>'6.2. Паспорт фин осв ввод утв'!C26</f>
        <v>0</v>
      </c>
      <c r="D26" s="388">
        <f>'6.2. Паспорт фин осв ввод утв'!D26</f>
        <v>0</v>
      </c>
      <c r="E26" s="388">
        <f t="shared" si="8"/>
        <v>0</v>
      </c>
      <c r="F26" s="388">
        <f t="shared" si="9"/>
        <v>0</v>
      </c>
      <c r="G26" s="391">
        <f>'6.2. Паспорт фин осв ввод утв'!P26</f>
        <v>0</v>
      </c>
      <c r="H26" s="391">
        <f t="shared" si="10"/>
        <v>0</v>
      </c>
      <c r="I26" s="388">
        <v>0</v>
      </c>
      <c r="J26" s="391">
        <v>0</v>
      </c>
      <c r="K26" s="388">
        <v>0</v>
      </c>
      <c r="L26" s="391">
        <v>0</v>
      </c>
      <c r="M26" s="388">
        <f>C26</f>
        <v>0</v>
      </c>
      <c r="N26" s="391">
        <v>0</v>
      </c>
      <c r="O26" s="388">
        <v>0</v>
      </c>
      <c r="P26" s="391">
        <v>0</v>
      </c>
      <c r="Q26" s="391">
        <v>0</v>
      </c>
      <c r="R26" s="391">
        <v>0</v>
      </c>
      <c r="S26" s="388">
        <v>0</v>
      </c>
      <c r="T26" s="391">
        <v>0</v>
      </c>
      <c r="U26" s="388">
        <v>0</v>
      </c>
      <c r="V26" s="391">
        <v>0</v>
      </c>
      <c r="W26" s="388">
        <v>0</v>
      </c>
      <c r="X26" s="391">
        <v>0</v>
      </c>
      <c r="Y26" s="388">
        <f t="shared" si="5"/>
        <v>0</v>
      </c>
      <c r="Z26" s="391">
        <v>0</v>
      </c>
      <c r="AA26" s="388">
        <f t="shared" si="6"/>
        <v>0</v>
      </c>
      <c r="AB26" s="391">
        <v>0</v>
      </c>
      <c r="AC26" s="388">
        <f t="shared" si="11"/>
        <v>0</v>
      </c>
      <c r="AD26" s="396">
        <f t="shared" si="12"/>
        <v>0</v>
      </c>
    </row>
    <row r="27" spans="1:33" ht="31.5" x14ac:dyDescent="0.25">
      <c r="A27" s="389" t="s">
        <v>172</v>
      </c>
      <c r="B27" s="390" t="s">
        <v>375</v>
      </c>
      <c r="C27" s="388">
        <f>C24</f>
        <v>12.915153027427881</v>
      </c>
      <c r="D27" s="388">
        <f>D24</f>
        <v>12.915153027427881</v>
      </c>
      <c r="E27" s="388">
        <f t="shared" si="8"/>
        <v>12.915153027427881</v>
      </c>
      <c r="F27" s="388">
        <f t="shared" si="9"/>
        <v>12.915153027427881</v>
      </c>
      <c r="G27" s="391">
        <f>'6.2. Паспорт фин осв ввод утв'!P27</f>
        <v>0</v>
      </c>
      <c r="H27" s="391">
        <f t="shared" si="10"/>
        <v>0</v>
      </c>
      <c r="I27" s="388">
        <v>0</v>
      </c>
      <c r="J27" s="391">
        <v>0</v>
      </c>
      <c r="K27" s="388">
        <v>0</v>
      </c>
      <c r="L27" s="391">
        <v>0</v>
      </c>
      <c r="M27" s="388">
        <v>0</v>
      </c>
      <c r="N27" s="391">
        <v>0</v>
      </c>
      <c r="O27" s="388">
        <v>0</v>
      </c>
      <c r="P27" s="391">
        <v>0</v>
      </c>
      <c r="Q27" s="391">
        <v>0</v>
      </c>
      <c r="R27" s="391">
        <v>0</v>
      </c>
      <c r="S27" s="388">
        <v>0</v>
      </c>
      <c r="T27" s="391">
        <v>0</v>
      </c>
      <c r="U27" s="388">
        <v>0</v>
      </c>
      <c r="V27" s="391">
        <v>0</v>
      </c>
      <c r="W27" s="388">
        <v>0</v>
      </c>
      <c r="X27" s="391">
        <v>0</v>
      </c>
      <c r="Y27" s="388">
        <f t="shared" si="5"/>
        <v>12.915153027427881</v>
      </c>
      <c r="Z27" s="391">
        <v>0</v>
      </c>
      <c r="AA27" s="388">
        <f t="shared" si="6"/>
        <v>12.915153027427881</v>
      </c>
      <c r="AB27" s="391">
        <v>0</v>
      </c>
      <c r="AC27" s="388">
        <f t="shared" si="11"/>
        <v>12.915153027427881</v>
      </c>
      <c r="AD27" s="396">
        <f t="shared" si="12"/>
        <v>12.915153027427881</v>
      </c>
    </row>
    <row r="28" spans="1:33" x14ac:dyDescent="0.25">
      <c r="A28" s="389" t="s">
        <v>171</v>
      </c>
      <c r="B28" s="390" t="s">
        <v>618</v>
      </c>
      <c r="C28" s="388">
        <f>'6.2. Паспорт фин осв ввод утв'!C28</f>
        <v>0</v>
      </c>
      <c r="D28" s="388">
        <f>'6.2. Паспорт фин осв ввод утв'!D28</f>
        <v>0</v>
      </c>
      <c r="E28" s="388">
        <f t="shared" si="8"/>
        <v>0</v>
      </c>
      <c r="F28" s="388">
        <f t="shared" si="9"/>
        <v>0</v>
      </c>
      <c r="G28" s="391">
        <f>'6.2. Паспорт фин осв ввод утв'!P28</f>
        <v>0</v>
      </c>
      <c r="H28" s="391">
        <f t="shared" si="10"/>
        <v>0</v>
      </c>
      <c r="I28" s="388">
        <v>0</v>
      </c>
      <c r="J28" s="391">
        <v>0</v>
      </c>
      <c r="K28" s="388">
        <v>0</v>
      </c>
      <c r="L28" s="391">
        <v>0</v>
      </c>
      <c r="M28" s="388">
        <f>C28</f>
        <v>0</v>
      </c>
      <c r="N28" s="391">
        <v>0</v>
      </c>
      <c r="O28" s="388">
        <v>0</v>
      </c>
      <c r="P28" s="391">
        <v>0</v>
      </c>
      <c r="Q28" s="391">
        <v>0</v>
      </c>
      <c r="R28" s="391">
        <v>0</v>
      </c>
      <c r="S28" s="388">
        <v>0</v>
      </c>
      <c r="T28" s="391">
        <v>0</v>
      </c>
      <c r="U28" s="388">
        <v>0</v>
      </c>
      <c r="V28" s="391">
        <v>0</v>
      </c>
      <c r="W28" s="388">
        <v>0</v>
      </c>
      <c r="X28" s="391">
        <v>0</v>
      </c>
      <c r="Y28" s="388">
        <f t="shared" si="5"/>
        <v>0</v>
      </c>
      <c r="Z28" s="391">
        <v>0</v>
      </c>
      <c r="AA28" s="388">
        <f t="shared" si="6"/>
        <v>0</v>
      </c>
      <c r="AB28" s="391">
        <v>0</v>
      </c>
      <c r="AC28" s="388">
        <f t="shared" si="11"/>
        <v>0</v>
      </c>
      <c r="AD28" s="396">
        <f t="shared" si="12"/>
        <v>0</v>
      </c>
    </row>
    <row r="29" spans="1:33" x14ac:dyDescent="0.25">
      <c r="A29" s="389" t="s">
        <v>169</v>
      </c>
      <c r="B29" s="74" t="s">
        <v>168</v>
      </c>
      <c r="C29" s="388">
        <f>'6.2. Паспорт фин осв ввод утв'!C29</f>
        <v>0</v>
      </c>
      <c r="D29" s="388">
        <f>'6.2. Паспорт фин осв ввод утв'!D29</f>
        <v>0</v>
      </c>
      <c r="E29" s="388">
        <f t="shared" si="8"/>
        <v>0</v>
      </c>
      <c r="F29" s="388">
        <f t="shared" si="9"/>
        <v>0</v>
      </c>
      <c r="G29" s="391">
        <f>'6.2. Паспорт фин осв ввод утв'!P29</f>
        <v>0</v>
      </c>
      <c r="H29" s="391">
        <f t="shared" si="10"/>
        <v>0</v>
      </c>
      <c r="I29" s="388">
        <v>0</v>
      </c>
      <c r="J29" s="391">
        <v>0</v>
      </c>
      <c r="K29" s="388">
        <v>0</v>
      </c>
      <c r="L29" s="391">
        <v>0</v>
      </c>
      <c r="M29" s="388">
        <f>C29</f>
        <v>0</v>
      </c>
      <c r="N29" s="391">
        <v>0</v>
      </c>
      <c r="O29" s="388">
        <v>0</v>
      </c>
      <c r="P29" s="391">
        <v>0</v>
      </c>
      <c r="Q29" s="391">
        <v>0</v>
      </c>
      <c r="R29" s="391">
        <v>0</v>
      </c>
      <c r="S29" s="388">
        <v>0</v>
      </c>
      <c r="T29" s="391">
        <v>0</v>
      </c>
      <c r="U29" s="388">
        <v>0</v>
      </c>
      <c r="V29" s="391">
        <v>0</v>
      </c>
      <c r="W29" s="388">
        <v>0</v>
      </c>
      <c r="X29" s="391">
        <v>0</v>
      </c>
      <c r="Y29" s="388">
        <f t="shared" si="5"/>
        <v>0</v>
      </c>
      <c r="Z29" s="391">
        <v>0</v>
      </c>
      <c r="AA29" s="388">
        <f t="shared" si="6"/>
        <v>0</v>
      </c>
      <c r="AB29" s="391">
        <v>0</v>
      </c>
      <c r="AC29" s="388">
        <f t="shared" si="11"/>
        <v>0</v>
      </c>
      <c r="AD29" s="396">
        <f t="shared" si="12"/>
        <v>0</v>
      </c>
    </row>
    <row r="30" spans="1:33" s="392" customFormat="1" ht="47.25" x14ac:dyDescent="0.25">
      <c r="A30" s="386" t="s">
        <v>60</v>
      </c>
      <c r="B30" s="387" t="s">
        <v>167</v>
      </c>
      <c r="C30" s="388">
        <f>SUM(C31:C34)</f>
        <v>10.762627522856567</v>
      </c>
      <c r="D30" s="388">
        <f>SUM(D31:D34)</f>
        <v>10.762627522856567</v>
      </c>
      <c r="E30" s="388">
        <f t="shared" si="8"/>
        <v>10.762627522856567</v>
      </c>
      <c r="F30" s="388">
        <f t="shared" si="9"/>
        <v>10.762627522856567</v>
      </c>
      <c r="G30" s="388">
        <f>'6.2. Паспорт фин осв ввод утв'!P30</f>
        <v>0</v>
      </c>
      <c r="H30" s="388">
        <f t="shared" si="10"/>
        <v>0</v>
      </c>
      <c r="I30" s="388">
        <v>0</v>
      </c>
      <c r="J30" s="388">
        <v>0</v>
      </c>
      <c r="K30" s="388">
        <v>0</v>
      </c>
      <c r="L30" s="388">
        <v>0</v>
      </c>
      <c r="M30" s="388">
        <v>0</v>
      </c>
      <c r="N30" s="388">
        <v>0</v>
      </c>
      <c r="O30" s="388">
        <v>0</v>
      </c>
      <c r="P30" s="388">
        <v>0</v>
      </c>
      <c r="Q30" s="388">
        <v>0</v>
      </c>
      <c r="R30" s="388">
        <v>0</v>
      </c>
      <c r="S30" s="388">
        <v>0</v>
      </c>
      <c r="T30" s="388">
        <v>0</v>
      </c>
      <c r="U30" s="388">
        <v>0</v>
      </c>
      <c r="V30" s="388">
        <v>0</v>
      </c>
      <c r="W30" s="388">
        <v>0</v>
      </c>
      <c r="X30" s="388">
        <v>0</v>
      </c>
      <c r="Y30" s="388">
        <f t="shared" si="5"/>
        <v>10.762627522856567</v>
      </c>
      <c r="Z30" s="388">
        <v>0</v>
      </c>
      <c r="AA30" s="388">
        <f t="shared" si="6"/>
        <v>10.762627522856567</v>
      </c>
      <c r="AB30" s="388">
        <v>0</v>
      </c>
      <c r="AC30" s="388">
        <f t="shared" si="11"/>
        <v>10.762627522856567</v>
      </c>
      <c r="AD30" s="396">
        <f t="shared" si="12"/>
        <v>10.762627522856567</v>
      </c>
    </row>
    <row r="31" spans="1:33" x14ac:dyDescent="0.25">
      <c r="A31" s="386" t="s">
        <v>166</v>
      </c>
      <c r="B31" s="390" t="s">
        <v>165</v>
      </c>
      <c r="C31" s="388">
        <f>'[3]сводка затрат'!$D$22</f>
        <v>0.55960391712513657</v>
      </c>
      <c r="D31" s="388">
        <f>'[3]сводка затрат'!$D$22</f>
        <v>0.55960391712513657</v>
      </c>
      <c r="E31" s="388">
        <f t="shared" si="8"/>
        <v>0.55960391712513657</v>
      </c>
      <c r="F31" s="388">
        <f t="shared" si="9"/>
        <v>0.55960391712513657</v>
      </c>
      <c r="G31" s="391">
        <f>'6.2. Паспорт фин осв ввод утв'!P31</f>
        <v>0</v>
      </c>
      <c r="H31" s="391">
        <f t="shared" si="10"/>
        <v>0</v>
      </c>
      <c r="I31" s="388">
        <v>0</v>
      </c>
      <c r="J31" s="391">
        <v>0</v>
      </c>
      <c r="K31" s="388">
        <v>0</v>
      </c>
      <c r="L31" s="391">
        <v>0</v>
      </c>
      <c r="M31" s="388">
        <v>0</v>
      </c>
      <c r="N31" s="391">
        <v>0</v>
      </c>
      <c r="O31" s="388">
        <v>0</v>
      </c>
      <c r="P31" s="391">
        <v>0</v>
      </c>
      <c r="Q31" s="391">
        <v>0</v>
      </c>
      <c r="R31" s="391">
        <v>0</v>
      </c>
      <c r="S31" s="388">
        <v>0</v>
      </c>
      <c r="T31" s="391">
        <v>0</v>
      </c>
      <c r="U31" s="388">
        <v>0</v>
      </c>
      <c r="V31" s="391">
        <v>0</v>
      </c>
      <c r="W31" s="388">
        <v>0</v>
      </c>
      <c r="X31" s="391">
        <v>0</v>
      </c>
      <c r="Y31" s="388">
        <f t="shared" si="5"/>
        <v>0.55960391712513657</v>
      </c>
      <c r="Z31" s="391">
        <v>0</v>
      </c>
      <c r="AA31" s="388">
        <f t="shared" si="6"/>
        <v>0.55960391712513657</v>
      </c>
      <c r="AB31" s="391">
        <v>0</v>
      </c>
      <c r="AC31" s="388">
        <f t="shared" si="11"/>
        <v>0.55960391712513657</v>
      </c>
      <c r="AD31" s="396">
        <f t="shared" si="12"/>
        <v>0.55960391712513657</v>
      </c>
    </row>
    <row r="32" spans="1:33" ht="31.5" x14ac:dyDescent="0.25">
      <c r="A32" s="386" t="s">
        <v>164</v>
      </c>
      <c r="B32" s="390" t="s">
        <v>163</v>
      </c>
      <c r="C32" s="388">
        <f>'[3]сводка затрат'!$E$22</f>
        <v>10.19156794978673</v>
      </c>
      <c r="D32" s="388">
        <f>'[3]сводка затрат'!$E$22</f>
        <v>10.19156794978673</v>
      </c>
      <c r="E32" s="388">
        <f t="shared" si="8"/>
        <v>10.19156794978673</v>
      </c>
      <c r="F32" s="388">
        <f t="shared" si="9"/>
        <v>10.19156794978673</v>
      </c>
      <c r="G32" s="391">
        <f>'6.2. Паспорт фин осв ввод утв'!P32</f>
        <v>0</v>
      </c>
      <c r="H32" s="391">
        <f t="shared" si="10"/>
        <v>0</v>
      </c>
      <c r="I32" s="388">
        <v>0</v>
      </c>
      <c r="J32" s="391">
        <v>0</v>
      </c>
      <c r="K32" s="388">
        <v>0</v>
      </c>
      <c r="L32" s="391">
        <v>0</v>
      </c>
      <c r="M32" s="388">
        <v>0</v>
      </c>
      <c r="N32" s="391">
        <v>0</v>
      </c>
      <c r="O32" s="388">
        <v>0</v>
      </c>
      <c r="P32" s="391">
        <v>0</v>
      </c>
      <c r="Q32" s="391">
        <v>0</v>
      </c>
      <c r="R32" s="391">
        <v>0</v>
      </c>
      <c r="S32" s="388">
        <v>0</v>
      </c>
      <c r="T32" s="391">
        <v>0</v>
      </c>
      <c r="U32" s="388">
        <v>0</v>
      </c>
      <c r="V32" s="391">
        <v>0</v>
      </c>
      <c r="W32" s="388">
        <v>0</v>
      </c>
      <c r="X32" s="391">
        <v>0</v>
      </c>
      <c r="Y32" s="388">
        <f t="shared" si="5"/>
        <v>10.19156794978673</v>
      </c>
      <c r="Z32" s="391">
        <v>0</v>
      </c>
      <c r="AA32" s="388">
        <f t="shared" si="6"/>
        <v>10.19156794978673</v>
      </c>
      <c r="AB32" s="391">
        <v>0</v>
      </c>
      <c r="AC32" s="388">
        <f t="shared" si="11"/>
        <v>10.19156794978673</v>
      </c>
      <c r="AD32" s="396">
        <f t="shared" si="12"/>
        <v>10.19156794978673</v>
      </c>
    </row>
    <row r="33" spans="1:30" x14ac:dyDescent="0.25">
      <c r="A33" s="386" t="s">
        <v>162</v>
      </c>
      <c r="B33" s="390" t="s">
        <v>161</v>
      </c>
      <c r="C33" s="388">
        <v>0</v>
      </c>
      <c r="D33" s="388">
        <v>0</v>
      </c>
      <c r="E33" s="388">
        <f t="shared" si="8"/>
        <v>0</v>
      </c>
      <c r="F33" s="388">
        <f t="shared" si="9"/>
        <v>0</v>
      </c>
      <c r="G33" s="391">
        <f>'6.2. Паспорт фин осв ввод утв'!P33</f>
        <v>0</v>
      </c>
      <c r="H33" s="391">
        <f t="shared" si="10"/>
        <v>0</v>
      </c>
      <c r="I33" s="388">
        <v>0</v>
      </c>
      <c r="J33" s="391">
        <v>0</v>
      </c>
      <c r="K33" s="388">
        <v>0</v>
      </c>
      <c r="L33" s="391">
        <v>0</v>
      </c>
      <c r="M33" s="388">
        <f>C33</f>
        <v>0</v>
      </c>
      <c r="N33" s="391">
        <v>0</v>
      </c>
      <c r="O33" s="388">
        <v>0</v>
      </c>
      <c r="P33" s="391">
        <v>0</v>
      </c>
      <c r="Q33" s="391">
        <v>0</v>
      </c>
      <c r="R33" s="391">
        <v>0</v>
      </c>
      <c r="S33" s="388">
        <v>0</v>
      </c>
      <c r="T33" s="391">
        <v>0</v>
      </c>
      <c r="U33" s="388">
        <v>0</v>
      </c>
      <c r="V33" s="391">
        <v>0</v>
      </c>
      <c r="W33" s="388">
        <v>0</v>
      </c>
      <c r="X33" s="391">
        <v>0</v>
      </c>
      <c r="Y33" s="388">
        <f t="shared" si="5"/>
        <v>0</v>
      </c>
      <c r="Z33" s="391">
        <v>0</v>
      </c>
      <c r="AA33" s="388">
        <f t="shared" si="6"/>
        <v>0</v>
      </c>
      <c r="AB33" s="391">
        <v>0</v>
      </c>
      <c r="AC33" s="388">
        <f t="shared" si="11"/>
        <v>0</v>
      </c>
      <c r="AD33" s="396">
        <f t="shared" si="12"/>
        <v>0</v>
      </c>
    </row>
    <row r="34" spans="1:30" x14ac:dyDescent="0.25">
      <c r="A34" s="386" t="s">
        <v>160</v>
      </c>
      <c r="B34" s="390" t="s">
        <v>159</v>
      </c>
      <c r="C34" s="388">
        <f>'[3]сводка затрат'!$G$22+'[3]сводка затрат'!$H$22</f>
        <v>1.145565594470087E-2</v>
      </c>
      <c r="D34" s="388">
        <f>'[3]сводка затрат'!$G$22+'[3]сводка затрат'!$H$22</f>
        <v>1.145565594470087E-2</v>
      </c>
      <c r="E34" s="388">
        <f t="shared" si="8"/>
        <v>1.145565594470087E-2</v>
      </c>
      <c r="F34" s="388">
        <f t="shared" si="9"/>
        <v>1.145565594470087E-2</v>
      </c>
      <c r="G34" s="391">
        <f>'6.2. Паспорт фин осв ввод утв'!P34</f>
        <v>0</v>
      </c>
      <c r="H34" s="391">
        <f t="shared" si="10"/>
        <v>0</v>
      </c>
      <c r="I34" s="388">
        <v>0</v>
      </c>
      <c r="J34" s="391">
        <v>0</v>
      </c>
      <c r="K34" s="388">
        <v>0</v>
      </c>
      <c r="L34" s="391">
        <v>0</v>
      </c>
      <c r="M34" s="388">
        <v>0</v>
      </c>
      <c r="N34" s="391">
        <v>0</v>
      </c>
      <c r="O34" s="388">
        <v>0</v>
      </c>
      <c r="P34" s="391">
        <v>0</v>
      </c>
      <c r="Q34" s="391">
        <v>0</v>
      </c>
      <c r="R34" s="391">
        <v>0</v>
      </c>
      <c r="S34" s="388">
        <v>0</v>
      </c>
      <c r="T34" s="391">
        <v>0</v>
      </c>
      <c r="U34" s="388">
        <v>0</v>
      </c>
      <c r="V34" s="391">
        <v>0</v>
      </c>
      <c r="W34" s="388">
        <v>0</v>
      </c>
      <c r="X34" s="391">
        <v>0</v>
      </c>
      <c r="Y34" s="388">
        <f t="shared" si="5"/>
        <v>1.145565594470087E-2</v>
      </c>
      <c r="Z34" s="391">
        <v>0</v>
      </c>
      <c r="AA34" s="388">
        <f t="shared" si="6"/>
        <v>1.145565594470087E-2</v>
      </c>
      <c r="AB34" s="391">
        <v>0</v>
      </c>
      <c r="AC34" s="388">
        <f t="shared" si="11"/>
        <v>1.145565594470087E-2</v>
      </c>
      <c r="AD34" s="396">
        <f t="shared" si="12"/>
        <v>1.145565594470087E-2</v>
      </c>
    </row>
    <row r="35" spans="1:30" s="392" customFormat="1" ht="31.5" x14ac:dyDescent="0.25">
      <c r="A35" s="386" t="s">
        <v>59</v>
      </c>
      <c r="B35" s="387" t="s">
        <v>158</v>
      </c>
      <c r="C35" s="388">
        <f>'6.2. Паспорт фин осв ввод утв'!C35</f>
        <v>0</v>
      </c>
      <c r="D35" s="388">
        <f>'6.2. Паспорт фин осв ввод утв'!D35</f>
        <v>0</v>
      </c>
      <c r="E35" s="388">
        <f t="shared" si="8"/>
        <v>0</v>
      </c>
      <c r="F35" s="388">
        <f t="shared" si="9"/>
        <v>0</v>
      </c>
      <c r="G35" s="388">
        <f>'6.2. Паспорт фин осв ввод утв'!P35</f>
        <v>0</v>
      </c>
      <c r="H35" s="388">
        <f t="shared" si="10"/>
        <v>0</v>
      </c>
      <c r="I35" s="388">
        <v>0</v>
      </c>
      <c r="J35" s="388">
        <v>0</v>
      </c>
      <c r="K35" s="388">
        <v>0</v>
      </c>
      <c r="L35" s="388">
        <v>0</v>
      </c>
      <c r="M35" s="388">
        <f t="shared" ref="M35:M40" si="13">C35</f>
        <v>0</v>
      </c>
      <c r="N35" s="388">
        <v>0</v>
      </c>
      <c r="O35" s="388">
        <v>0</v>
      </c>
      <c r="P35" s="388">
        <v>0</v>
      </c>
      <c r="Q35" s="388">
        <v>0</v>
      </c>
      <c r="R35" s="388">
        <v>0</v>
      </c>
      <c r="S35" s="388">
        <v>0</v>
      </c>
      <c r="T35" s="388">
        <v>0</v>
      </c>
      <c r="U35" s="388">
        <v>0</v>
      </c>
      <c r="V35" s="388">
        <v>0</v>
      </c>
      <c r="W35" s="388">
        <v>0</v>
      </c>
      <c r="X35" s="388">
        <v>0</v>
      </c>
      <c r="Y35" s="388">
        <f t="shared" si="5"/>
        <v>0</v>
      </c>
      <c r="Z35" s="388">
        <v>0</v>
      </c>
      <c r="AA35" s="388">
        <f t="shared" si="6"/>
        <v>0</v>
      </c>
      <c r="AB35" s="388">
        <v>0</v>
      </c>
      <c r="AC35" s="388">
        <f t="shared" si="11"/>
        <v>0</v>
      </c>
      <c r="AD35" s="396">
        <f t="shared" si="12"/>
        <v>0</v>
      </c>
    </row>
    <row r="36" spans="1:30" ht="31.5" x14ac:dyDescent="0.25">
      <c r="A36" s="389" t="s">
        <v>157</v>
      </c>
      <c r="B36" s="393" t="s">
        <v>156</v>
      </c>
      <c r="C36" s="388">
        <f>'6.2. Паспорт фин осв ввод утв'!C36</f>
        <v>0</v>
      </c>
      <c r="D36" s="388">
        <f>'6.2. Паспорт фин осв ввод утв'!D36</f>
        <v>0</v>
      </c>
      <c r="E36" s="388">
        <f t="shared" si="8"/>
        <v>0</v>
      </c>
      <c r="F36" s="388">
        <f t="shared" si="9"/>
        <v>0</v>
      </c>
      <c r="G36" s="391">
        <f>'6.2. Паспорт фин осв ввод утв'!P36</f>
        <v>0</v>
      </c>
      <c r="H36" s="391">
        <f t="shared" si="10"/>
        <v>0</v>
      </c>
      <c r="I36" s="388">
        <v>0</v>
      </c>
      <c r="J36" s="391">
        <v>0</v>
      </c>
      <c r="K36" s="388">
        <v>0</v>
      </c>
      <c r="L36" s="391">
        <v>0</v>
      </c>
      <c r="M36" s="388">
        <f t="shared" si="13"/>
        <v>0</v>
      </c>
      <c r="N36" s="391">
        <v>0</v>
      </c>
      <c r="O36" s="388">
        <v>0</v>
      </c>
      <c r="P36" s="391">
        <v>0</v>
      </c>
      <c r="Q36" s="391">
        <v>0</v>
      </c>
      <c r="R36" s="391">
        <v>0</v>
      </c>
      <c r="S36" s="388">
        <v>0</v>
      </c>
      <c r="T36" s="391">
        <v>0</v>
      </c>
      <c r="U36" s="388">
        <v>0</v>
      </c>
      <c r="V36" s="391">
        <v>0</v>
      </c>
      <c r="W36" s="388">
        <v>0</v>
      </c>
      <c r="X36" s="391">
        <v>0</v>
      </c>
      <c r="Y36" s="388">
        <f t="shared" si="5"/>
        <v>0</v>
      </c>
      <c r="Z36" s="391">
        <v>0</v>
      </c>
      <c r="AA36" s="388">
        <f t="shared" si="6"/>
        <v>0</v>
      </c>
      <c r="AB36" s="391">
        <v>0</v>
      </c>
      <c r="AC36" s="388">
        <f t="shared" si="11"/>
        <v>0</v>
      </c>
      <c r="AD36" s="396">
        <f t="shared" si="12"/>
        <v>0</v>
      </c>
    </row>
    <row r="37" spans="1:30" x14ac:dyDescent="0.25">
      <c r="A37" s="389" t="s">
        <v>155</v>
      </c>
      <c r="B37" s="393" t="s">
        <v>145</v>
      </c>
      <c r="C37" s="388">
        <f>'6.2. Паспорт фин осв ввод утв'!C37</f>
        <v>0</v>
      </c>
      <c r="D37" s="388">
        <f>'6.2. Паспорт фин осв ввод утв'!D37</f>
        <v>0</v>
      </c>
      <c r="E37" s="388">
        <f t="shared" si="8"/>
        <v>0</v>
      </c>
      <c r="F37" s="388">
        <f t="shared" si="9"/>
        <v>0</v>
      </c>
      <c r="G37" s="391">
        <f>'6.2. Паспорт фин осв ввод утв'!P37</f>
        <v>0</v>
      </c>
      <c r="H37" s="391">
        <f t="shared" si="10"/>
        <v>0</v>
      </c>
      <c r="I37" s="388">
        <v>0</v>
      </c>
      <c r="J37" s="391">
        <v>0</v>
      </c>
      <c r="K37" s="388">
        <v>0</v>
      </c>
      <c r="L37" s="391">
        <v>0</v>
      </c>
      <c r="M37" s="388">
        <f t="shared" si="13"/>
        <v>0</v>
      </c>
      <c r="N37" s="391">
        <v>0</v>
      </c>
      <c r="O37" s="388">
        <v>0</v>
      </c>
      <c r="P37" s="391">
        <v>0</v>
      </c>
      <c r="Q37" s="391">
        <v>0</v>
      </c>
      <c r="R37" s="391">
        <v>0</v>
      </c>
      <c r="S37" s="388">
        <v>0</v>
      </c>
      <c r="T37" s="391">
        <v>0</v>
      </c>
      <c r="U37" s="388">
        <v>0</v>
      </c>
      <c r="V37" s="391">
        <v>0</v>
      </c>
      <c r="W37" s="388">
        <v>0</v>
      </c>
      <c r="X37" s="391">
        <v>0</v>
      </c>
      <c r="Y37" s="388">
        <f t="shared" si="5"/>
        <v>0</v>
      </c>
      <c r="Z37" s="391">
        <v>0</v>
      </c>
      <c r="AA37" s="388">
        <f t="shared" si="6"/>
        <v>0</v>
      </c>
      <c r="AB37" s="391">
        <v>0</v>
      </c>
      <c r="AC37" s="388">
        <f t="shared" si="11"/>
        <v>0</v>
      </c>
      <c r="AD37" s="396">
        <f t="shared" si="12"/>
        <v>0</v>
      </c>
    </row>
    <row r="38" spans="1:30" x14ac:dyDescent="0.25">
      <c r="A38" s="389" t="s">
        <v>154</v>
      </c>
      <c r="B38" s="393" t="s">
        <v>143</v>
      </c>
      <c r="C38" s="388">
        <f>'6.2. Паспорт фин осв ввод утв'!C38</f>
        <v>0</v>
      </c>
      <c r="D38" s="388">
        <f>'6.2. Паспорт фин осв ввод утв'!D38</f>
        <v>0</v>
      </c>
      <c r="E38" s="388">
        <f t="shared" si="8"/>
        <v>0</v>
      </c>
      <c r="F38" s="388">
        <f t="shared" si="9"/>
        <v>0</v>
      </c>
      <c r="G38" s="391">
        <f>'6.2. Паспорт фин осв ввод утв'!P38</f>
        <v>0</v>
      </c>
      <c r="H38" s="391">
        <f t="shared" si="10"/>
        <v>0</v>
      </c>
      <c r="I38" s="388">
        <v>0</v>
      </c>
      <c r="J38" s="391">
        <v>0</v>
      </c>
      <c r="K38" s="388">
        <v>0</v>
      </c>
      <c r="L38" s="391">
        <v>0</v>
      </c>
      <c r="M38" s="388">
        <f t="shared" si="13"/>
        <v>0</v>
      </c>
      <c r="N38" s="391">
        <v>0</v>
      </c>
      <c r="O38" s="388">
        <v>0</v>
      </c>
      <c r="P38" s="391">
        <v>0</v>
      </c>
      <c r="Q38" s="391">
        <v>0</v>
      </c>
      <c r="R38" s="391">
        <v>0</v>
      </c>
      <c r="S38" s="388">
        <v>0</v>
      </c>
      <c r="T38" s="391">
        <v>0</v>
      </c>
      <c r="U38" s="388">
        <v>0</v>
      </c>
      <c r="V38" s="391">
        <v>0</v>
      </c>
      <c r="W38" s="388">
        <v>0</v>
      </c>
      <c r="X38" s="391">
        <v>0</v>
      </c>
      <c r="Y38" s="388">
        <f t="shared" si="5"/>
        <v>0</v>
      </c>
      <c r="Z38" s="391">
        <v>0</v>
      </c>
      <c r="AA38" s="388">
        <f t="shared" si="6"/>
        <v>0</v>
      </c>
      <c r="AB38" s="391">
        <v>0</v>
      </c>
      <c r="AC38" s="388">
        <f t="shared" si="11"/>
        <v>0</v>
      </c>
      <c r="AD38" s="396">
        <f t="shared" si="12"/>
        <v>0</v>
      </c>
    </row>
    <row r="39" spans="1:30" ht="31.5" x14ac:dyDescent="0.25">
      <c r="A39" s="389" t="s">
        <v>153</v>
      </c>
      <c r="B39" s="390" t="s">
        <v>141</v>
      </c>
      <c r="C39" s="388">
        <f>'6.2. Паспорт фин осв ввод утв'!C39</f>
        <v>0</v>
      </c>
      <c r="D39" s="388">
        <f>'6.2. Паспорт фин осв ввод утв'!D39</f>
        <v>0</v>
      </c>
      <c r="E39" s="388">
        <f t="shared" si="8"/>
        <v>0</v>
      </c>
      <c r="F39" s="388">
        <f t="shared" si="9"/>
        <v>0</v>
      </c>
      <c r="G39" s="391">
        <f>'6.2. Паспорт фин осв ввод утв'!P39</f>
        <v>0</v>
      </c>
      <c r="H39" s="391">
        <f t="shared" si="10"/>
        <v>0</v>
      </c>
      <c r="I39" s="388">
        <v>0</v>
      </c>
      <c r="J39" s="391">
        <v>0</v>
      </c>
      <c r="K39" s="388">
        <v>0</v>
      </c>
      <c r="L39" s="391">
        <v>0</v>
      </c>
      <c r="M39" s="388">
        <f t="shared" si="13"/>
        <v>0</v>
      </c>
      <c r="N39" s="391">
        <v>0</v>
      </c>
      <c r="O39" s="388">
        <v>0</v>
      </c>
      <c r="P39" s="391">
        <v>0</v>
      </c>
      <c r="Q39" s="391">
        <v>0</v>
      </c>
      <c r="R39" s="391">
        <v>0</v>
      </c>
      <c r="S39" s="388">
        <v>0</v>
      </c>
      <c r="T39" s="391">
        <v>0</v>
      </c>
      <c r="U39" s="388">
        <v>0</v>
      </c>
      <c r="V39" s="391">
        <v>0</v>
      </c>
      <c r="W39" s="388">
        <v>0</v>
      </c>
      <c r="X39" s="391">
        <v>0</v>
      </c>
      <c r="Y39" s="388">
        <f t="shared" si="5"/>
        <v>0</v>
      </c>
      <c r="Z39" s="391">
        <v>0</v>
      </c>
      <c r="AA39" s="388">
        <f t="shared" si="6"/>
        <v>0</v>
      </c>
      <c r="AB39" s="391">
        <v>0</v>
      </c>
      <c r="AC39" s="388">
        <f t="shared" si="11"/>
        <v>0</v>
      </c>
      <c r="AD39" s="396">
        <f t="shared" si="12"/>
        <v>0</v>
      </c>
    </row>
    <row r="40" spans="1:30" ht="31.5" x14ac:dyDescent="0.25">
      <c r="A40" s="389" t="s">
        <v>152</v>
      </c>
      <c r="B40" s="390" t="s">
        <v>139</v>
      </c>
      <c r="C40" s="388">
        <f>'6.2. Паспорт фин осв ввод утв'!C40</f>
        <v>0</v>
      </c>
      <c r="D40" s="388">
        <f>'6.2. Паспорт фин осв ввод утв'!D40</f>
        <v>0</v>
      </c>
      <c r="E40" s="388">
        <f t="shared" si="8"/>
        <v>0</v>
      </c>
      <c r="F40" s="388">
        <f t="shared" si="9"/>
        <v>0</v>
      </c>
      <c r="G40" s="391">
        <f>'6.2. Паспорт фин осв ввод утв'!P40</f>
        <v>0</v>
      </c>
      <c r="H40" s="391">
        <f t="shared" si="10"/>
        <v>0</v>
      </c>
      <c r="I40" s="388">
        <v>0</v>
      </c>
      <c r="J40" s="391">
        <v>0</v>
      </c>
      <c r="K40" s="388">
        <v>0</v>
      </c>
      <c r="L40" s="391">
        <v>0</v>
      </c>
      <c r="M40" s="388">
        <f t="shared" si="13"/>
        <v>0</v>
      </c>
      <c r="N40" s="391">
        <v>0</v>
      </c>
      <c r="O40" s="388">
        <v>0</v>
      </c>
      <c r="P40" s="391">
        <v>0</v>
      </c>
      <c r="Q40" s="391">
        <v>0</v>
      </c>
      <c r="R40" s="391">
        <v>0</v>
      </c>
      <c r="S40" s="388">
        <v>0</v>
      </c>
      <c r="T40" s="391">
        <v>0</v>
      </c>
      <c r="U40" s="388">
        <v>0</v>
      </c>
      <c r="V40" s="391">
        <v>0</v>
      </c>
      <c r="W40" s="388">
        <v>0</v>
      </c>
      <c r="X40" s="391">
        <v>0</v>
      </c>
      <c r="Y40" s="388">
        <f t="shared" si="5"/>
        <v>0</v>
      </c>
      <c r="Z40" s="391">
        <v>0</v>
      </c>
      <c r="AA40" s="388">
        <f t="shared" si="6"/>
        <v>0</v>
      </c>
      <c r="AB40" s="391">
        <v>0</v>
      </c>
      <c r="AC40" s="388">
        <f t="shared" si="11"/>
        <v>0</v>
      </c>
      <c r="AD40" s="396">
        <f t="shared" si="12"/>
        <v>0</v>
      </c>
    </row>
    <row r="41" spans="1:30" x14ac:dyDescent="0.25">
      <c r="A41" s="389" t="s">
        <v>151</v>
      </c>
      <c r="B41" s="390" t="s">
        <v>137</v>
      </c>
      <c r="C41" s="388">
        <v>1.92</v>
      </c>
      <c r="D41" s="388">
        <v>1.92</v>
      </c>
      <c r="E41" s="388">
        <f t="shared" si="8"/>
        <v>1.92</v>
      </c>
      <c r="F41" s="388">
        <f t="shared" si="9"/>
        <v>1.92</v>
      </c>
      <c r="G41" s="391">
        <f>'6.2. Паспорт фин осв ввод утв'!P41</f>
        <v>0</v>
      </c>
      <c r="H41" s="391">
        <f t="shared" si="10"/>
        <v>0</v>
      </c>
      <c r="I41" s="388">
        <v>0</v>
      </c>
      <c r="J41" s="391">
        <v>0</v>
      </c>
      <c r="K41" s="388">
        <v>0</v>
      </c>
      <c r="L41" s="391">
        <v>0</v>
      </c>
      <c r="M41" s="388">
        <v>0</v>
      </c>
      <c r="N41" s="391">
        <v>0</v>
      </c>
      <c r="O41" s="388">
        <v>0</v>
      </c>
      <c r="P41" s="391">
        <v>0</v>
      </c>
      <c r="Q41" s="391">
        <v>0</v>
      </c>
      <c r="R41" s="391">
        <v>0</v>
      </c>
      <c r="S41" s="388">
        <v>0</v>
      </c>
      <c r="T41" s="391">
        <v>0</v>
      </c>
      <c r="U41" s="388">
        <v>0</v>
      </c>
      <c r="V41" s="391">
        <v>0</v>
      </c>
      <c r="W41" s="388">
        <v>0</v>
      </c>
      <c r="X41" s="391">
        <v>0</v>
      </c>
      <c r="Y41" s="388">
        <f t="shared" si="5"/>
        <v>1.92</v>
      </c>
      <c r="Z41" s="391">
        <v>0</v>
      </c>
      <c r="AA41" s="388">
        <f t="shared" si="6"/>
        <v>1.92</v>
      </c>
      <c r="AB41" s="391">
        <v>0</v>
      </c>
      <c r="AC41" s="388">
        <f t="shared" si="11"/>
        <v>1.92</v>
      </c>
      <c r="AD41" s="396">
        <f t="shared" si="12"/>
        <v>1.92</v>
      </c>
    </row>
    <row r="42" spans="1:30" ht="18.75" x14ac:dyDescent="0.25">
      <c r="A42" s="389" t="s">
        <v>150</v>
      </c>
      <c r="B42" s="393" t="s">
        <v>619</v>
      </c>
      <c r="C42" s="388">
        <f>'6.2. Паспорт фин осв ввод утв'!C42</f>
        <v>0</v>
      </c>
      <c r="D42" s="388">
        <f>'6.2. Паспорт фин осв ввод утв'!D42</f>
        <v>0</v>
      </c>
      <c r="E42" s="388">
        <f t="shared" si="8"/>
        <v>0</v>
      </c>
      <c r="F42" s="388">
        <f t="shared" si="9"/>
        <v>0</v>
      </c>
      <c r="G42" s="391">
        <f>'6.2. Паспорт фин осв ввод утв'!P42</f>
        <v>0</v>
      </c>
      <c r="H42" s="391">
        <f t="shared" si="10"/>
        <v>0</v>
      </c>
      <c r="I42" s="388">
        <v>0</v>
      </c>
      <c r="J42" s="391">
        <v>0</v>
      </c>
      <c r="K42" s="388">
        <v>0</v>
      </c>
      <c r="L42" s="391">
        <v>0</v>
      </c>
      <c r="M42" s="388">
        <f t="shared" ref="M42:M48" si="14">C42</f>
        <v>0</v>
      </c>
      <c r="N42" s="391">
        <v>0</v>
      </c>
      <c r="O42" s="388">
        <v>0</v>
      </c>
      <c r="P42" s="391">
        <v>0</v>
      </c>
      <c r="Q42" s="391">
        <v>0</v>
      </c>
      <c r="R42" s="391">
        <v>0</v>
      </c>
      <c r="S42" s="388">
        <v>0</v>
      </c>
      <c r="T42" s="391">
        <v>0</v>
      </c>
      <c r="U42" s="388">
        <v>0</v>
      </c>
      <c r="V42" s="391">
        <v>0</v>
      </c>
      <c r="W42" s="388">
        <v>0</v>
      </c>
      <c r="X42" s="391">
        <v>0</v>
      </c>
      <c r="Y42" s="388">
        <f t="shared" si="5"/>
        <v>0</v>
      </c>
      <c r="Z42" s="391">
        <v>0</v>
      </c>
      <c r="AA42" s="388">
        <f t="shared" si="6"/>
        <v>0</v>
      </c>
      <c r="AB42" s="391">
        <v>0</v>
      </c>
      <c r="AC42" s="388">
        <f t="shared" si="11"/>
        <v>0</v>
      </c>
      <c r="AD42" s="396">
        <f t="shared" si="12"/>
        <v>0</v>
      </c>
    </row>
    <row r="43" spans="1:30" s="392" customFormat="1" x14ac:dyDescent="0.25">
      <c r="A43" s="386" t="s">
        <v>58</v>
      </c>
      <c r="B43" s="387" t="s">
        <v>149</v>
      </c>
      <c r="C43" s="388">
        <f>'6.2. Паспорт фин осв ввод утв'!C43</f>
        <v>0</v>
      </c>
      <c r="D43" s="388">
        <f>'6.2. Паспорт фин осв ввод утв'!D43</f>
        <v>0</v>
      </c>
      <c r="E43" s="388">
        <f t="shared" si="8"/>
        <v>0</v>
      </c>
      <c r="F43" s="388">
        <f t="shared" si="9"/>
        <v>0</v>
      </c>
      <c r="G43" s="388">
        <f>'6.2. Паспорт фин осв ввод утв'!P43</f>
        <v>0</v>
      </c>
      <c r="H43" s="388">
        <f t="shared" si="10"/>
        <v>0</v>
      </c>
      <c r="I43" s="388">
        <v>0</v>
      </c>
      <c r="J43" s="388">
        <v>0</v>
      </c>
      <c r="K43" s="388">
        <v>0</v>
      </c>
      <c r="L43" s="388">
        <v>0</v>
      </c>
      <c r="M43" s="388">
        <f t="shared" si="14"/>
        <v>0</v>
      </c>
      <c r="N43" s="388">
        <v>0</v>
      </c>
      <c r="O43" s="388">
        <v>0</v>
      </c>
      <c r="P43" s="388">
        <v>0</v>
      </c>
      <c r="Q43" s="388">
        <v>0</v>
      </c>
      <c r="R43" s="388">
        <v>0</v>
      </c>
      <c r="S43" s="388">
        <v>0</v>
      </c>
      <c r="T43" s="388">
        <v>0</v>
      </c>
      <c r="U43" s="388">
        <v>0</v>
      </c>
      <c r="V43" s="388">
        <v>0</v>
      </c>
      <c r="W43" s="388">
        <v>0</v>
      </c>
      <c r="X43" s="388">
        <v>0</v>
      </c>
      <c r="Y43" s="388">
        <f t="shared" si="5"/>
        <v>0</v>
      </c>
      <c r="Z43" s="388">
        <v>0</v>
      </c>
      <c r="AA43" s="388">
        <f t="shared" si="6"/>
        <v>0</v>
      </c>
      <c r="AB43" s="388">
        <v>0</v>
      </c>
      <c r="AC43" s="388">
        <f t="shared" si="11"/>
        <v>0</v>
      </c>
      <c r="AD43" s="396">
        <f t="shared" si="12"/>
        <v>0</v>
      </c>
    </row>
    <row r="44" spans="1:30" x14ac:dyDescent="0.25">
      <c r="A44" s="389" t="s">
        <v>148</v>
      </c>
      <c r="B44" s="390" t="s">
        <v>147</v>
      </c>
      <c r="C44" s="388">
        <f>'6.2. Паспорт фин осв ввод утв'!C44</f>
        <v>0</v>
      </c>
      <c r="D44" s="388">
        <f>'6.2. Паспорт фин осв ввод утв'!D44</f>
        <v>0</v>
      </c>
      <c r="E44" s="388">
        <f t="shared" si="8"/>
        <v>0</v>
      </c>
      <c r="F44" s="388">
        <f t="shared" si="9"/>
        <v>0</v>
      </c>
      <c r="G44" s="391">
        <f>'6.2. Паспорт фин осв ввод утв'!P44</f>
        <v>0</v>
      </c>
      <c r="H44" s="391">
        <f t="shared" si="10"/>
        <v>0</v>
      </c>
      <c r="I44" s="388">
        <v>0</v>
      </c>
      <c r="J44" s="391">
        <v>0</v>
      </c>
      <c r="K44" s="388">
        <v>0</v>
      </c>
      <c r="L44" s="391">
        <v>0</v>
      </c>
      <c r="M44" s="388">
        <f t="shared" si="14"/>
        <v>0</v>
      </c>
      <c r="N44" s="391">
        <v>0</v>
      </c>
      <c r="O44" s="388">
        <v>0</v>
      </c>
      <c r="P44" s="391">
        <v>0</v>
      </c>
      <c r="Q44" s="391">
        <v>0</v>
      </c>
      <c r="R44" s="391">
        <v>0</v>
      </c>
      <c r="S44" s="388">
        <v>0</v>
      </c>
      <c r="T44" s="391">
        <v>0</v>
      </c>
      <c r="U44" s="388">
        <v>0</v>
      </c>
      <c r="V44" s="391">
        <v>0</v>
      </c>
      <c r="W44" s="388">
        <v>0</v>
      </c>
      <c r="X44" s="391">
        <v>0</v>
      </c>
      <c r="Y44" s="388">
        <f t="shared" si="5"/>
        <v>0</v>
      </c>
      <c r="Z44" s="391">
        <v>0</v>
      </c>
      <c r="AA44" s="388">
        <f t="shared" si="6"/>
        <v>0</v>
      </c>
      <c r="AB44" s="391">
        <v>0</v>
      </c>
      <c r="AC44" s="388">
        <f t="shared" si="11"/>
        <v>0</v>
      </c>
      <c r="AD44" s="396">
        <f t="shared" si="12"/>
        <v>0</v>
      </c>
    </row>
    <row r="45" spans="1:30" x14ac:dyDescent="0.25">
      <c r="A45" s="389" t="s">
        <v>146</v>
      </c>
      <c r="B45" s="390" t="s">
        <v>145</v>
      </c>
      <c r="C45" s="388">
        <f>'6.2. Паспорт фин осв ввод утв'!C45</f>
        <v>0</v>
      </c>
      <c r="D45" s="388">
        <f>'6.2. Паспорт фин осв ввод утв'!D45</f>
        <v>0</v>
      </c>
      <c r="E45" s="388">
        <f t="shared" si="8"/>
        <v>0</v>
      </c>
      <c r="F45" s="388">
        <f t="shared" si="9"/>
        <v>0</v>
      </c>
      <c r="G45" s="391">
        <f>'6.2. Паспорт фин осв ввод утв'!P45</f>
        <v>0</v>
      </c>
      <c r="H45" s="391">
        <f t="shared" si="10"/>
        <v>0</v>
      </c>
      <c r="I45" s="388">
        <v>0</v>
      </c>
      <c r="J45" s="391">
        <v>0</v>
      </c>
      <c r="K45" s="388">
        <v>0</v>
      </c>
      <c r="L45" s="391">
        <v>0</v>
      </c>
      <c r="M45" s="388">
        <f t="shared" si="14"/>
        <v>0</v>
      </c>
      <c r="N45" s="391">
        <v>0</v>
      </c>
      <c r="O45" s="388">
        <v>0</v>
      </c>
      <c r="P45" s="391">
        <v>0</v>
      </c>
      <c r="Q45" s="391">
        <v>0</v>
      </c>
      <c r="R45" s="391">
        <v>0</v>
      </c>
      <c r="S45" s="388">
        <v>0</v>
      </c>
      <c r="T45" s="391">
        <v>0</v>
      </c>
      <c r="U45" s="388">
        <v>0</v>
      </c>
      <c r="V45" s="391">
        <v>0</v>
      </c>
      <c r="W45" s="388">
        <v>0</v>
      </c>
      <c r="X45" s="391">
        <v>0</v>
      </c>
      <c r="Y45" s="388">
        <f t="shared" si="5"/>
        <v>0</v>
      </c>
      <c r="Z45" s="391">
        <v>0</v>
      </c>
      <c r="AA45" s="388">
        <f t="shared" si="6"/>
        <v>0</v>
      </c>
      <c r="AB45" s="391">
        <v>0</v>
      </c>
      <c r="AC45" s="388">
        <f t="shared" si="11"/>
        <v>0</v>
      </c>
      <c r="AD45" s="396">
        <f t="shared" si="12"/>
        <v>0</v>
      </c>
    </row>
    <row r="46" spans="1:30" x14ac:dyDescent="0.25">
      <c r="A46" s="389" t="s">
        <v>144</v>
      </c>
      <c r="B46" s="390" t="s">
        <v>143</v>
      </c>
      <c r="C46" s="388">
        <f>'6.2. Паспорт фин осв ввод утв'!C46</f>
        <v>0</v>
      </c>
      <c r="D46" s="388">
        <f>'6.2. Паспорт фин осв ввод утв'!D46</f>
        <v>0</v>
      </c>
      <c r="E46" s="388">
        <f t="shared" si="8"/>
        <v>0</v>
      </c>
      <c r="F46" s="388">
        <f t="shared" si="9"/>
        <v>0</v>
      </c>
      <c r="G46" s="391">
        <f>'6.2. Паспорт фин осв ввод утв'!P46</f>
        <v>0</v>
      </c>
      <c r="H46" s="391">
        <f t="shared" si="10"/>
        <v>0</v>
      </c>
      <c r="I46" s="388">
        <v>0</v>
      </c>
      <c r="J46" s="391">
        <v>0</v>
      </c>
      <c r="K46" s="388">
        <v>0</v>
      </c>
      <c r="L46" s="391">
        <v>0</v>
      </c>
      <c r="M46" s="388">
        <f t="shared" si="14"/>
        <v>0</v>
      </c>
      <c r="N46" s="391">
        <v>0</v>
      </c>
      <c r="O46" s="388">
        <v>0</v>
      </c>
      <c r="P46" s="391">
        <v>0</v>
      </c>
      <c r="Q46" s="391">
        <v>0</v>
      </c>
      <c r="R46" s="391">
        <v>0</v>
      </c>
      <c r="S46" s="388">
        <v>0</v>
      </c>
      <c r="T46" s="391">
        <v>0</v>
      </c>
      <c r="U46" s="388">
        <v>0</v>
      </c>
      <c r="V46" s="391">
        <v>0</v>
      </c>
      <c r="W46" s="388">
        <v>0</v>
      </c>
      <c r="X46" s="391">
        <v>0</v>
      </c>
      <c r="Y46" s="388">
        <f t="shared" si="5"/>
        <v>0</v>
      </c>
      <c r="Z46" s="391">
        <v>0</v>
      </c>
      <c r="AA46" s="388">
        <f t="shared" si="6"/>
        <v>0</v>
      </c>
      <c r="AB46" s="391">
        <v>0</v>
      </c>
      <c r="AC46" s="388">
        <f t="shared" si="11"/>
        <v>0</v>
      </c>
      <c r="AD46" s="396">
        <f t="shared" si="12"/>
        <v>0</v>
      </c>
    </row>
    <row r="47" spans="1:30" ht="31.5" x14ac:dyDescent="0.25">
      <c r="A47" s="389" t="s">
        <v>142</v>
      </c>
      <c r="B47" s="390" t="s">
        <v>141</v>
      </c>
      <c r="C47" s="388">
        <f>'6.2. Паспорт фин осв ввод утв'!C47</f>
        <v>0</v>
      </c>
      <c r="D47" s="388">
        <f>'6.2. Паспорт фин осв ввод утв'!D47</f>
        <v>0</v>
      </c>
      <c r="E47" s="388">
        <f t="shared" si="8"/>
        <v>0</v>
      </c>
      <c r="F47" s="388">
        <f t="shared" si="9"/>
        <v>0</v>
      </c>
      <c r="G47" s="391">
        <f>'6.2. Паспорт фин осв ввод утв'!P47</f>
        <v>0</v>
      </c>
      <c r="H47" s="391">
        <f t="shared" si="10"/>
        <v>0</v>
      </c>
      <c r="I47" s="388">
        <v>0</v>
      </c>
      <c r="J47" s="391">
        <v>0</v>
      </c>
      <c r="K47" s="388">
        <v>0</v>
      </c>
      <c r="L47" s="391">
        <v>0</v>
      </c>
      <c r="M47" s="388">
        <f t="shared" si="14"/>
        <v>0</v>
      </c>
      <c r="N47" s="391">
        <v>0</v>
      </c>
      <c r="O47" s="388">
        <v>0</v>
      </c>
      <c r="P47" s="391">
        <v>0</v>
      </c>
      <c r="Q47" s="391">
        <v>0</v>
      </c>
      <c r="R47" s="391">
        <v>0</v>
      </c>
      <c r="S47" s="388">
        <v>0</v>
      </c>
      <c r="T47" s="391">
        <v>0</v>
      </c>
      <c r="U47" s="388">
        <v>0</v>
      </c>
      <c r="V47" s="391">
        <v>0</v>
      </c>
      <c r="W47" s="388">
        <v>0</v>
      </c>
      <c r="X47" s="391">
        <v>0</v>
      </c>
      <c r="Y47" s="388">
        <f t="shared" si="5"/>
        <v>0</v>
      </c>
      <c r="Z47" s="391">
        <v>0</v>
      </c>
      <c r="AA47" s="388">
        <f t="shared" si="6"/>
        <v>0</v>
      </c>
      <c r="AB47" s="391">
        <v>0</v>
      </c>
      <c r="AC47" s="388">
        <f t="shared" si="11"/>
        <v>0</v>
      </c>
      <c r="AD47" s="396">
        <f t="shared" si="12"/>
        <v>0</v>
      </c>
    </row>
    <row r="48" spans="1:30" ht="31.5" x14ac:dyDescent="0.25">
      <c r="A48" s="389" t="s">
        <v>140</v>
      </c>
      <c r="B48" s="390" t="s">
        <v>139</v>
      </c>
      <c r="C48" s="388">
        <f>'6.2. Паспорт фин осв ввод утв'!C48</f>
        <v>0</v>
      </c>
      <c r="D48" s="388">
        <f>'6.2. Паспорт фин осв ввод утв'!D48</f>
        <v>0</v>
      </c>
      <c r="E48" s="388">
        <f t="shared" si="8"/>
        <v>0</v>
      </c>
      <c r="F48" s="388">
        <f t="shared" si="9"/>
        <v>0</v>
      </c>
      <c r="G48" s="391">
        <f>'6.2. Паспорт фин осв ввод утв'!P48</f>
        <v>0</v>
      </c>
      <c r="H48" s="391">
        <f t="shared" si="10"/>
        <v>0</v>
      </c>
      <c r="I48" s="388">
        <v>0</v>
      </c>
      <c r="J48" s="391">
        <v>0</v>
      </c>
      <c r="K48" s="388">
        <v>0</v>
      </c>
      <c r="L48" s="391">
        <v>0</v>
      </c>
      <c r="M48" s="388">
        <f t="shared" si="14"/>
        <v>0</v>
      </c>
      <c r="N48" s="391">
        <v>0</v>
      </c>
      <c r="O48" s="388">
        <v>0</v>
      </c>
      <c r="P48" s="391">
        <v>0</v>
      </c>
      <c r="Q48" s="391">
        <v>0</v>
      </c>
      <c r="R48" s="391">
        <v>0</v>
      </c>
      <c r="S48" s="388">
        <v>0</v>
      </c>
      <c r="T48" s="391">
        <v>0</v>
      </c>
      <c r="U48" s="388">
        <v>0</v>
      </c>
      <c r="V48" s="391">
        <v>0</v>
      </c>
      <c r="W48" s="388">
        <v>0</v>
      </c>
      <c r="X48" s="391">
        <v>0</v>
      </c>
      <c r="Y48" s="388">
        <f t="shared" si="5"/>
        <v>0</v>
      </c>
      <c r="Z48" s="391">
        <v>0</v>
      </c>
      <c r="AA48" s="388">
        <f t="shared" si="6"/>
        <v>0</v>
      </c>
      <c r="AB48" s="391">
        <v>0</v>
      </c>
      <c r="AC48" s="388">
        <f t="shared" si="11"/>
        <v>0</v>
      </c>
      <c r="AD48" s="396">
        <f t="shared" si="12"/>
        <v>0</v>
      </c>
    </row>
    <row r="49" spans="1:30" x14ac:dyDescent="0.25">
      <c r="A49" s="389" t="s">
        <v>138</v>
      </c>
      <c r="B49" s="390" t="s">
        <v>137</v>
      </c>
      <c r="C49" s="388">
        <f>C41</f>
        <v>1.92</v>
      </c>
      <c r="D49" s="388">
        <f>D41</f>
        <v>1.92</v>
      </c>
      <c r="E49" s="388">
        <f t="shared" si="8"/>
        <v>1.92</v>
      </c>
      <c r="F49" s="388">
        <f t="shared" si="9"/>
        <v>1.92</v>
      </c>
      <c r="G49" s="391">
        <f>'6.2. Паспорт фин осв ввод утв'!P49</f>
        <v>0</v>
      </c>
      <c r="H49" s="391">
        <f t="shared" si="10"/>
        <v>0</v>
      </c>
      <c r="I49" s="388">
        <v>0</v>
      </c>
      <c r="J49" s="391">
        <v>0</v>
      </c>
      <c r="K49" s="388">
        <v>0</v>
      </c>
      <c r="L49" s="391">
        <v>0</v>
      </c>
      <c r="M49" s="388">
        <v>0</v>
      </c>
      <c r="N49" s="391">
        <v>0</v>
      </c>
      <c r="O49" s="388">
        <v>0</v>
      </c>
      <c r="P49" s="391">
        <v>0</v>
      </c>
      <c r="Q49" s="391">
        <v>0</v>
      </c>
      <c r="R49" s="391">
        <v>0</v>
      </c>
      <c r="S49" s="388">
        <v>0</v>
      </c>
      <c r="T49" s="391">
        <v>0</v>
      </c>
      <c r="U49" s="388">
        <v>0</v>
      </c>
      <c r="V49" s="391">
        <v>0</v>
      </c>
      <c r="W49" s="388">
        <v>0</v>
      </c>
      <c r="X49" s="391">
        <v>0</v>
      </c>
      <c r="Y49" s="388">
        <f t="shared" si="5"/>
        <v>1.92</v>
      </c>
      <c r="Z49" s="391">
        <v>0</v>
      </c>
      <c r="AA49" s="388">
        <f t="shared" si="6"/>
        <v>1.92</v>
      </c>
      <c r="AB49" s="391">
        <v>0</v>
      </c>
      <c r="AC49" s="388">
        <f t="shared" si="11"/>
        <v>1.92</v>
      </c>
      <c r="AD49" s="396">
        <f t="shared" si="12"/>
        <v>1.92</v>
      </c>
    </row>
    <row r="50" spans="1:30" ht="18.75" x14ac:dyDescent="0.25">
      <c r="A50" s="389" t="s">
        <v>136</v>
      </c>
      <c r="B50" s="393" t="s">
        <v>619</v>
      </c>
      <c r="C50" s="388">
        <f>'6.2. Паспорт фин осв ввод утв'!C50</f>
        <v>0</v>
      </c>
      <c r="D50" s="388">
        <f>'6.2. Паспорт фин осв ввод утв'!D50</f>
        <v>0</v>
      </c>
      <c r="E50" s="388">
        <f t="shared" si="8"/>
        <v>0</v>
      </c>
      <c r="F50" s="388">
        <f t="shared" si="9"/>
        <v>0</v>
      </c>
      <c r="G50" s="391">
        <f>'6.2. Паспорт фин осв ввод утв'!P50</f>
        <v>0</v>
      </c>
      <c r="H50" s="391">
        <f t="shared" si="10"/>
        <v>0</v>
      </c>
      <c r="I50" s="388">
        <v>0</v>
      </c>
      <c r="J50" s="391">
        <v>0</v>
      </c>
      <c r="K50" s="388">
        <v>0</v>
      </c>
      <c r="L50" s="391">
        <v>0</v>
      </c>
      <c r="M50" s="388">
        <f>C50</f>
        <v>0</v>
      </c>
      <c r="N50" s="391">
        <v>0</v>
      </c>
      <c r="O50" s="388">
        <v>0</v>
      </c>
      <c r="P50" s="391">
        <v>0</v>
      </c>
      <c r="Q50" s="391">
        <v>0</v>
      </c>
      <c r="R50" s="391">
        <v>0</v>
      </c>
      <c r="S50" s="388">
        <v>0</v>
      </c>
      <c r="T50" s="391">
        <v>0</v>
      </c>
      <c r="U50" s="388">
        <v>0</v>
      </c>
      <c r="V50" s="391">
        <v>0</v>
      </c>
      <c r="W50" s="388">
        <v>0</v>
      </c>
      <c r="X50" s="391">
        <v>0</v>
      </c>
      <c r="Y50" s="388">
        <f t="shared" si="5"/>
        <v>0</v>
      </c>
      <c r="Z50" s="391">
        <v>0</v>
      </c>
      <c r="AA50" s="388">
        <f t="shared" si="6"/>
        <v>0</v>
      </c>
      <c r="AB50" s="391">
        <v>0</v>
      </c>
      <c r="AC50" s="388">
        <f t="shared" si="11"/>
        <v>0</v>
      </c>
      <c r="AD50" s="396">
        <f t="shared" si="12"/>
        <v>0</v>
      </c>
    </row>
    <row r="51" spans="1:30" s="392" customFormat="1" ht="35.25" customHeight="1" x14ac:dyDescent="0.25">
      <c r="A51" s="386" t="s">
        <v>56</v>
      </c>
      <c r="B51" s="387" t="s">
        <v>134</v>
      </c>
      <c r="C51" s="388">
        <f>'6.2. Паспорт фин осв ввод утв'!C51</f>
        <v>0</v>
      </c>
      <c r="D51" s="388">
        <f>'6.2. Паспорт фин осв ввод утв'!D51</f>
        <v>0</v>
      </c>
      <c r="E51" s="388">
        <f t="shared" si="8"/>
        <v>0</v>
      </c>
      <c r="F51" s="388">
        <f t="shared" si="9"/>
        <v>0</v>
      </c>
      <c r="G51" s="388">
        <f>'6.2. Паспорт фин осв ввод утв'!P51</f>
        <v>0</v>
      </c>
      <c r="H51" s="388">
        <f t="shared" si="10"/>
        <v>0</v>
      </c>
      <c r="I51" s="388">
        <v>0</v>
      </c>
      <c r="J51" s="388">
        <v>0</v>
      </c>
      <c r="K51" s="388">
        <v>0</v>
      </c>
      <c r="L51" s="388">
        <v>0</v>
      </c>
      <c r="M51" s="388">
        <f>C51</f>
        <v>0</v>
      </c>
      <c r="N51" s="388">
        <v>0</v>
      </c>
      <c r="O51" s="388">
        <v>0</v>
      </c>
      <c r="P51" s="388">
        <v>0</v>
      </c>
      <c r="Q51" s="388">
        <v>0</v>
      </c>
      <c r="R51" s="388">
        <v>0</v>
      </c>
      <c r="S51" s="388">
        <v>0</v>
      </c>
      <c r="T51" s="388">
        <v>0</v>
      </c>
      <c r="U51" s="388">
        <v>0</v>
      </c>
      <c r="V51" s="388">
        <v>0</v>
      </c>
      <c r="W51" s="388">
        <v>0</v>
      </c>
      <c r="X51" s="388">
        <v>0</v>
      </c>
      <c r="Y51" s="388">
        <f t="shared" si="5"/>
        <v>0</v>
      </c>
      <c r="Z51" s="388">
        <v>0</v>
      </c>
      <c r="AA51" s="388">
        <f t="shared" si="6"/>
        <v>0</v>
      </c>
      <c r="AB51" s="388">
        <v>0</v>
      </c>
      <c r="AC51" s="388">
        <f t="shared" si="11"/>
        <v>0</v>
      </c>
      <c r="AD51" s="396">
        <f t="shared" si="12"/>
        <v>0</v>
      </c>
    </row>
    <row r="52" spans="1:30" x14ac:dyDescent="0.25">
      <c r="A52" s="389" t="s">
        <v>133</v>
      </c>
      <c r="B52" s="390" t="s">
        <v>132</v>
      </c>
      <c r="C52" s="388">
        <f>C30</f>
        <v>10.762627522856567</v>
      </c>
      <c r="D52" s="388">
        <f>D30</f>
        <v>10.762627522856567</v>
      </c>
      <c r="E52" s="388">
        <f t="shared" si="8"/>
        <v>10.762627522856567</v>
      </c>
      <c r="F52" s="388">
        <f t="shared" si="9"/>
        <v>10.762627522856567</v>
      </c>
      <c r="G52" s="391">
        <f>'6.2. Паспорт фин осв ввод утв'!P52</f>
        <v>0</v>
      </c>
      <c r="H52" s="391">
        <f t="shared" si="10"/>
        <v>0</v>
      </c>
      <c r="I52" s="388">
        <v>0</v>
      </c>
      <c r="J52" s="391">
        <v>0</v>
      </c>
      <c r="K52" s="388">
        <v>0</v>
      </c>
      <c r="L52" s="391">
        <v>0</v>
      </c>
      <c r="M52" s="388">
        <v>0</v>
      </c>
      <c r="N52" s="391">
        <v>0</v>
      </c>
      <c r="O52" s="388">
        <v>0</v>
      </c>
      <c r="P52" s="391">
        <v>0</v>
      </c>
      <c r="Q52" s="391">
        <v>0</v>
      </c>
      <c r="R52" s="391">
        <v>0</v>
      </c>
      <c r="S52" s="388">
        <v>0</v>
      </c>
      <c r="T52" s="391">
        <v>0</v>
      </c>
      <c r="U52" s="388">
        <v>0</v>
      </c>
      <c r="V52" s="391">
        <v>0</v>
      </c>
      <c r="W52" s="388">
        <v>0</v>
      </c>
      <c r="X52" s="391">
        <v>0</v>
      </c>
      <c r="Y52" s="388">
        <f t="shared" si="5"/>
        <v>10.762627522856567</v>
      </c>
      <c r="Z52" s="391">
        <v>0</v>
      </c>
      <c r="AA52" s="388">
        <f t="shared" si="6"/>
        <v>10.762627522856567</v>
      </c>
      <c r="AB52" s="391">
        <v>0</v>
      </c>
      <c r="AC52" s="388">
        <f t="shared" si="11"/>
        <v>10.762627522856567</v>
      </c>
      <c r="AD52" s="396">
        <f t="shared" si="12"/>
        <v>10.762627522856567</v>
      </c>
    </row>
    <row r="53" spans="1:30" x14ac:dyDescent="0.25">
      <c r="A53" s="389" t="s">
        <v>131</v>
      </c>
      <c r="B53" s="390" t="s">
        <v>125</v>
      </c>
      <c r="C53" s="388">
        <f>'6.2. Паспорт фин осв ввод утв'!C53</f>
        <v>0</v>
      </c>
      <c r="D53" s="388">
        <f>'6.2. Паспорт фин осв ввод утв'!D53</f>
        <v>0</v>
      </c>
      <c r="E53" s="388">
        <f t="shared" si="8"/>
        <v>0</v>
      </c>
      <c r="F53" s="388">
        <f t="shared" si="9"/>
        <v>0</v>
      </c>
      <c r="G53" s="391">
        <f>'6.2. Паспорт фин осв ввод утв'!P53</f>
        <v>0</v>
      </c>
      <c r="H53" s="391">
        <f t="shared" si="10"/>
        <v>0</v>
      </c>
      <c r="I53" s="388">
        <v>0</v>
      </c>
      <c r="J53" s="391">
        <v>0</v>
      </c>
      <c r="K53" s="388">
        <v>0</v>
      </c>
      <c r="L53" s="391">
        <v>0</v>
      </c>
      <c r="M53" s="388">
        <f>C53</f>
        <v>0</v>
      </c>
      <c r="N53" s="391">
        <v>0</v>
      </c>
      <c r="O53" s="388">
        <v>0</v>
      </c>
      <c r="P53" s="391">
        <v>0</v>
      </c>
      <c r="Q53" s="391">
        <v>0</v>
      </c>
      <c r="R53" s="391">
        <v>0</v>
      </c>
      <c r="S53" s="388">
        <v>0</v>
      </c>
      <c r="T53" s="391">
        <v>0</v>
      </c>
      <c r="U53" s="388">
        <v>0</v>
      </c>
      <c r="V53" s="391">
        <v>0</v>
      </c>
      <c r="W53" s="388">
        <v>0</v>
      </c>
      <c r="X53" s="391">
        <v>0</v>
      </c>
      <c r="Y53" s="388">
        <f t="shared" si="5"/>
        <v>0</v>
      </c>
      <c r="Z53" s="391">
        <v>0</v>
      </c>
      <c r="AA53" s="388">
        <f t="shared" si="6"/>
        <v>0</v>
      </c>
      <c r="AB53" s="391">
        <v>0</v>
      </c>
      <c r="AC53" s="388">
        <f t="shared" si="11"/>
        <v>0</v>
      </c>
      <c r="AD53" s="396">
        <f t="shared" si="12"/>
        <v>0</v>
      </c>
    </row>
    <row r="54" spans="1:30" x14ac:dyDescent="0.25">
      <c r="A54" s="389" t="s">
        <v>130</v>
      </c>
      <c r="B54" s="393" t="s">
        <v>124</v>
      </c>
      <c r="C54" s="388">
        <f>'6.2. Паспорт фин осв ввод утв'!C54</f>
        <v>0</v>
      </c>
      <c r="D54" s="388">
        <f>'6.2. Паспорт фин осв ввод утв'!D54</f>
        <v>0</v>
      </c>
      <c r="E54" s="388">
        <f t="shared" si="8"/>
        <v>0</v>
      </c>
      <c r="F54" s="388">
        <f t="shared" si="9"/>
        <v>0</v>
      </c>
      <c r="G54" s="391">
        <f>'6.2. Паспорт фин осв ввод утв'!P54</f>
        <v>0</v>
      </c>
      <c r="H54" s="391">
        <f t="shared" si="10"/>
        <v>0</v>
      </c>
      <c r="I54" s="388">
        <v>0</v>
      </c>
      <c r="J54" s="391">
        <v>0</v>
      </c>
      <c r="K54" s="388">
        <v>0</v>
      </c>
      <c r="L54" s="391">
        <v>0</v>
      </c>
      <c r="M54" s="388">
        <f>C54</f>
        <v>0</v>
      </c>
      <c r="N54" s="391">
        <v>0</v>
      </c>
      <c r="O54" s="388">
        <v>0</v>
      </c>
      <c r="P54" s="391">
        <v>0</v>
      </c>
      <c r="Q54" s="391">
        <v>0</v>
      </c>
      <c r="R54" s="391">
        <v>0</v>
      </c>
      <c r="S54" s="388">
        <v>0</v>
      </c>
      <c r="T54" s="391">
        <v>0</v>
      </c>
      <c r="U54" s="388">
        <v>0</v>
      </c>
      <c r="V54" s="391">
        <v>0</v>
      </c>
      <c r="W54" s="388">
        <v>0</v>
      </c>
      <c r="X54" s="391">
        <v>0</v>
      </c>
      <c r="Y54" s="388">
        <f t="shared" si="5"/>
        <v>0</v>
      </c>
      <c r="Z54" s="391">
        <v>0</v>
      </c>
      <c r="AA54" s="388">
        <f t="shared" si="6"/>
        <v>0</v>
      </c>
      <c r="AB54" s="391">
        <v>0</v>
      </c>
      <c r="AC54" s="388">
        <f t="shared" si="11"/>
        <v>0</v>
      </c>
      <c r="AD54" s="396">
        <f t="shared" si="12"/>
        <v>0</v>
      </c>
    </row>
    <row r="55" spans="1:30" x14ac:dyDescent="0.25">
      <c r="A55" s="389" t="s">
        <v>129</v>
      </c>
      <c r="B55" s="393" t="s">
        <v>123</v>
      </c>
      <c r="C55" s="388">
        <f>'6.2. Паспорт фин осв ввод утв'!C55</f>
        <v>0</v>
      </c>
      <c r="D55" s="388">
        <f>'6.2. Паспорт фин осв ввод утв'!D55</f>
        <v>0</v>
      </c>
      <c r="E55" s="388">
        <f t="shared" si="8"/>
        <v>0</v>
      </c>
      <c r="F55" s="388">
        <f t="shared" si="9"/>
        <v>0</v>
      </c>
      <c r="G55" s="391">
        <f>'6.2. Паспорт фин осв ввод утв'!P55</f>
        <v>0</v>
      </c>
      <c r="H55" s="391">
        <f t="shared" si="10"/>
        <v>0</v>
      </c>
      <c r="I55" s="388">
        <v>0</v>
      </c>
      <c r="J55" s="391">
        <v>0</v>
      </c>
      <c r="K55" s="388">
        <v>0</v>
      </c>
      <c r="L55" s="391">
        <v>0</v>
      </c>
      <c r="M55" s="388">
        <f>C55</f>
        <v>0</v>
      </c>
      <c r="N55" s="391">
        <v>0</v>
      </c>
      <c r="O55" s="388">
        <v>0</v>
      </c>
      <c r="P55" s="391">
        <v>0</v>
      </c>
      <c r="Q55" s="391">
        <v>0</v>
      </c>
      <c r="R55" s="391">
        <v>0</v>
      </c>
      <c r="S55" s="388">
        <v>0</v>
      </c>
      <c r="T55" s="391">
        <v>0</v>
      </c>
      <c r="U55" s="388">
        <v>0</v>
      </c>
      <c r="V55" s="391">
        <v>0</v>
      </c>
      <c r="W55" s="388">
        <v>0</v>
      </c>
      <c r="X55" s="391">
        <v>0</v>
      </c>
      <c r="Y55" s="388">
        <f t="shared" si="5"/>
        <v>0</v>
      </c>
      <c r="Z55" s="391">
        <v>0</v>
      </c>
      <c r="AA55" s="388">
        <f t="shared" si="6"/>
        <v>0</v>
      </c>
      <c r="AB55" s="391">
        <v>0</v>
      </c>
      <c r="AC55" s="388">
        <f t="shared" si="11"/>
        <v>0</v>
      </c>
      <c r="AD55" s="396">
        <f t="shared" si="12"/>
        <v>0</v>
      </c>
    </row>
    <row r="56" spans="1:30" x14ac:dyDescent="0.25">
      <c r="A56" s="389" t="s">
        <v>128</v>
      </c>
      <c r="B56" s="393" t="s">
        <v>122</v>
      </c>
      <c r="C56" s="388">
        <f>C49</f>
        <v>1.92</v>
      </c>
      <c r="D56" s="388">
        <f>D49</f>
        <v>1.92</v>
      </c>
      <c r="E56" s="388">
        <f t="shared" si="8"/>
        <v>1.92</v>
      </c>
      <c r="F56" s="388">
        <f t="shared" si="9"/>
        <v>1.92</v>
      </c>
      <c r="G56" s="391">
        <f>'6.2. Паспорт фин осв ввод утв'!P56</f>
        <v>0</v>
      </c>
      <c r="H56" s="391">
        <f t="shared" si="10"/>
        <v>0</v>
      </c>
      <c r="I56" s="388">
        <v>0</v>
      </c>
      <c r="J56" s="391">
        <v>0</v>
      </c>
      <c r="K56" s="388">
        <v>0</v>
      </c>
      <c r="L56" s="391">
        <v>0</v>
      </c>
      <c r="M56" s="388">
        <v>0</v>
      </c>
      <c r="N56" s="391">
        <v>0</v>
      </c>
      <c r="O56" s="388">
        <v>0</v>
      </c>
      <c r="P56" s="391">
        <v>0</v>
      </c>
      <c r="Q56" s="391">
        <v>0</v>
      </c>
      <c r="R56" s="391">
        <v>0</v>
      </c>
      <c r="S56" s="388">
        <v>0</v>
      </c>
      <c r="T56" s="391">
        <v>0</v>
      </c>
      <c r="U56" s="388">
        <v>0</v>
      </c>
      <c r="V56" s="391">
        <v>0</v>
      </c>
      <c r="W56" s="388">
        <v>0</v>
      </c>
      <c r="X56" s="391">
        <v>0</v>
      </c>
      <c r="Y56" s="388">
        <f t="shared" si="5"/>
        <v>1.92</v>
      </c>
      <c r="Z56" s="391">
        <v>0</v>
      </c>
      <c r="AA56" s="388">
        <f t="shared" si="6"/>
        <v>1.92</v>
      </c>
      <c r="AB56" s="391">
        <v>0</v>
      </c>
      <c r="AC56" s="388">
        <f t="shared" si="11"/>
        <v>1.92</v>
      </c>
      <c r="AD56" s="396">
        <f t="shared" si="12"/>
        <v>1.92</v>
      </c>
    </row>
    <row r="57" spans="1:30" ht="18.75" x14ac:dyDescent="0.25">
      <c r="A57" s="389" t="s">
        <v>127</v>
      </c>
      <c r="B57" s="393" t="s">
        <v>620</v>
      </c>
      <c r="C57" s="388">
        <f>'6.2. Паспорт фин осв ввод утв'!C57</f>
        <v>0</v>
      </c>
      <c r="D57" s="388">
        <f>'6.2. Паспорт фин осв ввод утв'!D57</f>
        <v>0</v>
      </c>
      <c r="E57" s="388">
        <f t="shared" si="8"/>
        <v>0</v>
      </c>
      <c r="F57" s="388">
        <f t="shared" si="9"/>
        <v>0</v>
      </c>
      <c r="G57" s="391">
        <f>'6.2. Паспорт фин осв ввод утв'!P57</f>
        <v>0</v>
      </c>
      <c r="H57" s="391">
        <f t="shared" si="10"/>
        <v>0</v>
      </c>
      <c r="I57" s="388">
        <v>0</v>
      </c>
      <c r="J57" s="391">
        <v>0</v>
      </c>
      <c r="K57" s="388">
        <v>0</v>
      </c>
      <c r="L57" s="391">
        <v>0</v>
      </c>
      <c r="M57" s="388">
        <f t="shared" ref="M57:M62" si="15">C57</f>
        <v>0</v>
      </c>
      <c r="N57" s="391">
        <v>0</v>
      </c>
      <c r="O57" s="388">
        <v>0</v>
      </c>
      <c r="P57" s="391">
        <v>0</v>
      </c>
      <c r="Q57" s="391">
        <v>0</v>
      </c>
      <c r="R57" s="391">
        <v>0</v>
      </c>
      <c r="S57" s="388">
        <v>0</v>
      </c>
      <c r="T57" s="391">
        <v>0</v>
      </c>
      <c r="U57" s="388">
        <v>0</v>
      </c>
      <c r="V57" s="391">
        <v>0</v>
      </c>
      <c r="W57" s="388">
        <v>0</v>
      </c>
      <c r="X57" s="391">
        <v>0</v>
      </c>
      <c r="Y57" s="388">
        <f t="shared" si="5"/>
        <v>0</v>
      </c>
      <c r="Z57" s="391">
        <v>0</v>
      </c>
      <c r="AA57" s="388">
        <f t="shared" si="6"/>
        <v>0</v>
      </c>
      <c r="AB57" s="391">
        <v>0</v>
      </c>
      <c r="AC57" s="388">
        <f t="shared" si="11"/>
        <v>0</v>
      </c>
      <c r="AD57" s="396">
        <f t="shared" si="12"/>
        <v>0</v>
      </c>
    </row>
    <row r="58" spans="1:30" s="392" customFormat="1" ht="36.75" customHeight="1" x14ac:dyDescent="0.25">
      <c r="A58" s="386" t="s">
        <v>55</v>
      </c>
      <c r="B58" s="394" t="s">
        <v>225</v>
      </c>
      <c r="C58" s="388">
        <f>'6.2. Паспорт фин осв ввод утв'!C58</f>
        <v>0</v>
      </c>
      <c r="D58" s="388">
        <f>'6.2. Паспорт фин осв ввод утв'!D58</f>
        <v>0</v>
      </c>
      <c r="E58" s="388">
        <f t="shared" si="8"/>
        <v>0</v>
      </c>
      <c r="F58" s="388">
        <f t="shared" si="9"/>
        <v>0</v>
      </c>
      <c r="G58" s="388">
        <f>'6.2. Паспорт фин осв ввод утв'!P58</f>
        <v>0</v>
      </c>
      <c r="H58" s="388">
        <f t="shared" si="10"/>
        <v>0</v>
      </c>
      <c r="I58" s="388">
        <v>0</v>
      </c>
      <c r="J58" s="388">
        <v>0</v>
      </c>
      <c r="K58" s="388">
        <v>0</v>
      </c>
      <c r="L58" s="388">
        <v>0</v>
      </c>
      <c r="M58" s="388">
        <f t="shared" si="15"/>
        <v>0</v>
      </c>
      <c r="N58" s="388">
        <v>0</v>
      </c>
      <c r="O58" s="388">
        <v>0</v>
      </c>
      <c r="P58" s="388">
        <v>0</v>
      </c>
      <c r="Q58" s="388">
        <v>0</v>
      </c>
      <c r="R58" s="388">
        <v>0</v>
      </c>
      <c r="S58" s="388">
        <v>0</v>
      </c>
      <c r="T58" s="388">
        <v>0</v>
      </c>
      <c r="U58" s="388">
        <v>0</v>
      </c>
      <c r="V58" s="388">
        <v>0</v>
      </c>
      <c r="W58" s="388">
        <v>0</v>
      </c>
      <c r="X58" s="388">
        <v>0</v>
      </c>
      <c r="Y58" s="388">
        <f t="shared" si="5"/>
        <v>0</v>
      </c>
      <c r="Z58" s="388">
        <v>0</v>
      </c>
      <c r="AA58" s="388">
        <f t="shared" si="6"/>
        <v>0</v>
      </c>
      <c r="AB58" s="388">
        <v>0</v>
      </c>
      <c r="AC58" s="388">
        <f t="shared" si="11"/>
        <v>0</v>
      </c>
      <c r="AD58" s="396">
        <f t="shared" si="12"/>
        <v>0</v>
      </c>
    </row>
    <row r="59" spans="1:30" s="392" customFormat="1" x14ac:dyDescent="0.25">
      <c r="A59" s="386" t="s">
        <v>53</v>
      </c>
      <c r="B59" s="387" t="s">
        <v>126</v>
      </c>
      <c r="C59" s="388">
        <f>'6.2. Паспорт фин осв ввод утв'!C59</f>
        <v>0</v>
      </c>
      <c r="D59" s="388">
        <f>'6.2. Паспорт фин осв ввод утв'!D59</f>
        <v>0</v>
      </c>
      <c r="E59" s="388">
        <f t="shared" si="8"/>
        <v>0</v>
      </c>
      <c r="F59" s="388">
        <f t="shared" si="9"/>
        <v>0</v>
      </c>
      <c r="G59" s="388">
        <f>'6.2. Паспорт фин осв ввод утв'!P59</f>
        <v>0</v>
      </c>
      <c r="H59" s="388">
        <f t="shared" si="10"/>
        <v>0</v>
      </c>
      <c r="I59" s="388">
        <v>0</v>
      </c>
      <c r="J59" s="388">
        <v>0</v>
      </c>
      <c r="K59" s="388">
        <v>0</v>
      </c>
      <c r="L59" s="388">
        <v>0</v>
      </c>
      <c r="M59" s="388">
        <f t="shared" si="15"/>
        <v>0</v>
      </c>
      <c r="N59" s="388">
        <v>0</v>
      </c>
      <c r="O59" s="388">
        <v>0</v>
      </c>
      <c r="P59" s="388">
        <v>0</v>
      </c>
      <c r="Q59" s="388">
        <v>0</v>
      </c>
      <c r="R59" s="388">
        <v>0</v>
      </c>
      <c r="S59" s="388">
        <v>0</v>
      </c>
      <c r="T59" s="388">
        <v>0</v>
      </c>
      <c r="U59" s="388">
        <v>0</v>
      </c>
      <c r="V59" s="388">
        <v>0</v>
      </c>
      <c r="W59" s="388">
        <v>0</v>
      </c>
      <c r="X59" s="388">
        <v>0</v>
      </c>
      <c r="Y59" s="388">
        <f t="shared" si="5"/>
        <v>0</v>
      </c>
      <c r="Z59" s="388">
        <v>0</v>
      </c>
      <c r="AA59" s="388">
        <f t="shared" si="6"/>
        <v>0</v>
      </c>
      <c r="AB59" s="388">
        <v>0</v>
      </c>
      <c r="AC59" s="388">
        <f t="shared" si="11"/>
        <v>0</v>
      </c>
      <c r="AD59" s="396">
        <f t="shared" si="12"/>
        <v>0</v>
      </c>
    </row>
    <row r="60" spans="1:30" x14ac:dyDescent="0.25">
      <c r="A60" s="389" t="s">
        <v>219</v>
      </c>
      <c r="B60" s="395" t="s">
        <v>147</v>
      </c>
      <c r="C60" s="388">
        <f>'6.2. Паспорт фин осв ввод утв'!C60</f>
        <v>0</v>
      </c>
      <c r="D60" s="388">
        <f>'6.2. Паспорт фин осв ввод утв'!D60</f>
        <v>0</v>
      </c>
      <c r="E60" s="388">
        <f t="shared" si="8"/>
        <v>0</v>
      </c>
      <c r="F60" s="388">
        <f t="shared" si="9"/>
        <v>0</v>
      </c>
      <c r="G60" s="391">
        <f>'6.2. Паспорт фин осв ввод утв'!P60</f>
        <v>0</v>
      </c>
      <c r="H60" s="391">
        <f t="shared" si="10"/>
        <v>0</v>
      </c>
      <c r="I60" s="388">
        <v>0</v>
      </c>
      <c r="J60" s="391">
        <v>0</v>
      </c>
      <c r="K60" s="388">
        <v>0</v>
      </c>
      <c r="L60" s="391">
        <v>0</v>
      </c>
      <c r="M60" s="388">
        <f t="shared" si="15"/>
        <v>0</v>
      </c>
      <c r="N60" s="391">
        <v>0</v>
      </c>
      <c r="O60" s="388">
        <v>0</v>
      </c>
      <c r="P60" s="391">
        <v>0</v>
      </c>
      <c r="Q60" s="391">
        <v>0</v>
      </c>
      <c r="R60" s="391">
        <v>0</v>
      </c>
      <c r="S60" s="388">
        <v>0</v>
      </c>
      <c r="T60" s="391">
        <v>0</v>
      </c>
      <c r="U60" s="388">
        <v>0</v>
      </c>
      <c r="V60" s="391">
        <v>0</v>
      </c>
      <c r="W60" s="388">
        <v>0</v>
      </c>
      <c r="X60" s="391">
        <v>0</v>
      </c>
      <c r="Y60" s="388">
        <f t="shared" si="5"/>
        <v>0</v>
      </c>
      <c r="Z60" s="391">
        <v>0</v>
      </c>
      <c r="AA60" s="388">
        <f t="shared" si="6"/>
        <v>0</v>
      </c>
      <c r="AB60" s="391">
        <v>0</v>
      </c>
      <c r="AC60" s="388">
        <f t="shared" si="11"/>
        <v>0</v>
      </c>
      <c r="AD60" s="396">
        <f t="shared" si="12"/>
        <v>0</v>
      </c>
    </row>
    <row r="61" spans="1:30" x14ac:dyDescent="0.25">
      <c r="A61" s="389" t="s">
        <v>220</v>
      </c>
      <c r="B61" s="395" t="s">
        <v>145</v>
      </c>
      <c r="C61" s="388">
        <f>'6.2. Паспорт фин осв ввод утв'!C61</f>
        <v>0</v>
      </c>
      <c r="D61" s="388">
        <f>'6.2. Паспорт фин осв ввод утв'!D61</f>
        <v>0</v>
      </c>
      <c r="E61" s="388">
        <f t="shared" si="8"/>
        <v>0</v>
      </c>
      <c r="F61" s="388">
        <f t="shared" si="9"/>
        <v>0</v>
      </c>
      <c r="G61" s="391">
        <f>'6.2. Паспорт фин осв ввод утв'!P61</f>
        <v>0</v>
      </c>
      <c r="H61" s="391">
        <f t="shared" si="10"/>
        <v>0</v>
      </c>
      <c r="I61" s="388">
        <v>0</v>
      </c>
      <c r="J61" s="391">
        <v>0</v>
      </c>
      <c r="K61" s="388">
        <v>0</v>
      </c>
      <c r="L61" s="391">
        <v>0</v>
      </c>
      <c r="M61" s="388">
        <f t="shared" si="15"/>
        <v>0</v>
      </c>
      <c r="N61" s="391">
        <v>0</v>
      </c>
      <c r="O61" s="388">
        <v>0</v>
      </c>
      <c r="P61" s="391">
        <v>0</v>
      </c>
      <c r="Q61" s="391">
        <v>0</v>
      </c>
      <c r="R61" s="391">
        <v>0</v>
      </c>
      <c r="S61" s="388">
        <v>0</v>
      </c>
      <c r="T61" s="391">
        <v>0</v>
      </c>
      <c r="U61" s="388">
        <v>0</v>
      </c>
      <c r="V61" s="391">
        <v>0</v>
      </c>
      <c r="W61" s="388">
        <v>0</v>
      </c>
      <c r="X61" s="391">
        <v>0</v>
      </c>
      <c r="Y61" s="388">
        <f t="shared" si="5"/>
        <v>0</v>
      </c>
      <c r="Z61" s="391">
        <v>0</v>
      </c>
      <c r="AA61" s="388">
        <f t="shared" si="6"/>
        <v>0</v>
      </c>
      <c r="AB61" s="391">
        <v>0</v>
      </c>
      <c r="AC61" s="388">
        <f t="shared" si="11"/>
        <v>0</v>
      </c>
      <c r="AD61" s="396">
        <f t="shared" si="12"/>
        <v>0</v>
      </c>
    </row>
    <row r="62" spans="1:30" x14ac:dyDescent="0.25">
      <c r="A62" s="389" t="s">
        <v>221</v>
      </c>
      <c r="B62" s="395" t="s">
        <v>143</v>
      </c>
      <c r="C62" s="388">
        <f>'6.2. Паспорт фин осв ввод утв'!C62</f>
        <v>0</v>
      </c>
      <c r="D62" s="388">
        <f>'6.2. Паспорт фин осв ввод утв'!D62</f>
        <v>0</v>
      </c>
      <c r="E62" s="388">
        <f t="shared" si="8"/>
        <v>0</v>
      </c>
      <c r="F62" s="388">
        <f t="shared" si="9"/>
        <v>0</v>
      </c>
      <c r="G62" s="391">
        <f>'6.2. Паспорт фин осв ввод утв'!P62</f>
        <v>0</v>
      </c>
      <c r="H62" s="391">
        <f t="shared" si="10"/>
        <v>0</v>
      </c>
      <c r="I62" s="388">
        <v>0</v>
      </c>
      <c r="J62" s="391">
        <v>0</v>
      </c>
      <c r="K62" s="388">
        <v>0</v>
      </c>
      <c r="L62" s="391">
        <v>0</v>
      </c>
      <c r="M62" s="388">
        <f t="shared" si="15"/>
        <v>0</v>
      </c>
      <c r="N62" s="391">
        <v>0</v>
      </c>
      <c r="O62" s="388">
        <v>0</v>
      </c>
      <c r="P62" s="391">
        <v>0</v>
      </c>
      <c r="Q62" s="391">
        <v>0</v>
      </c>
      <c r="R62" s="391">
        <v>0</v>
      </c>
      <c r="S62" s="388">
        <v>0</v>
      </c>
      <c r="T62" s="391">
        <v>0</v>
      </c>
      <c r="U62" s="388">
        <v>0</v>
      </c>
      <c r="V62" s="391">
        <v>0</v>
      </c>
      <c r="W62" s="388">
        <v>0</v>
      </c>
      <c r="X62" s="391">
        <v>0</v>
      </c>
      <c r="Y62" s="388">
        <f t="shared" si="5"/>
        <v>0</v>
      </c>
      <c r="Z62" s="391">
        <v>0</v>
      </c>
      <c r="AA62" s="388">
        <f t="shared" si="6"/>
        <v>0</v>
      </c>
      <c r="AB62" s="391">
        <v>0</v>
      </c>
      <c r="AC62" s="388">
        <f t="shared" si="11"/>
        <v>0</v>
      </c>
      <c r="AD62" s="396">
        <f t="shared" si="12"/>
        <v>0</v>
      </c>
    </row>
    <row r="63" spans="1:30" x14ac:dyDescent="0.25">
      <c r="A63" s="389" t="s">
        <v>222</v>
      </c>
      <c r="B63" s="395" t="s">
        <v>224</v>
      </c>
      <c r="C63" s="388">
        <f>C49</f>
        <v>1.92</v>
      </c>
      <c r="D63" s="388">
        <f>D49</f>
        <v>1.92</v>
      </c>
      <c r="E63" s="388">
        <f t="shared" si="8"/>
        <v>1.92</v>
      </c>
      <c r="F63" s="388">
        <f t="shared" si="9"/>
        <v>1.92</v>
      </c>
      <c r="G63" s="391">
        <f>'6.2. Паспорт фин осв ввод утв'!P63</f>
        <v>0</v>
      </c>
      <c r="H63" s="391">
        <f t="shared" si="10"/>
        <v>0</v>
      </c>
      <c r="I63" s="388">
        <v>0</v>
      </c>
      <c r="J63" s="391">
        <v>0</v>
      </c>
      <c r="K63" s="388">
        <v>0</v>
      </c>
      <c r="L63" s="391">
        <v>0</v>
      </c>
      <c r="M63" s="388">
        <v>0</v>
      </c>
      <c r="N63" s="391">
        <v>0</v>
      </c>
      <c r="O63" s="388">
        <v>0</v>
      </c>
      <c r="P63" s="391">
        <v>0</v>
      </c>
      <c r="Q63" s="391">
        <v>0</v>
      </c>
      <c r="R63" s="391">
        <v>0</v>
      </c>
      <c r="S63" s="388">
        <v>0</v>
      </c>
      <c r="T63" s="391">
        <v>0</v>
      </c>
      <c r="U63" s="388">
        <v>0</v>
      </c>
      <c r="V63" s="391">
        <v>0</v>
      </c>
      <c r="W63" s="388">
        <v>0</v>
      </c>
      <c r="X63" s="391">
        <v>0</v>
      </c>
      <c r="Y63" s="388">
        <f t="shared" si="5"/>
        <v>1.92</v>
      </c>
      <c r="Z63" s="391">
        <v>0</v>
      </c>
      <c r="AA63" s="388">
        <f t="shared" si="6"/>
        <v>1.92</v>
      </c>
      <c r="AB63" s="391">
        <v>0</v>
      </c>
      <c r="AC63" s="388">
        <f t="shared" si="11"/>
        <v>1.92</v>
      </c>
      <c r="AD63" s="396">
        <f t="shared" si="12"/>
        <v>1.92</v>
      </c>
    </row>
    <row r="64" spans="1:30" ht="18.75" x14ac:dyDescent="0.25">
      <c r="A64" s="389" t="s">
        <v>223</v>
      </c>
      <c r="B64" s="393" t="s">
        <v>620</v>
      </c>
      <c r="C64" s="388">
        <f>'6.2. Паспорт фин осв ввод утв'!C64</f>
        <v>0</v>
      </c>
      <c r="D64" s="388">
        <f>'6.2. Паспорт фин осв ввод утв'!D64</f>
        <v>0</v>
      </c>
      <c r="E64" s="388">
        <f t="shared" si="8"/>
        <v>0</v>
      </c>
      <c r="F64" s="388">
        <f t="shared" si="9"/>
        <v>0</v>
      </c>
      <c r="G64" s="391">
        <f>'6.2. Паспорт фин осв ввод утв'!P64</f>
        <v>0</v>
      </c>
      <c r="H64" s="391">
        <f t="shared" si="10"/>
        <v>0</v>
      </c>
      <c r="I64" s="388">
        <v>0</v>
      </c>
      <c r="J64" s="391">
        <v>0</v>
      </c>
      <c r="K64" s="388">
        <v>0</v>
      </c>
      <c r="L64" s="391">
        <v>0</v>
      </c>
      <c r="M64" s="388">
        <f>C64</f>
        <v>0</v>
      </c>
      <c r="N64" s="391">
        <v>0</v>
      </c>
      <c r="O64" s="388">
        <v>0</v>
      </c>
      <c r="P64" s="391">
        <v>0</v>
      </c>
      <c r="Q64" s="391">
        <v>0</v>
      </c>
      <c r="R64" s="391">
        <v>0</v>
      </c>
      <c r="S64" s="388">
        <v>0</v>
      </c>
      <c r="T64" s="391">
        <v>0</v>
      </c>
      <c r="U64" s="388">
        <v>0</v>
      </c>
      <c r="V64" s="391">
        <v>0</v>
      </c>
      <c r="W64" s="388">
        <v>0</v>
      </c>
      <c r="X64" s="391">
        <v>0</v>
      </c>
      <c r="Y64" s="388">
        <f t="shared" si="5"/>
        <v>0</v>
      </c>
      <c r="Z64" s="391">
        <v>0</v>
      </c>
      <c r="AA64" s="388">
        <f t="shared" si="6"/>
        <v>0</v>
      </c>
      <c r="AB64" s="391">
        <v>0</v>
      </c>
      <c r="AC64" s="388">
        <f t="shared" si="11"/>
        <v>0</v>
      </c>
      <c r="AD64" s="396">
        <f t="shared" si="12"/>
        <v>0</v>
      </c>
    </row>
    <row r="65" spans="1:29" x14ac:dyDescent="0.25">
      <c r="A65" s="66"/>
      <c r="B65" s="67"/>
      <c r="C65" s="67">
        <v>3.9107598958333298</v>
      </c>
      <c r="D65" s="67"/>
      <c r="E65" s="67"/>
      <c r="F65" s="67"/>
      <c r="G65" s="67"/>
      <c r="H65" s="67"/>
      <c r="I65" s="57"/>
      <c r="J65" s="57"/>
      <c r="K65" s="57"/>
      <c r="L65" s="57"/>
      <c r="M65" s="57"/>
      <c r="N65" s="57"/>
      <c r="O65" s="57"/>
      <c r="P65" s="57"/>
      <c r="Q65" s="57"/>
      <c r="R65" s="57"/>
      <c r="S65" s="57"/>
      <c r="T65" s="57"/>
      <c r="U65" s="57"/>
      <c r="V65" s="57"/>
      <c r="W65" s="57"/>
      <c r="X65" s="57"/>
      <c r="Y65" s="57"/>
      <c r="Z65" s="57"/>
      <c r="AA65" s="57"/>
      <c r="AB65" s="57"/>
      <c r="AC65" s="57"/>
    </row>
    <row r="66" spans="1:29" ht="54" customHeight="1" x14ac:dyDescent="0.25">
      <c r="A66" s="57"/>
      <c r="B66" s="516"/>
      <c r="C66" s="516"/>
      <c r="D66" s="516"/>
      <c r="E66" s="516"/>
      <c r="F66" s="516"/>
      <c r="G66" s="378"/>
      <c r="H66" s="378"/>
      <c r="I66" s="65"/>
      <c r="J66" s="65"/>
      <c r="K66" s="65"/>
      <c r="L66" s="65"/>
      <c r="M66" s="65"/>
      <c r="N66" s="65"/>
      <c r="O66" s="65"/>
      <c r="P66" s="65"/>
      <c r="Q66" s="65"/>
      <c r="R66" s="65"/>
      <c r="S66" s="65"/>
      <c r="T66" s="65"/>
      <c r="U66" s="65"/>
      <c r="V66" s="65"/>
      <c r="W66" s="65"/>
      <c r="X66" s="65"/>
      <c r="Y66" s="65"/>
      <c r="Z66" s="65"/>
      <c r="AA66" s="65"/>
      <c r="AB66" s="65"/>
      <c r="AC66" s="65"/>
    </row>
    <row r="67" spans="1:29" x14ac:dyDescent="0.25">
      <c r="A67" s="57"/>
      <c r="B67" s="57"/>
      <c r="C67" s="57"/>
      <c r="D67" s="57"/>
      <c r="E67" s="57"/>
      <c r="F67" s="57"/>
      <c r="I67" s="57"/>
      <c r="J67" s="57"/>
      <c r="K67" s="57"/>
      <c r="L67" s="57"/>
      <c r="M67" s="57"/>
      <c r="N67" s="57"/>
      <c r="O67" s="57"/>
      <c r="P67" s="57"/>
      <c r="Q67" s="57"/>
      <c r="R67" s="57"/>
      <c r="S67" s="57"/>
      <c r="T67" s="57"/>
      <c r="U67" s="57"/>
      <c r="V67" s="57"/>
      <c r="W67" s="57"/>
      <c r="X67" s="57"/>
      <c r="Y67" s="57"/>
      <c r="Z67" s="57"/>
      <c r="AA67" s="57"/>
      <c r="AB67" s="57"/>
      <c r="AC67" s="57"/>
    </row>
    <row r="68" spans="1:29" ht="50.25" customHeight="1" x14ac:dyDescent="0.25">
      <c r="A68" s="57"/>
      <c r="B68" s="517"/>
      <c r="C68" s="517"/>
      <c r="D68" s="517"/>
      <c r="E68" s="517"/>
      <c r="F68" s="517"/>
      <c r="G68" s="379"/>
      <c r="H68" s="379"/>
      <c r="I68" s="57"/>
      <c r="J68" s="57"/>
      <c r="K68" s="57"/>
      <c r="L68" s="57"/>
      <c r="M68" s="57"/>
      <c r="N68" s="57"/>
      <c r="O68" s="57"/>
      <c r="P68" s="57"/>
      <c r="Q68" s="57"/>
      <c r="R68" s="57"/>
      <c r="S68" s="57"/>
      <c r="T68" s="57"/>
      <c r="U68" s="57"/>
      <c r="V68" s="57"/>
      <c r="W68" s="57"/>
      <c r="X68" s="57"/>
      <c r="Y68" s="57"/>
      <c r="Z68" s="57"/>
      <c r="AA68" s="57"/>
      <c r="AB68" s="57"/>
      <c r="AC68" s="57"/>
    </row>
    <row r="69" spans="1:29" x14ac:dyDescent="0.25">
      <c r="A69" s="57"/>
      <c r="B69" s="57"/>
      <c r="C69" s="57"/>
      <c r="D69" s="57"/>
      <c r="E69" s="57"/>
      <c r="F69" s="57"/>
      <c r="I69" s="57"/>
      <c r="J69" s="57"/>
      <c r="K69" s="57"/>
      <c r="L69" s="57"/>
      <c r="M69" s="57"/>
      <c r="N69" s="57"/>
      <c r="O69" s="57"/>
      <c r="P69" s="57"/>
      <c r="Q69" s="57"/>
      <c r="R69" s="57"/>
      <c r="S69" s="57"/>
      <c r="T69" s="57"/>
      <c r="U69" s="57"/>
      <c r="V69" s="57"/>
      <c r="W69" s="57"/>
      <c r="X69" s="57"/>
      <c r="Y69" s="57"/>
      <c r="Z69" s="57"/>
      <c r="AA69" s="57"/>
      <c r="AB69" s="57"/>
      <c r="AC69" s="57"/>
    </row>
    <row r="70" spans="1:29" ht="36.75" customHeight="1" x14ac:dyDescent="0.25">
      <c r="A70" s="57"/>
      <c r="B70" s="516"/>
      <c r="C70" s="516"/>
      <c r="D70" s="516"/>
      <c r="E70" s="516"/>
      <c r="F70" s="516"/>
      <c r="G70" s="378"/>
      <c r="H70" s="378"/>
      <c r="I70" s="57"/>
      <c r="J70" s="57"/>
      <c r="K70" s="57"/>
      <c r="L70" s="57"/>
      <c r="M70" s="57"/>
      <c r="N70" s="57"/>
      <c r="O70" s="57"/>
      <c r="P70" s="57"/>
      <c r="Q70" s="57"/>
      <c r="R70" s="57"/>
      <c r="S70" s="57"/>
      <c r="T70" s="57"/>
      <c r="U70" s="57"/>
      <c r="V70" s="57"/>
      <c r="W70" s="57"/>
      <c r="X70" s="57"/>
      <c r="Y70" s="57"/>
      <c r="Z70" s="57"/>
      <c r="AA70" s="57"/>
      <c r="AB70" s="57"/>
      <c r="AC70" s="57"/>
    </row>
    <row r="71" spans="1:29" x14ac:dyDescent="0.25">
      <c r="A71" s="57"/>
      <c r="B71" s="64"/>
      <c r="C71" s="64"/>
      <c r="D71" s="64"/>
      <c r="E71" s="64"/>
      <c r="F71" s="64"/>
      <c r="I71" s="57"/>
      <c r="J71" s="57"/>
      <c r="K71" s="57"/>
      <c r="L71" s="57"/>
      <c r="M71" s="57"/>
      <c r="N71" s="57"/>
      <c r="O71" s="57"/>
      <c r="P71" s="57"/>
      <c r="Q71" s="57"/>
      <c r="R71" s="57"/>
      <c r="S71" s="57"/>
      <c r="T71" s="57"/>
      <c r="U71" s="57"/>
      <c r="V71" s="57"/>
      <c r="W71" s="57"/>
      <c r="X71" s="57"/>
      <c r="Y71" s="57"/>
      <c r="Z71" s="57"/>
      <c r="AA71" s="57"/>
      <c r="AB71" s="57"/>
      <c r="AC71" s="57"/>
    </row>
    <row r="72" spans="1:29" ht="51" customHeight="1" x14ac:dyDescent="0.25">
      <c r="A72" s="57"/>
      <c r="B72" s="516"/>
      <c r="C72" s="516"/>
      <c r="D72" s="516"/>
      <c r="E72" s="516"/>
      <c r="F72" s="516"/>
      <c r="G72" s="378"/>
      <c r="H72" s="378"/>
      <c r="I72" s="57"/>
      <c r="J72" s="57"/>
      <c r="K72" s="57"/>
      <c r="L72" s="57"/>
      <c r="M72" s="57"/>
      <c r="N72" s="57"/>
      <c r="O72" s="57"/>
      <c r="P72" s="57"/>
      <c r="Q72" s="57"/>
      <c r="R72" s="57"/>
      <c r="S72" s="57"/>
      <c r="T72" s="57"/>
      <c r="U72" s="57"/>
      <c r="V72" s="57"/>
      <c r="W72" s="57"/>
      <c r="X72" s="57"/>
      <c r="Y72" s="57"/>
      <c r="Z72" s="57"/>
      <c r="AA72" s="57"/>
      <c r="AB72" s="57"/>
      <c r="AC72" s="57"/>
    </row>
    <row r="73" spans="1:29" ht="32.25" customHeight="1" x14ac:dyDescent="0.25">
      <c r="A73" s="57"/>
      <c r="B73" s="517"/>
      <c r="C73" s="517"/>
      <c r="D73" s="517"/>
      <c r="E73" s="517"/>
      <c r="F73" s="517"/>
      <c r="G73" s="379"/>
      <c r="H73" s="379"/>
      <c r="I73" s="57"/>
      <c r="J73" s="57"/>
      <c r="K73" s="57"/>
      <c r="L73" s="57"/>
      <c r="M73" s="57"/>
      <c r="N73" s="57"/>
      <c r="O73" s="57"/>
      <c r="P73" s="57"/>
      <c r="Q73" s="57"/>
      <c r="R73" s="57"/>
      <c r="S73" s="57"/>
      <c r="T73" s="57"/>
      <c r="U73" s="57"/>
      <c r="V73" s="57"/>
      <c r="W73" s="57"/>
      <c r="X73" s="57"/>
      <c r="Y73" s="57"/>
      <c r="Z73" s="57"/>
      <c r="AA73" s="57"/>
      <c r="AB73" s="57"/>
      <c r="AC73" s="57"/>
    </row>
    <row r="74" spans="1:29" ht="51.75" customHeight="1" x14ac:dyDescent="0.25">
      <c r="A74" s="57"/>
      <c r="B74" s="516"/>
      <c r="C74" s="516"/>
      <c r="D74" s="516"/>
      <c r="E74" s="516"/>
      <c r="F74" s="516"/>
      <c r="G74" s="378"/>
      <c r="H74" s="378"/>
      <c r="I74" s="57"/>
      <c r="J74" s="57"/>
      <c r="K74" s="57"/>
      <c r="L74" s="57"/>
      <c r="M74" s="57"/>
      <c r="N74" s="57"/>
      <c r="O74" s="57"/>
      <c r="P74" s="57"/>
      <c r="Q74" s="57"/>
      <c r="R74" s="57"/>
      <c r="S74" s="57"/>
      <c r="T74" s="57"/>
      <c r="U74" s="57"/>
      <c r="V74" s="57"/>
      <c r="W74" s="57"/>
      <c r="X74" s="57"/>
      <c r="Y74" s="57"/>
      <c r="Z74" s="57"/>
      <c r="AA74" s="57"/>
      <c r="AB74" s="57"/>
      <c r="AC74" s="57"/>
    </row>
    <row r="75" spans="1:29" ht="21.75" customHeight="1" x14ac:dyDescent="0.25">
      <c r="A75" s="57"/>
      <c r="B75" s="514"/>
      <c r="C75" s="514"/>
      <c r="D75" s="514"/>
      <c r="E75" s="514"/>
      <c r="F75" s="514"/>
      <c r="G75" s="376"/>
      <c r="H75" s="376"/>
      <c r="I75" s="57"/>
      <c r="J75" s="57"/>
      <c r="K75" s="57"/>
      <c r="L75" s="57"/>
      <c r="M75" s="57"/>
      <c r="N75" s="57"/>
      <c r="O75" s="57"/>
      <c r="P75" s="57"/>
      <c r="Q75" s="57"/>
      <c r="R75" s="57"/>
      <c r="S75" s="57"/>
      <c r="T75" s="57"/>
      <c r="U75" s="57"/>
      <c r="V75" s="57"/>
      <c r="W75" s="57"/>
      <c r="X75" s="57"/>
      <c r="Y75" s="57"/>
      <c r="Z75" s="57"/>
      <c r="AA75" s="57"/>
      <c r="AB75" s="57"/>
      <c r="AC75" s="57"/>
    </row>
    <row r="76" spans="1:29" ht="23.25" customHeight="1" x14ac:dyDescent="0.25">
      <c r="A76" s="57"/>
      <c r="B76" s="59"/>
      <c r="C76" s="59"/>
      <c r="D76" s="59"/>
      <c r="E76" s="59"/>
      <c r="F76" s="59"/>
      <c r="I76" s="57"/>
      <c r="J76" s="57"/>
      <c r="K76" s="57"/>
      <c r="L76" s="57"/>
      <c r="M76" s="57"/>
      <c r="N76" s="57"/>
      <c r="O76" s="57"/>
      <c r="P76" s="57"/>
      <c r="Q76" s="57"/>
      <c r="R76" s="57"/>
      <c r="S76" s="57"/>
      <c r="T76" s="57"/>
      <c r="U76" s="57"/>
      <c r="V76" s="57"/>
      <c r="W76" s="57"/>
      <c r="X76" s="57"/>
      <c r="Y76" s="57"/>
      <c r="Z76" s="57"/>
      <c r="AA76" s="57"/>
      <c r="AB76" s="57"/>
      <c r="AC76" s="57"/>
    </row>
    <row r="77" spans="1:29" ht="18.75" customHeight="1" x14ac:dyDescent="0.25">
      <c r="A77" s="57"/>
      <c r="B77" s="515"/>
      <c r="C77" s="515"/>
      <c r="D77" s="515"/>
      <c r="E77" s="515"/>
      <c r="F77" s="515"/>
      <c r="G77" s="377"/>
      <c r="H77" s="377"/>
      <c r="I77" s="57"/>
      <c r="J77" s="57"/>
      <c r="K77" s="57"/>
      <c r="L77" s="57"/>
      <c r="M77" s="57"/>
      <c r="N77" s="57"/>
      <c r="O77" s="57"/>
      <c r="P77" s="57"/>
      <c r="Q77" s="57"/>
      <c r="R77" s="57"/>
      <c r="S77" s="57"/>
      <c r="T77" s="57"/>
      <c r="U77" s="57"/>
      <c r="V77" s="57"/>
      <c r="W77" s="57"/>
      <c r="X77" s="57"/>
      <c r="Y77" s="57"/>
      <c r="Z77" s="57"/>
      <c r="AA77" s="57"/>
      <c r="AB77" s="57"/>
      <c r="AC77" s="57"/>
    </row>
    <row r="78" spans="1:29" x14ac:dyDescent="0.25">
      <c r="A78" s="57"/>
      <c r="B78" s="57"/>
      <c r="C78" s="57"/>
      <c r="D78" s="57"/>
      <c r="E78" s="57"/>
      <c r="F78" s="57"/>
      <c r="I78" s="57"/>
      <c r="J78" s="57"/>
      <c r="K78" s="57"/>
      <c r="L78" s="57"/>
      <c r="M78" s="57"/>
      <c r="N78" s="57"/>
      <c r="O78" s="57"/>
      <c r="P78" s="57"/>
      <c r="Q78" s="57"/>
      <c r="R78" s="57"/>
      <c r="S78" s="57"/>
      <c r="T78" s="57"/>
      <c r="U78" s="57"/>
      <c r="V78" s="57"/>
      <c r="W78" s="57"/>
      <c r="X78" s="57"/>
      <c r="Y78" s="57"/>
      <c r="Z78" s="57"/>
      <c r="AA78" s="57"/>
      <c r="AB78" s="57"/>
      <c r="AC78" s="57"/>
    </row>
    <row r="79" spans="1:29" x14ac:dyDescent="0.25">
      <c r="A79" s="57"/>
      <c r="B79" s="57"/>
      <c r="C79" s="57"/>
      <c r="D79" s="57"/>
      <c r="E79" s="57"/>
      <c r="F79" s="57"/>
      <c r="I79" s="57"/>
      <c r="J79" s="57"/>
      <c r="K79" s="57"/>
      <c r="L79" s="57"/>
      <c r="M79" s="57"/>
      <c r="N79" s="57"/>
      <c r="O79" s="57"/>
      <c r="P79" s="57"/>
      <c r="Q79" s="57"/>
      <c r="R79" s="57"/>
      <c r="S79" s="57"/>
      <c r="T79" s="57"/>
      <c r="U79" s="57"/>
      <c r="V79" s="57"/>
      <c r="W79" s="57"/>
      <c r="X79" s="57"/>
      <c r="Y79" s="57"/>
      <c r="Z79" s="57"/>
      <c r="AA79" s="57"/>
      <c r="AB79" s="57"/>
      <c r="AC79" s="57"/>
    </row>
    <row r="80" spans="1:29" x14ac:dyDescent="0.25">
      <c r="G80" s="56"/>
      <c r="H80" s="56"/>
    </row>
    <row r="81" spans="7:8" x14ac:dyDescent="0.25">
      <c r="G81" s="56"/>
      <c r="H81" s="56"/>
    </row>
    <row r="82" spans="7:8" x14ac:dyDescent="0.25">
      <c r="G82" s="56"/>
      <c r="H82" s="56"/>
    </row>
    <row r="83" spans="7:8" x14ac:dyDescent="0.25">
      <c r="G83" s="56"/>
      <c r="H83" s="56"/>
    </row>
    <row r="84" spans="7:8" x14ac:dyDescent="0.25">
      <c r="G84" s="56"/>
      <c r="H84" s="56"/>
    </row>
    <row r="85" spans="7:8" x14ac:dyDescent="0.25">
      <c r="G85" s="56"/>
      <c r="H85" s="56"/>
    </row>
    <row r="86" spans="7:8" x14ac:dyDescent="0.25">
      <c r="G86" s="56"/>
      <c r="H86" s="56"/>
    </row>
    <row r="87" spans="7:8" x14ac:dyDescent="0.25">
      <c r="G87" s="56"/>
      <c r="H87" s="56"/>
    </row>
    <row r="88" spans="7:8" x14ac:dyDescent="0.25">
      <c r="G88" s="56"/>
      <c r="H88" s="56"/>
    </row>
    <row r="89" spans="7:8" x14ac:dyDescent="0.25">
      <c r="G89" s="56"/>
      <c r="H89" s="56"/>
    </row>
    <row r="90" spans="7:8" x14ac:dyDescent="0.25">
      <c r="G90" s="56"/>
      <c r="H90" s="56"/>
    </row>
    <row r="91" spans="7:8" x14ac:dyDescent="0.25">
      <c r="G91" s="56"/>
      <c r="H91" s="56"/>
    </row>
    <row r="92" spans="7:8" x14ac:dyDescent="0.25">
      <c r="G92" s="56"/>
      <c r="H92" s="56"/>
    </row>
  </sheetData>
  <mergeCells count="40">
    <mergeCell ref="A12:AD12"/>
    <mergeCell ref="A4:AD4"/>
    <mergeCell ref="A6:AD6"/>
    <mergeCell ref="A8:AD8"/>
    <mergeCell ref="A9:AD9"/>
    <mergeCell ref="A11:AD11"/>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Y20:AB20"/>
    <mergeCell ref="AC20:AD21"/>
    <mergeCell ref="I21:J21"/>
    <mergeCell ref="K21:L21"/>
    <mergeCell ref="M21:N21"/>
    <mergeCell ref="O21:P21"/>
    <mergeCell ref="Q21:R21"/>
    <mergeCell ref="S21:T21"/>
    <mergeCell ref="U21:V21"/>
    <mergeCell ref="Q20:T20"/>
    <mergeCell ref="B75:F75"/>
    <mergeCell ref="B77:F77"/>
    <mergeCell ref="B66:F66"/>
    <mergeCell ref="B68:F68"/>
    <mergeCell ref="B72:F72"/>
    <mergeCell ref="B73:F73"/>
    <mergeCell ref="B74:F74"/>
    <mergeCell ref="B70:F70"/>
  </mergeCells>
  <conditionalFormatting sqref="C30 G24 N24 Q24:R24 I25:I64 I24:L24 K24:L64">
    <cfRule type="cellIs" dxfId="34" priority="68" operator="greaterThan">
      <formula>0</formula>
    </cfRule>
  </conditionalFormatting>
  <conditionalFormatting sqref="C31">
    <cfRule type="cellIs" dxfId="33" priority="67" operator="greaterThan">
      <formula>0</formula>
    </cfRule>
  </conditionalFormatting>
  <conditionalFormatting sqref="C31">
    <cfRule type="cellIs" dxfId="32" priority="66" operator="greaterThan">
      <formula>0</formula>
    </cfRule>
  </conditionalFormatting>
  <conditionalFormatting sqref="C31">
    <cfRule type="cellIs" dxfId="31" priority="65" operator="greaterThan">
      <formula>0</formula>
    </cfRule>
  </conditionalFormatting>
  <conditionalFormatting sqref="V24 Y24:Z24 G24:G64 C24:C64 N24:N64 Q24:R24 AC24 Y25:Y64 E24:E64 I24:L64">
    <cfRule type="cellIs" dxfId="30" priority="64" operator="notEqual">
      <formula>0</formula>
    </cfRule>
  </conditionalFormatting>
  <conditionalFormatting sqref="V24 Y24:Z24 Y25:Y64">
    <cfRule type="cellIs" dxfId="29" priority="63" operator="greaterThan">
      <formula>0</formula>
    </cfRule>
  </conditionalFormatting>
  <conditionalFormatting sqref="V24 Y24:Z24 Y25:Y64">
    <cfRule type="cellIs" dxfId="28" priority="62" operator="greaterThan">
      <formula>0</formula>
    </cfRule>
  </conditionalFormatting>
  <conditionalFormatting sqref="V24 Y24:Z24 Y25:Y64">
    <cfRule type="cellIs" dxfId="27" priority="61" operator="greaterThan">
      <formula>0</formula>
    </cfRule>
  </conditionalFormatting>
  <conditionalFormatting sqref="Q25:R64 V25:V64 Z25:Z64">
    <cfRule type="cellIs" dxfId="26" priority="55" operator="notEqual">
      <formula>0</formula>
    </cfRule>
  </conditionalFormatting>
  <conditionalFormatting sqref="F24:F64">
    <cfRule type="cellIs" dxfId="25" priority="40" operator="notEqual">
      <formula>0</formula>
    </cfRule>
  </conditionalFormatting>
  <conditionalFormatting sqref="H24">
    <cfRule type="cellIs" dxfId="24" priority="33" operator="greaterThan">
      <formula>0</formula>
    </cfRule>
  </conditionalFormatting>
  <conditionalFormatting sqref="H24:H64">
    <cfRule type="cellIs" dxfId="23" priority="32" operator="notEqual">
      <formula>0</formula>
    </cfRule>
  </conditionalFormatting>
  <conditionalFormatting sqref="M24:M64">
    <cfRule type="cellIs" dxfId="22" priority="31" operator="greaterThan">
      <formula>0</formula>
    </cfRule>
  </conditionalFormatting>
  <conditionalFormatting sqref="M24:M64">
    <cfRule type="cellIs" dxfId="21" priority="30" operator="notEqual">
      <formula>0</formula>
    </cfRule>
  </conditionalFormatting>
  <conditionalFormatting sqref="AD24">
    <cfRule type="cellIs" dxfId="20" priority="27" operator="notEqual">
      <formula>0</formula>
    </cfRule>
  </conditionalFormatting>
  <conditionalFormatting sqref="U24:U64">
    <cfRule type="cellIs" dxfId="19" priority="26" operator="greaterThan">
      <formula>0</formula>
    </cfRule>
  </conditionalFormatting>
  <conditionalFormatting sqref="U24:U64">
    <cfRule type="cellIs" dxfId="18" priority="25" operator="notEqual">
      <formula>0</formula>
    </cfRule>
  </conditionalFormatting>
  <conditionalFormatting sqref="D30">
    <cfRule type="cellIs" dxfId="17" priority="20" operator="greaterThan">
      <formula>0</formula>
    </cfRule>
  </conditionalFormatting>
  <conditionalFormatting sqref="D31">
    <cfRule type="cellIs" dxfId="16" priority="19" operator="greaterThan">
      <formula>0</formula>
    </cfRule>
  </conditionalFormatting>
  <conditionalFormatting sqref="D31">
    <cfRule type="cellIs" dxfId="15" priority="18" operator="greaterThan">
      <formula>0</formula>
    </cfRule>
  </conditionalFormatting>
  <conditionalFormatting sqref="D31">
    <cfRule type="cellIs" dxfId="14" priority="17" operator="greaterThan">
      <formula>0</formula>
    </cfRule>
  </conditionalFormatting>
  <conditionalFormatting sqref="D24:D64">
    <cfRule type="cellIs" dxfId="13" priority="16" operator="notEqual">
      <formula>0</formula>
    </cfRule>
  </conditionalFormatting>
  <conditionalFormatting sqref="O25:O64 O24:P24">
    <cfRule type="cellIs" dxfId="12" priority="15" operator="greaterThan">
      <formula>0</formula>
    </cfRule>
  </conditionalFormatting>
  <conditionalFormatting sqref="O24:P64">
    <cfRule type="cellIs" dxfId="11" priority="14" operator="notEqual">
      <formula>0</formula>
    </cfRule>
  </conditionalFormatting>
  <conditionalFormatting sqref="S25:S64 S24:T24">
    <cfRule type="cellIs" dxfId="10" priority="13" operator="greaterThan">
      <formula>0</formula>
    </cfRule>
  </conditionalFormatting>
  <conditionalFormatting sqref="S24:T64">
    <cfRule type="cellIs" dxfId="9" priority="12" operator="notEqual">
      <formula>0</formula>
    </cfRule>
  </conditionalFormatting>
  <conditionalFormatting sqref="W25:W64 W24:X24">
    <cfRule type="cellIs" dxfId="8" priority="11" operator="greaterThan">
      <formula>0</formula>
    </cfRule>
  </conditionalFormatting>
  <conditionalFormatting sqref="W24:X64">
    <cfRule type="cellIs" dxfId="7" priority="10" operator="notEqual">
      <formula>0</formula>
    </cfRule>
  </conditionalFormatting>
  <conditionalFormatting sqref="AA24:AB24 AA25:AA64">
    <cfRule type="cellIs" dxfId="6" priority="9" operator="notEqual">
      <formula>0</formula>
    </cfRule>
  </conditionalFormatting>
  <conditionalFormatting sqref="AA24:AB24 AA25:AA64">
    <cfRule type="cellIs" dxfId="5" priority="8" operator="greaterThan">
      <formula>0</formula>
    </cfRule>
  </conditionalFormatting>
  <conditionalFormatting sqref="AA24:AB24 AA25:AA64">
    <cfRule type="cellIs" dxfId="4" priority="7" operator="greaterThan">
      <formula>0</formula>
    </cfRule>
  </conditionalFormatting>
  <conditionalFormatting sqref="AA24:AB24 AA25:AA64">
    <cfRule type="cellIs" dxfId="3" priority="6" operator="greaterThan">
      <formula>0</formula>
    </cfRule>
  </conditionalFormatting>
  <conditionalFormatting sqref="AB25:AB64">
    <cfRule type="cellIs" dxfId="2" priority="5" operator="notEqual">
      <formula>0</formula>
    </cfRule>
  </conditionalFormatting>
  <conditionalFormatting sqref="AC25:AC64">
    <cfRule type="cellIs" dxfId="1" priority="2" operator="notEqual">
      <formula>0</formula>
    </cfRule>
  </conditionalFormatting>
  <conditionalFormatting sqref="AD25:AD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4"/>
    </row>
    <row r="7" spans="1:48" ht="18.75" x14ac:dyDescent="0.25">
      <c r="A7" s="440" t="s">
        <v>6</v>
      </c>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row>
    <row r="8" spans="1:48" ht="18.75" x14ac:dyDescent="0.25">
      <c r="A8" s="440"/>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40"/>
      <c r="AQ8" s="440"/>
      <c r="AR8" s="440"/>
      <c r="AS8" s="440"/>
      <c r="AT8" s="440"/>
      <c r="AU8" s="440"/>
      <c r="AV8" s="440"/>
    </row>
    <row r="9" spans="1:48" x14ac:dyDescent="0.25">
      <c r="A9" s="441" t="str">
        <f>'1. паспорт местоположение'!A9:C9</f>
        <v xml:space="preserve">Акционерное общество "Западная энергетическая компания" </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c r="AD9" s="441"/>
      <c r="AE9" s="441"/>
      <c r="AF9" s="441"/>
      <c r="AG9" s="441"/>
      <c r="AH9" s="441"/>
      <c r="AI9" s="441"/>
      <c r="AJ9" s="441"/>
      <c r="AK9" s="441"/>
      <c r="AL9" s="441"/>
      <c r="AM9" s="441"/>
      <c r="AN9" s="441"/>
      <c r="AO9" s="441"/>
      <c r="AP9" s="441"/>
      <c r="AQ9" s="441"/>
      <c r="AR9" s="441"/>
      <c r="AS9" s="441"/>
      <c r="AT9" s="441"/>
      <c r="AU9" s="441"/>
      <c r="AV9" s="441"/>
    </row>
    <row r="10" spans="1:48" ht="15.75" x14ac:dyDescent="0.25">
      <c r="A10" s="445" t="s">
        <v>5</v>
      </c>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c r="AK10" s="445"/>
      <c r="AL10" s="445"/>
      <c r="AM10" s="445"/>
      <c r="AN10" s="445"/>
      <c r="AO10" s="445"/>
      <c r="AP10" s="445"/>
      <c r="AQ10" s="445"/>
      <c r="AR10" s="445"/>
      <c r="AS10" s="445"/>
      <c r="AT10" s="445"/>
      <c r="AU10" s="445"/>
      <c r="AV10" s="445"/>
    </row>
    <row r="11" spans="1:48" ht="18.75" x14ac:dyDescent="0.25">
      <c r="A11" s="440"/>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c r="AD11" s="440"/>
      <c r="AE11" s="440"/>
      <c r="AF11" s="440"/>
      <c r="AG11" s="440"/>
      <c r="AH11" s="440"/>
      <c r="AI11" s="440"/>
      <c r="AJ11" s="440"/>
      <c r="AK11" s="440"/>
      <c r="AL11" s="440"/>
      <c r="AM11" s="440"/>
      <c r="AN11" s="440"/>
      <c r="AO11" s="440"/>
      <c r="AP11" s="440"/>
      <c r="AQ11" s="440"/>
      <c r="AR11" s="440"/>
      <c r="AS11" s="440"/>
      <c r="AT11" s="440"/>
      <c r="AU11" s="440"/>
      <c r="AV11" s="440"/>
    </row>
    <row r="12" spans="1:48" x14ac:dyDescent="0.25">
      <c r="A12" s="441" t="str">
        <f>'1. паспорт местоположение'!A12:C12</f>
        <v>J 19-17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c r="AD12" s="441"/>
      <c r="AE12" s="441"/>
      <c r="AF12" s="441"/>
      <c r="AG12" s="441"/>
      <c r="AH12" s="441"/>
      <c r="AI12" s="441"/>
      <c r="AJ12" s="441"/>
      <c r="AK12" s="441"/>
      <c r="AL12" s="441"/>
      <c r="AM12" s="441"/>
      <c r="AN12" s="441"/>
      <c r="AO12" s="441"/>
      <c r="AP12" s="441"/>
      <c r="AQ12" s="441"/>
      <c r="AR12" s="441"/>
      <c r="AS12" s="441"/>
      <c r="AT12" s="441"/>
      <c r="AU12" s="441"/>
      <c r="AV12" s="441"/>
    </row>
    <row r="13" spans="1:48" ht="15.75" x14ac:dyDescent="0.25">
      <c r="A13" s="445" t="s">
        <v>4</v>
      </c>
      <c r="B13" s="445"/>
      <c r="C13" s="445"/>
      <c r="D13" s="445"/>
      <c r="E13" s="445"/>
      <c r="F13" s="445"/>
      <c r="G13" s="445"/>
      <c r="H13" s="445"/>
      <c r="I13" s="445"/>
      <c r="J13" s="445"/>
      <c r="K13" s="445"/>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c r="AK13" s="445"/>
      <c r="AL13" s="445"/>
      <c r="AM13" s="445"/>
      <c r="AN13" s="445"/>
      <c r="AO13" s="445"/>
      <c r="AP13" s="445"/>
      <c r="AQ13" s="445"/>
      <c r="AR13" s="445"/>
      <c r="AS13" s="445"/>
      <c r="AT13" s="445"/>
      <c r="AU13" s="445"/>
      <c r="AV13" s="445"/>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41" t="str">
        <f>'1. паспорт местоположение'!A15</f>
        <v xml:space="preserve">Реконструкция КЛ 15 кВ   от ТП-2 до ТП-5 с заменой  кабеля на кабель большего сечения, протяженностью 1,92 км </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c r="AD15" s="441"/>
      <c r="AE15" s="441"/>
      <c r="AF15" s="441"/>
      <c r="AG15" s="441"/>
      <c r="AH15" s="441"/>
      <c r="AI15" s="441"/>
      <c r="AJ15" s="441"/>
      <c r="AK15" s="441"/>
      <c r="AL15" s="441"/>
      <c r="AM15" s="441"/>
      <c r="AN15" s="441"/>
      <c r="AO15" s="441"/>
      <c r="AP15" s="441"/>
      <c r="AQ15" s="441"/>
      <c r="AR15" s="441"/>
      <c r="AS15" s="441"/>
      <c r="AT15" s="441"/>
      <c r="AU15" s="441"/>
      <c r="AV15" s="441"/>
    </row>
    <row r="16" spans="1:48" ht="15.75" x14ac:dyDescent="0.25">
      <c r="A16" s="445" t="s">
        <v>3</v>
      </c>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c r="AK16" s="445"/>
      <c r="AL16" s="445"/>
      <c r="AM16" s="445"/>
      <c r="AN16" s="445"/>
      <c r="AO16" s="445"/>
      <c r="AP16" s="445"/>
      <c r="AQ16" s="445"/>
      <c r="AR16" s="445"/>
      <c r="AS16" s="445"/>
      <c r="AT16" s="445"/>
      <c r="AU16" s="445"/>
      <c r="AV16" s="445"/>
    </row>
    <row r="17" spans="1:4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482"/>
      <c r="AB17" s="482"/>
      <c r="AC17" s="482"/>
      <c r="AD17" s="482"/>
      <c r="AE17" s="482"/>
      <c r="AF17" s="482"/>
      <c r="AG17" s="482"/>
      <c r="AH17" s="482"/>
      <c r="AI17" s="482"/>
      <c r="AJ17" s="482"/>
      <c r="AK17" s="482"/>
      <c r="AL17" s="482"/>
      <c r="AM17" s="482"/>
      <c r="AN17" s="482"/>
      <c r="AO17" s="482"/>
      <c r="AP17" s="482"/>
      <c r="AQ17" s="482"/>
      <c r="AR17" s="482"/>
      <c r="AS17" s="482"/>
      <c r="AT17" s="482"/>
      <c r="AU17" s="482"/>
      <c r="AV17" s="482"/>
    </row>
    <row r="18" spans="1:48" ht="14.25" customHeight="1"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2"/>
      <c r="AI18" s="482"/>
      <c r="AJ18" s="482"/>
      <c r="AK18" s="482"/>
      <c r="AL18" s="482"/>
      <c r="AM18" s="482"/>
      <c r="AN18" s="482"/>
      <c r="AO18" s="482"/>
      <c r="AP18" s="482"/>
      <c r="AQ18" s="482"/>
      <c r="AR18" s="482"/>
      <c r="AS18" s="482"/>
      <c r="AT18" s="482"/>
      <c r="AU18" s="482"/>
      <c r="AV18" s="482"/>
    </row>
    <row r="19" spans="1:4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482"/>
      <c r="AB19" s="482"/>
      <c r="AC19" s="482"/>
      <c r="AD19" s="482"/>
      <c r="AE19" s="482"/>
      <c r="AF19" s="482"/>
      <c r="AG19" s="482"/>
      <c r="AH19" s="482"/>
      <c r="AI19" s="482"/>
      <c r="AJ19" s="482"/>
      <c r="AK19" s="482"/>
      <c r="AL19" s="482"/>
      <c r="AM19" s="482"/>
      <c r="AN19" s="482"/>
      <c r="AO19" s="482"/>
      <c r="AP19" s="482"/>
      <c r="AQ19" s="482"/>
      <c r="AR19" s="482"/>
      <c r="AS19" s="482"/>
      <c r="AT19" s="482"/>
      <c r="AU19" s="482"/>
      <c r="AV19" s="482"/>
    </row>
    <row r="20" spans="1:48" s="25" customFormat="1"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6"/>
      <c r="AM20" s="476"/>
      <c r="AN20" s="476"/>
      <c r="AO20" s="476"/>
      <c r="AP20" s="476"/>
      <c r="AQ20" s="476"/>
      <c r="AR20" s="476"/>
      <c r="AS20" s="476"/>
      <c r="AT20" s="476"/>
      <c r="AU20" s="476"/>
      <c r="AV20" s="476"/>
    </row>
    <row r="21" spans="1:48" s="25" customFormat="1" x14ac:dyDescent="0.25">
      <c r="A21" s="555" t="s">
        <v>451</v>
      </c>
      <c r="B21" s="555"/>
      <c r="C21" s="555"/>
      <c r="D21" s="555"/>
      <c r="E21" s="555"/>
      <c r="F21" s="555"/>
      <c r="G21" s="555"/>
      <c r="H21" s="555"/>
      <c r="I21" s="555"/>
      <c r="J21" s="555"/>
      <c r="K21" s="555"/>
      <c r="L21" s="555"/>
      <c r="M21" s="555"/>
      <c r="N21" s="555"/>
      <c r="O21" s="555"/>
      <c r="P21" s="555"/>
      <c r="Q21" s="555"/>
      <c r="R21" s="555"/>
      <c r="S21" s="555"/>
      <c r="T21" s="555"/>
      <c r="U21" s="555"/>
      <c r="V21" s="555"/>
      <c r="W21" s="555"/>
      <c r="X21" s="555"/>
      <c r="Y21" s="555"/>
      <c r="Z21" s="555"/>
      <c r="AA21" s="555"/>
      <c r="AB21" s="555"/>
      <c r="AC21" s="555"/>
      <c r="AD21" s="555"/>
      <c r="AE21" s="555"/>
      <c r="AF21" s="555"/>
      <c r="AG21" s="555"/>
      <c r="AH21" s="555"/>
      <c r="AI21" s="555"/>
      <c r="AJ21" s="555"/>
      <c r="AK21" s="555"/>
      <c r="AL21" s="555"/>
      <c r="AM21" s="555"/>
      <c r="AN21" s="555"/>
      <c r="AO21" s="555"/>
      <c r="AP21" s="555"/>
      <c r="AQ21" s="555"/>
      <c r="AR21" s="555"/>
      <c r="AS21" s="555"/>
      <c r="AT21" s="555"/>
      <c r="AU21" s="555"/>
      <c r="AV21" s="555"/>
    </row>
    <row r="22" spans="1:48" s="25" customFormat="1" ht="58.5" customHeight="1" x14ac:dyDescent="0.25">
      <c r="A22" s="546" t="s">
        <v>49</v>
      </c>
      <c r="B22" s="557" t="s">
        <v>21</v>
      </c>
      <c r="C22" s="546" t="s">
        <v>48</v>
      </c>
      <c r="D22" s="546" t="s">
        <v>47</v>
      </c>
      <c r="E22" s="560" t="s">
        <v>462</v>
      </c>
      <c r="F22" s="561"/>
      <c r="G22" s="561"/>
      <c r="H22" s="561"/>
      <c r="I22" s="561"/>
      <c r="J22" s="561"/>
      <c r="K22" s="561"/>
      <c r="L22" s="562"/>
      <c r="M22" s="546" t="s">
        <v>46</v>
      </c>
      <c r="N22" s="546" t="s">
        <v>45</v>
      </c>
      <c r="O22" s="546" t="s">
        <v>44</v>
      </c>
      <c r="P22" s="541" t="s">
        <v>232</v>
      </c>
      <c r="Q22" s="541" t="s">
        <v>43</v>
      </c>
      <c r="R22" s="541" t="s">
        <v>42</v>
      </c>
      <c r="S22" s="541" t="s">
        <v>41</v>
      </c>
      <c r="T22" s="541"/>
      <c r="U22" s="563" t="s">
        <v>40</v>
      </c>
      <c r="V22" s="563" t="s">
        <v>39</v>
      </c>
      <c r="W22" s="541" t="s">
        <v>38</v>
      </c>
      <c r="X22" s="541" t="s">
        <v>37</v>
      </c>
      <c r="Y22" s="541" t="s">
        <v>36</v>
      </c>
      <c r="Z22" s="548" t="s">
        <v>35</v>
      </c>
      <c r="AA22" s="541" t="s">
        <v>34</v>
      </c>
      <c r="AB22" s="541" t="s">
        <v>33</v>
      </c>
      <c r="AC22" s="541" t="s">
        <v>32</v>
      </c>
      <c r="AD22" s="541" t="s">
        <v>31</v>
      </c>
      <c r="AE22" s="541" t="s">
        <v>30</v>
      </c>
      <c r="AF22" s="541" t="s">
        <v>29</v>
      </c>
      <c r="AG22" s="541"/>
      <c r="AH22" s="541"/>
      <c r="AI22" s="541"/>
      <c r="AJ22" s="541"/>
      <c r="AK22" s="541"/>
      <c r="AL22" s="541" t="s">
        <v>28</v>
      </c>
      <c r="AM22" s="541"/>
      <c r="AN22" s="541"/>
      <c r="AO22" s="541"/>
      <c r="AP22" s="541" t="s">
        <v>27</v>
      </c>
      <c r="AQ22" s="541"/>
      <c r="AR22" s="541" t="s">
        <v>26</v>
      </c>
      <c r="AS22" s="541" t="s">
        <v>25</v>
      </c>
      <c r="AT22" s="541" t="s">
        <v>24</v>
      </c>
      <c r="AU22" s="541" t="s">
        <v>23</v>
      </c>
      <c r="AV22" s="549" t="s">
        <v>22</v>
      </c>
    </row>
    <row r="23" spans="1:48" s="25" customFormat="1" ht="64.5" customHeight="1" x14ac:dyDescent="0.25">
      <c r="A23" s="556"/>
      <c r="B23" s="558"/>
      <c r="C23" s="556"/>
      <c r="D23" s="556"/>
      <c r="E23" s="551" t="s">
        <v>20</v>
      </c>
      <c r="F23" s="542" t="s">
        <v>125</v>
      </c>
      <c r="G23" s="542" t="s">
        <v>124</v>
      </c>
      <c r="H23" s="542" t="s">
        <v>123</v>
      </c>
      <c r="I23" s="544" t="s">
        <v>372</v>
      </c>
      <c r="J23" s="544" t="s">
        <v>373</v>
      </c>
      <c r="K23" s="544" t="s">
        <v>374</v>
      </c>
      <c r="L23" s="542" t="s">
        <v>73</v>
      </c>
      <c r="M23" s="556"/>
      <c r="N23" s="556"/>
      <c r="O23" s="556"/>
      <c r="P23" s="541"/>
      <c r="Q23" s="541"/>
      <c r="R23" s="541"/>
      <c r="S23" s="553" t="s">
        <v>1</v>
      </c>
      <c r="T23" s="553" t="s">
        <v>8</v>
      </c>
      <c r="U23" s="563"/>
      <c r="V23" s="563"/>
      <c r="W23" s="541"/>
      <c r="X23" s="541"/>
      <c r="Y23" s="541"/>
      <c r="Z23" s="541"/>
      <c r="AA23" s="541"/>
      <c r="AB23" s="541"/>
      <c r="AC23" s="541"/>
      <c r="AD23" s="541"/>
      <c r="AE23" s="541"/>
      <c r="AF23" s="541" t="s">
        <v>19</v>
      </c>
      <c r="AG23" s="541"/>
      <c r="AH23" s="541" t="s">
        <v>18</v>
      </c>
      <c r="AI23" s="541"/>
      <c r="AJ23" s="546" t="s">
        <v>17</v>
      </c>
      <c r="AK23" s="546" t="s">
        <v>16</v>
      </c>
      <c r="AL23" s="546" t="s">
        <v>15</v>
      </c>
      <c r="AM23" s="546" t="s">
        <v>14</v>
      </c>
      <c r="AN23" s="546" t="s">
        <v>13</v>
      </c>
      <c r="AO23" s="546" t="s">
        <v>12</v>
      </c>
      <c r="AP23" s="546" t="s">
        <v>11</v>
      </c>
      <c r="AQ23" s="564" t="s">
        <v>8</v>
      </c>
      <c r="AR23" s="541"/>
      <c r="AS23" s="541"/>
      <c r="AT23" s="541"/>
      <c r="AU23" s="541"/>
      <c r="AV23" s="550"/>
    </row>
    <row r="24" spans="1:48" s="25" customFormat="1" ht="96.75" customHeight="1" x14ac:dyDescent="0.25">
      <c r="A24" s="547"/>
      <c r="B24" s="559"/>
      <c r="C24" s="547"/>
      <c r="D24" s="547"/>
      <c r="E24" s="552"/>
      <c r="F24" s="543"/>
      <c r="G24" s="543"/>
      <c r="H24" s="543"/>
      <c r="I24" s="545"/>
      <c r="J24" s="545"/>
      <c r="K24" s="545"/>
      <c r="L24" s="543"/>
      <c r="M24" s="547"/>
      <c r="N24" s="547"/>
      <c r="O24" s="547"/>
      <c r="P24" s="541"/>
      <c r="Q24" s="541"/>
      <c r="R24" s="541"/>
      <c r="S24" s="554"/>
      <c r="T24" s="554"/>
      <c r="U24" s="563"/>
      <c r="V24" s="563"/>
      <c r="W24" s="541"/>
      <c r="X24" s="541"/>
      <c r="Y24" s="541"/>
      <c r="Z24" s="541"/>
      <c r="AA24" s="541"/>
      <c r="AB24" s="541"/>
      <c r="AC24" s="541"/>
      <c r="AD24" s="541"/>
      <c r="AE24" s="541"/>
      <c r="AF24" s="137" t="s">
        <v>10</v>
      </c>
      <c r="AG24" s="137" t="s">
        <v>9</v>
      </c>
      <c r="AH24" s="138" t="s">
        <v>1</v>
      </c>
      <c r="AI24" s="138" t="s">
        <v>8</v>
      </c>
      <c r="AJ24" s="547"/>
      <c r="AK24" s="547"/>
      <c r="AL24" s="547"/>
      <c r="AM24" s="547"/>
      <c r="AN24" s="547"/>
      <c r="AO24" s="547"/>
      <c r="AP24" s="547"/>
      <c r="AQ24" s="565"/>
      <c r="AR24" s="541"/>
      <c r="AS24" s="541"/>
      <c r="AT24" s="541"/>
      <c r="AU24" s="541"/>
      <c r="AV24" s="55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54">
        <v>1</v>
      </c>
      <c r="B26" s="355"/>
      <c r="C26" s="355"/>
      <c r="D26" s="356"/>
      <c r="E26" s="22"/>
      <c r="F26" s="22"/>
      <c r="G26" s="22"/>
      <c r="H26" s="22"/>
      <c r="I26" s="22"/>
      <c r="J26" s="22"/>
      <c r="K26" s="397"/>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72" t="str">
        <f>'1. паспорт местоположение'!A5:C5</f>
        <v>Год раскрытия информации: 2020 год</v>
      </c>
      <c r="B5" s="572"/>
      <c r="C5" s="79"/>
      <c r="D5" s="79"/>
      <c r="E5" s="79"/>
      <c r="F5" s="79"/>
      <c r="G5" s="79"/>
      <c r="H5" s="79"/>
    </row>
    <row r="6" spans="1:8" ht="18.75" x14ac:dyDescent="0.3">
      <c r="A6" s="262"/>
      <c r="B6" s="262"/>
      <c r="C6" s="262"/>
      <c r="D6" s="262"/>
      <c r="E6" s="262"/>
      <c r="F6" s="262"/>
      <c r="G6" s="262"/>
      <c r="H6" s="262"/>
    </row>
    <row r="7" spans="1:8" ht="18.75" x14ac:dyDescent="0.25">
      <c r="A7" s="440" t="s">
        <v>6</v>
      </c>
      <c r="B7" s="440"/>
      <c r="C7" s="142"/>
      <c r="D7" s="142"/>
      <c r="E7" s="142"/>
      <c r="F7" s="142"/>
      <c r="G7" s="142"/>
      <c r="H7" s="142"/>
    </row>
    <row r="8" spans="1:8" ht="18.75" x14ac:dyDescent="0.25">
      <c r="A8" s="142"/>
      <c r="B8" s="142"/>
      <c r="C8" s="142"/>
      <c r="D8" s="142"/>
      <c r="E8" s="142"/>
      <c r="F8" s="142"/>
      <c r="G8" s="142"/>
      <c r="H8" s="142"/>
    </row>
    <row r="9" spans="1:8" x14ac:dyDescent="0.25">
      <c r="A9" s="441" t="str">
        <f>'1. паспорт местоположение'!A9:C9</f>
        <v xml:space="preserve">Акционерное общество "Западная энергетическая компания" </v>
      </c>
      <c r="B9" s="441"/>
      <c r="C9" s="156"/>
      <c r="D9" s="156"/>
      <c r="E9" s="156"/>
      <c r="F9" s="156"/>
      <c r="G9" s="156"/>
      <c r="H9" s="156"/>
    </row>
    <row r="10" spans="1:8" x14ac:dyDescent="0.25">
      <c r="A10" s="445" t="s">
        <v>5</v>
      </c>
      <c r="B10" s="445"/>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41" t="str">
        <f>'1. паспорт местоположение'!A12:C12</f>
        <v>J 19-17</v>
      </c>
      <c r="B12" s="441"/>
      <c r="C12" s="156"/>
      <c r="D12" s="156"/>
      <c r="E12" s="156"/>
      <c r="F12" s="156"/>
      <c r="G12" s="156"/>
      <c r="H12" s="156"/>
    </row>
    <row r="13" spans="1:8" x14ac:dyDescent="0.25">
      <c r="A13" s="445" t="s">
        <v>4</v>
      </c>
      <c r="B13" s="445"/>
      <c r="C13" s="144"/>
      <c r="D13" s="144"/>
      <c r="E13" s="144"/>
      <c r="F13" s="144"/>
      <c r="G13" s="144"/>
      <c r="H13" s="144"/>
    </row>
    <row r="14" spans="1:8" ht="18.75" x14ac:dyDescent="0.25">
      <c r="A14" s="10"/>
      <c r="B14" s="10"/>
      <c r="C14" s="10"/>
      <c r="D14" s="10"/>
      <c r="E14" s="10"/>
      <c r="F14" s="10"/>
      <c r="G14" s="10"/>
      <c r="H14" s="10"/>
    </row>
    <row r="15" spans="1:8" ht="39" customHeight="1" x14ac:dyDescent="0.25">
      <c r="A15" s="566" t="str">
        <f>'1. паспорт местоположение'!A15:C15</f>
        <v xml:space="preserve">Реконструкция КЛ 15 кВ   от ТП-2 до ТП-5 с заменой  кабеля на кабель большего сечения, протяженностью 1,92 км </v>
      </c>
      <c r="B15" s="474"/>
      <c r="C15" s="156"/>
      <c r="D15" s="156"/>
      <c r="E15" s="156"/>
      <c r="F15" s="156"/>
      <c r="G15" s="156"/>
      <c r="H15" s="156"/>
    </row>
    <row r="16" spans="1:8" x14ac:dyDescent="0.25">
      <c r="A16" s="445" t="s">
        <v>3</v>
      </c>
      <c r="B16" s="445"/>
      <c r="C16" s="144"/>
      <c r="D16" s="144"/>
      <c r="E16" s="144"/>
      <c r="F16" s="144"/>
      <c r="G16" s="144"/>
      <c r="H16" s="144"/>
    </row>
    <row r="17" spans="1:2" x14ac:dyDescent="0.25">
      <c r="B17" s="112"/>
    </row>
    <row r="18" spans="1:2" ht="33.75" customHeight="1" x14ac:dyDescent="0.25">
      <c r="A18" s="567" t="s">
        <v>452</v>
      </c>
      <c r="B18" s="568"/>
    </row>
    <row r="19" spans="1:2" x14ac:dyDescent="0.25">
      <c r="B19" s="42"/>
    </row>
    <row r="20" spans="1:2" ht="16.5" thickBot="1" x14ac:dyDescent="0.3">
      <c r="B20" s="113"/>
    </row>
    <row r="21" spans="1:2" ht="55.5" customHeight="1" thickBot="1" x14ac:dyDescent="0.3">
      <c r="A21" s="114" t="s">
        <v>322</v>
      </c>
      <c r="B21" s="260" t="str">
        <f>A15</f>
        <v xml:space="preserve">Реконструкция КЛ 15 кВ   от ТП-2 до ТП-5 с заменой  кабеля на кабель большего сечения, протяженностью 1,92 км </v>
      </c>
    </row>
    <row r="22" spans="1:2" ht="16.5" thickBot="1" x14ac:dyDescent="0.3">
      <c r="A22" s="114" t="s">
        <v>323</v>
      </c>
      <c r="B22" s="425" t="str">
        <f>'1. паспорт местоположение'!C27</f>
        <v>Гурьевский муниципальный район</v>
      </c>
    </row>
    <row r="23" spans="1:2" ht="16.5" thickBot="1" x14ac:dyDescent="0.3">
      <c r="A23" s="114" t="s">
        <v>303</v>
      </c>
      <c r="B23" s="115" t="s">
        <v>647</v>
      </c>
    </row>
    <row r="24" spans="1:2" ht="16.5" thickBot="1" x14ac:dyDescent="0.3">
      <c r="A24" s="114" t="s">
        <v>324</v>
      </c>
      <c r="B24" s="115">
        <f>'6.2. Паспорт фин осв ввод'!C56</f>
        <v>1.92</v>
      </c>
    </row>
    <row r="25" spans="1:2" ht="16.5" thickBot="1" x14ac:dyDescent="0.3">
      <c r="A25" s="116" t="s">
        <v>325</v>
      </c>
      <c r="B25" s="413">
        <f>'6.1. Паспорт сетевой график'!D53</f>
        <v>45595</v>
      </c>
    </row>
    <row r="26" spans="1:2" ht="16.5" thickBot="1" x14ac:dyDescent="0.3">
      <c r="A26" s="117" t="s">
        <v>326</v>
      </c>
      <c r="B26" s="118" t="s">
        <v>609</v>
      </c>
    </row>
    <row r="27" spans="1:2" ht="29.25" thickBot="1" x14ac:dyDescent="0.3">
      <c r="A27" s="125" t="s">
        <v>644</v>
      </c>
      <c r="B27" s="419">
        <f>'6.2. Паспорт фин осв ввод'!C24</f>
        <v>12.915153027427881</v>
      </c>
    </row>
    <row r="28" spans="1:2" ht="48" customHeight="1" thickBot="1" x14ac:dyDescent="0.3">
      <c r="A28" s="120" t="s">
        <v>327</v>
      </c>
      <c r="B28" s="371" t="s">
        <v>626</v>
      </c>
    </row>
    <row r="29" spans="1:2" ht="29.25" thickBot="1" x14ac:dyDescent="0.3">
      <c r="A29" s="126" t="s">
        <v>328</v>
      </c>
      <c r="B29" s="398">
        <f>B30</f>
        <v>0</v>
      </c>
    </row>
    <row r="30" spans="1:2" ht="29.25" thickBot="1" x14ac:dyDescent="0.3">
      <c r="A30" s="126" t="s">
        <v>329</v>
      </c>
      <c r="B30" s="398">
        <f>B32+B41+B58</f>
        <v>0</v>
      </c>
    </row>
    <row r="31" spans="1:2" ht="16.5" thickBot="1" x14ac:dyDescent="0.3">
      <c r="A31" s="120" t="s">
        <v>330</v>
      </c>
      <c r="B31" s="398"/>
    </row>
    <row r="32" spans="1:2" ht="29.25" thickBot="1" x14ac:dyDescent="0.3">
      <c r="A32" s="126" t="s">
        <v>331</v>
      </c>
      <c r="B32" s="398">
        <f>B33+B37</f>
        <v>0</v>
      </c>
    </row>
    <row r="33" spans="1:3" s="266" customFormat="1" ht="16.5" thickBot="1" x14ac:dyDescent="0.3">
      <c r="A33" s="275" t="s">
        <v>332</v>
      </c>
      <c r="B33" s="399">
        <v>0</v>
      </c>
    </row>
    <row r="34" spans="1:3" ht="16.5" thickBot="1" x14ac:dyDescent="0.3">
      <c r="A34" s="120" t="s">
        <v>333</v>
      </c>
      <c r="B34" s="267">
        <f>B33/$B$27</f>
        <v>0</v>
      </c>
    </row>
    <row r="35" spans="1:3" ht="16.5" thickBot="1" x14ac:dyDescent="0.3">
      <c r="A35" s="120" t="s">
        <v>334</v>
      </c>
      <c r="B35" s="398">
        <v>0</v>
      </c>
      <c r="C35" s="111">
        <v>1</v>
      </c>
    </row>
    <row r="36" spans="1:3" ht="16.5" thickBot="1" x14ac:dyDescent="0.3">
      <c r="A36" s="120" t="s">
        <v>335</v>
      </c>
      <c r="B36" s="398">
        <v>0</v>
      </c>
      <c r="C36" s="111">
        <v>2</v>
      </c>
    </row>
    <row r="37" spans="1:3" s="266" customFormat="1" ht="16.5" thickBot="1" x14ac:dyDescent="0.3">
      <c r="A37" s="275" t="s">
        <v>332</v>
      </c>
      <c r="B37" s="399">
        <v>0</v>
      </c>
    </row>
    <row r="38" spans="1:3" ht="16.5" thickBot="1" x14ac:dyDescent="0.3">
      <c r="A38" s="120" t="s">
        <v>333</v>
      </c>
      <c r="B38" s="267">
        <f>B37/$B$27</f>
        <v>0</v>
      </c>
    </row>
    <row r="39" spans="1:3" ht="16.5" thickBot="1" x14ac:dyDescent="0.3">
      <c r="A39" s="120" t="s">
        <v>334</v>
      </c>
      <c r="B39" s="398">
        <v>0</v>
      </c>
      <c r="C39" s="111">
        <v>1</v>
      </c>
    </row>
    <row r="40" spans="1:3" ht="16.5" thickBot="1" x14ac:dyDescent="0.3">
      <c r="A40" s="120" t="s">
        <v>335</v>
      </c>
      <c r="B40" s="398">
        <v>0</v>
      </c>
      <c r="C40" s="111">
        <v>2</v>
      </c>
    </row>
    <row r="41" spans="1:3" ht="29.25" thickBot="1" x14ac:dyDescent="0.3">
      <c r="A41" s="126" t="s">
        <v>336</v>
      </c>
      <c r="B41" s="398">
        <f>B42+B46+B50+B54</f>
        <v>0</v>
      </c>
    </row>
    <row r="42" spans="1:3" s="266" customFormat="1" ht="16.5" thickBot="1" x14ac:dyDescent="0.3">
      <c r="A42" s="275" t="s">
        <v>332</v>
      </c>
      <c r="B42" s="399">
        <v>0</v>
      </c>
    </row>
    <row r="43" spans="1:3" ht="16.5" thickBot="1" x14ac:dyDescent="0.3">
      <c r="A43" s="120" t="s">
        <v>333</v>
      </c>
      <c r="B43" s="267">
        <f>B42/$B$27</f>
        <v>0</v>
      </c>
    </row>
    <row r="44" spans="1:3" ht="16.5" thickBot="1" x14ac:dyDescent="0.3">
      <c r="A44" s="120" t="s">
        <v>334</v>
      </c>
      <c r="B44" s="398">
        <v>0</v>
      </c>
      <c r="C44" s="111">
        <v>1</v>
      </c>
    </row>
    <row r="45" spans="1:3" ht="16.5" thickBot="1" x14ac:dyDescent="0.3">
      <c r="A45" s="120" t="s">
        <v>335</v>
      </c>
      <c r="B45" s="398">
        <v>0</v>
      </c>
      <c r="C45" s="111">
        <v>2</v>
      </c>
    </row>
    <row r="46" spans="1:3" s="266" customFormat="1" ht="16.5" thickBot="1" x14ac:dyDescent="0.3">
      <c r="A46" s="275" t="s">
        <v>332</v>
      </c>
      <c r="B46" s="399">
        <v>0</v>
      </c>
    </row>
    <row r="47" spans="1:3" ht="16.5" thickBot="1" x14ac:dyDescent="0.3">
      <c r="A47" s="120" t="s">
        <v>333</v>
      </c>
      <c r="B47" s="267">
        <f>B46/$B$27</f>
        <v>0</v>
      </c>
    </row>
    <row r="48" spans="1:3" ht="16.5" thickBot="1" x14ac:dyDescent="0.3">
      <c r="A48" s="120" t="s">
        <v>334</v>
      </c>
      <c r="B48" s="398">
        <v>0</v>
      </c>
      <c r="C48" s="111">
        <v>1</v>
      </c>
    </row>
    <row r="49" spans="1:3" ht="16.5" thickBot="1" x14ac:dyDescent="0.3">
      <c r="A49" s="120" t="s">
        <v>335</v>
      </c>
      <c r="B49" s="398">
        <v>0</v>
      </c>
      <c r="C49" s="111">
        <v>2</v>
      </c>
    </row>
    <row r="50" spans="1:3" s="266" customFormat="1" ht="16.5" thickBot="1" x14ac:dyDescent="0.3">
      <c r="A50" s="265" t="s">
        <v>332</v>
      </c>
      <c r="B50" s="399">
        <v>0</v>
      </c>
    </row>
    <row r="51" spans="1:3" ht="16.5" thickBot="1" x14ac:dyDescent="0.3">
      <c r="A51" s="120" t="s">
        <v>333</v>
      </c>
      <c r="B51" s="267">
        <f>B50/$B$27</f>
        <v>0</v>
      </c>
    </row>
    <row r="52" spans="1:3" ht="16.5" thickBot="1" x14ac:dyDescent="0.3">
      <c r="A52" s="120" t="s">
        <v>334</v>
      </c>
      <c r="B52" s="398">
        <v>0</v>
      </c>
      <c r="C52" s="111">
        <v>1</v>
      </c>
    </row>
    <row r="53" spans="1:3" ht="16.5" thickBot="1" x14ac:dyDescent="0.3">
      <c r="A53" s="120" t="s">
        <v>335</v>
      </c>
      <c r="B53" s="398">
        <v>0</v>
      </c>
      <c r="C53" s="111">
        <v>2</v>
      </c>
    </row>
    <row r="54" spans="1:3" s="266" customFormat="1" ht="16.5" thickBot="1" x14ac:dyDescent="0.3">
      <c r="A54" s="265" t="s">
        <v>332</v>
      </c>
      <c r="B54" s="399">
        <v>0</v>
      </c>
    </row>
    <row r="55" spans="1:3" ht="16.5" thickBot="1" x14ac:dyDescent="0.3">
      <c r="A55" s="120" t="s">
        <v>333</v>
      </c>
      <c r="B55" s="267">
        <f>B54/$B$27</f>
        <v>0</v>
      </c>
    </row>
    <row r="56" spans="1:3" ht="16.5" thickBot="1" x14ac:dyDescent="0.3">
      <c r="A56" s="120" t="s">
        <v>334</v>
      </c>
      <c r="B56" s="398">
        <v>0</v>
      </c>
      <c r="C56" s="111">
        <v>1</v>
      </c>
    </row>
    <row r="57" spans="1:3" ht="16.5" thickBot="1" x14ac:dyDescent="0.3">
      <c r="A57" s="120" t="s">
        <v>335</v>
      </c>
      <c r="B57" s="398">
        <v>0</v>
      </c>
      <c r="C57" s="111">
        <v>2</v>
      </c>
    </row>
    <row r="58" spans="1:3" ht="29.25" thickBot="1" x14ac:dyDescent="0.3">
      <c r="A58" s="126" t="s">
        <v>337</v>
      </c>
      <c r="B58" s="398">
        <f>B59+B63+B67+B71</f>
        <v>0</v>
      </c>
    </row>
    <row r="59" spans="1:3" s="266" customFormat="1" ht="16.5" thickBot="1" x14ac:dyDescent="0.3">
      <c r="A59" s="265" t="s">
        <v>332</v>
      </c>
      <c r="B59" s="399">
        <v>0</v>
      </c>
    </row>
    <row r="60" spans="1:3" ht="16.5" thickBot="1" x14ac:dyDescent="0.3">
      <c r="A60" s="120" t="s">
        <v>333</v>
      </c>
      <c r="B60" s="267">
        <f>B59/$B$27</f>
        <v>0</v>
      </c>
    </row>
    <row r="61" spans="1:3" ht="16.5" thickBot="1" x14ac:dyDescent="0.3">
      <c r="A61" s="120" t="s">
        <v>334</v>
      </c>
      <c r="B61" s="398">
        <v>0</v>
      </c>
      <c r="C61" s="111">
        <v>1</v>
      </c>
    </row>
    <row r="62" spans="1:3" ht="16.5" thickBot="1" x14ac:dyDescent="0.3">
      <c r="A62" s="120" t="s">
        <v>335</v>
      </c>
      <c r="B62" s="398">
        <v>0</v>
      </c>
      <c r="C62" s="111">
        <v>2</v>
      </c>
    </row>
    <row r="63" spans="1:3" s="266" customFormat="1" ht="16.5" thickBot="1" x14ac:dyDescent="0.3">
      <c r="A63" s="265" t="s">
        <v>332</v>
      </c>
      <c r="B63" s="399">
        <v>0</v>
      </c>
    </row>
    <row r="64" spans="1:3" ht="16.5" thickBot="1" x14ac:dyDescent="0.3">
      <c r="A64" s="120" t="s">
        <v>333</v>
      </c>
      <c r="B64" s="267">
        <f>B63/$B$27</f>
        <v>0</v>
      </c>
    </row>
    <row r="65" spans="1:3" ht="16.5" thickBot="1" x14ac:dyDescent="0.3">
      <c r="A65" s="120" t="s">
        <v>334</v>
      </c>
      <c r="B65" s="398">
        <v>0</v>
      </c>
      <c r="C65" s="111">
        <v>1</v>
      </c>
    </row>
    <row r="66" spans="1:3" ht="16.5" thickBot="1" x14ac:dyDescent="0.3">
      <c r="A66" s="120" t="s">
        <v>335</v>
      </c>
      <c r="B66" s="398">
        <v>0</v>
      </c>
      <c r="C66" s="111">
        <v>2</v>
      </c>
    </row>
    <row r="67" spans="1:3" s="266" customFormat="1" ht="16.5" thickBot="1" x14ac:dyDescent="0.3">
      <c r="A67" s="265" t="s">
        <v>332</v>
      </c>
      <c r="B67" s="399">
        <v>0</v>
      </c>
    </row>
    <row r="68" spans="1:3" ht="16.5" thickBot="1" x14ac:dyDescent="0.3">
      <c r="A68" s="120" t="s">
        <v>333</v>
      </c>
      <c r="B68" s="267">
        <f>B67/$B$27</f>
        <v>0</v>
      </c>
    </row>
    <row r="69" spans="1:3" ht="16.5" thickBot="1" x14ac:dyDescent="0.3">
      <c r="A69" s="120" t="s">
        <v>334</v>
      </c>
      <c r="B69" s="398">
        <v>0</v>
      </c>
      <c r="C69" s="111">
        <v>1</v>
      </c>
    </row>
    <row r="70" spans="1:3" ht="16.5" thickBot="1" x14ac:dyDescent="0.3">
      <c r="A70" s="120" t="s">
        <v>335</v>
      </c>
      <c r="B70" s="398">
        <v>0</v>
      </c>
      <c r="C70" s="111">
        <v>2</v>
      </c>
    </row>
    <row r="71" spans="1:3" s="266" customFormat="1" ht="16.5" thickBot="1" x14ac:dyDescent="0.3">
      <c r="A71" s="265" t="s">
        <v>332</v>
      </c>
      <c r="B71" s="399">
        <v>0</v>
      </c>
    </row>
    <row r="72" spans="1:3" ht="16.5" thickBot="1" x14ac:dyDescent="0.3">
      <c r="A72" s="120" t="s">
        <v>333</v>
      </c>
      <c r="B72" s="267">
        <f>B71/$B$27</f>
        <v>0</v>
      </c>
    </row>
    <row r="73" spans="1:3" ht="16.5" thickBot="1" x14ac:dyDescent="0.3">
      <c r="A73" s="120" t="s">
        <v>334</v>
      </c>
      <c r="B73" s="398">
        <v>0</v>
      </c>
      <c r="C73" s="111">
        <v>1</v>
      </c>
    </row>
    <row r="74" spans="1:3" ht="16.5" thickBot="1" x14ac:dyDescent="0.3">
      <c r="A74" s="120" t="s">
        <v>335</v>
      </c>
      <c r="B74" s="398">
        <v>0</v>
      </c>
      <c r="C74" s="111">
        <v>2</v>
      </c>
    </row>
    <row r="75" spans="1:3" ht="29.25" thickBot="1" x14ac:dyDescent="0.3">
      <c r="A75" s="119" t="s">
        <v>338</v>
      </c>
      <c r="B75" s="267">
        <f>B30/B27</f>
        <v>0</v>
      </c>
    </row>
    <row r="76" spans="1:3" ht="16.5" thickBot="1" x14ac:dyDescent="0.3">
      <c r="A76" s="121" t="s">
        <v>330</v>
      </c>
      <c r="B76" s="267"/>
    </row>
    <row r="77" spans="1:3" ht="16.5" thickBot="1" x14ac:dyDescent="0.3">
      <c r="A77" s="121" t="s">
        <v>339</v>
      </c>
      <c r="B77" s="267"/>
    </row>
    <row r="78" spans="1:3" ht="16.5" thickBot="1" x14ac:dyDescent="0.3">
      <c r="A78" s="121" t="s">
        <v>340</v>
      </c>
      <c r="B78" s="267"/>
    </row>
    <row r="79" spans="1:3" ht="16.5" thickBot="1" x14ac:dyDescent="0.3">
      <c r="A79" s="121" t="s">
        <v>341</v>
      </c>
      <c r="B79" s="267"/>
    </row>
    <row r="80" spans="1:3" ht="16.5" thickBot="1" x14ac:dyDescent="0.3">
      <c r="A80" s="116" t="s">
        <v>342</v>
      </c>
      <c r="B80" s="268">
        <f>B81/$B$27</f>
        <v>0</v>
      </c>
    </row>
    <row r="81" spans="1:2" ht="16.5" thickBot="1" x14ac:dyDescent="0.3">
      <c r="A81" s="116" t="s">
        <v>343</v>
      </c>
      <c r="B81" s="400">
        <f xml:space="preserve"> SUMIF(C33:C74, 1,B33:B74)</f>
        <v>0</v>
      </c>
    </row>
    <row r="82" spans="1:2" ht="16.5" thickBot="1" x14ac:dyDescent="0.3">
      <c r="A82" s="116" t="s">
        <v>344</v>
      </c>
      <c r="B82" s="268">
        <f>B83/$B$27</f>
        <v>0</v>
      </c>
    </row>
    <row r="83" spans="1:2" ht="16.5" thickBot="1" x14ac:dyDescent="0.3">
      <c r="A83" s="117" t="s">
        <v>345</v>
      </c>
      <c r="B83" s="400">
        <f xml:space="preserve"> SUMIF(C35:C76, 2,B35:B76)</f>
        <v>0</v>
      </c>
    </row>
    <row r="84" spans="1:2" ht="15.6" customHeight="1" x14ac:dyDescent="0.25">
      <c r="A84" s="119" t="s">
        <v>346</v>
      </c>
      <c r="B84" s="121" t="s">
        <v>347</v>
      </c>
    </row>
    <row r="85" spans="1:2" x14ac:dyDescent="0.25">
      <c r="A85" s="123" t="s">
        <v>348</v>
      </c>
      <c r="B85" s="373"/>
    </row>
    <row r="86" spans="1:2" x14ac:dyDescent="0.25">
      <c r="A86" s="123" t="s">
        <v>349</v>
      </c>
      <c r="B86" s="373"/>
    </row>
    <row r="87" spans="1:2" x14ac:dyDescent="0.25">
      <c r="A87" s="123" t="s">
        <v>350</v>
      </c>
      <c r="B87" s="373"/>
    </row>
    <row r="88" spans="1:2" x14ac:dyDescent="0.25">
      <c r="A88" s="123" t="s">
        <v>351</v>
      </c>
      <c r="B88" s="373"/>
    </row>
    <row r="89" spans="1:2" ht="16.5" thickBot="1" x14ac:dyDescent="0.3">
      <c r="A89" s="124" t="s">
        <v>352</v>
      </c>
      <c r="B89" s="374"/>
    </row>
    <row r="90" spans="1:2" ht="30.75" thickBot="1" x14ac:dyDescent="0.3">
      <c r="A90" s="121" t="s">
        <v>353</v>
      </c>
      <c r="B90" s="122"/>
    </row>
    <row r="91" spans="1:2" ht="29.25" thickBot="1" x14ac:dyDescent="0.3">
      <c r="A91" s="116" t="s">
        <v>354</v>
      </c>
      <c r="B91" s="371"/>
    </row>
    <row r="92" spans="1:2" ht="16.5" thickBot="1" x14ac:dyDescent="0.3">
      <c r="A92" s="121" t="s">
        <v>330</v>
      </c>
      <c r="B92" s="401"/>
    </row>
    <row r="93" spans="1:2" ht="16.5" thickBot="1" x14ac:dyDescent="0.3">
      <c r="A93" s="121" t="s">
        <v>355</v>
      </c>
      <c r="B93" s="371"/>
    </row>
    <row r="94" spans="1:2" ht="16.5" thickBot="1" x14ac:dyDescent="0.3">
      <c r="A94" s="121" t="s">
        <v>356</v>
      </c>
      <c r="B94" s="401"/>
    </row>
    <row r="95" spans="1:2" ht="16.5" thickBot="1" x14ac:dyDescent="0.3">
      <c r="A95" s="129" t="s">
        <v>357</v>
      </c>
      <c r="B95" s="261" t="s">
        <v>592</v>
      </c>
    </row>
    <row r="96" spans="1:2" ht="16.5" thickBot="1" x14ac:dyDescent="0.3">
      <c r="A96" s="116" t="s">
        <v>358</v>
      </c>
      <c r="B96" s="127"/>
    </row>
    <row r="97" spans="1:2" ht="16.5" thickBot="1" x14ac:dyDescent="0.3">
      <c r="A97" s="123" t="s">
        <v>359</v>
      </c>
      <c r="B97" s="402">
        <f>'6.1. Паспорт сетевой график'!H43</f>
        <v>45463</v>
      </c>
    </row>
    <row r="98" spans="1:2" ht="16.5" thickBot="1" x14ac:dyDescent="0.3">
      <c r="A98" s="123" t="s">
        <v>360</v>
      </c>
      <c r="B98" s="130" t="s">
        <v>592</v>
      </c>
    </row>
    <row r="99" spans="1:2" ht="16.5" thickBot="1" x14ac:dyDescent="0.3">
      <c r="A99" s="123" t="s">
        <v>361</v>
      </c>
      <c r="B99" s="130" t="s">
        <v>592</v>
      </c>
    </row>
    <row r="100" spans="1:2" ht="29.25" thickBot="1" x14ac:dyDescent="0.3">
      <c r="A100" s="131" t="s">
        <v>362</v>
      </c>
      <c r="B100" s="128"/>
    </row>
    <row r="101" spans="1:2" ht="28.5" x14ac:dyDescent="0.25">
      <c r="A101" s="119" t="s">
        <v>363</v>
      </c>
      <c r="B101" s="569"/>
    </row>
    <row r="102" spans="1:2" x14ac:dyDescent="0.25">
      <c r="A102" s="123" t="s">
        <v>364</v>
      </c>
      <c r="B102" s="570"/>
    </row>
    <row r="103" spans="1:2" x14ac:dyDescent="0.25">
      <c r="A103" s="123" t="s">
        <v>365</v>
      </c>
      <c r="B103" s="570"/>
    </row>
    <row r="104" spans="1:2" x14ac:dyDescent="0.25">
      <c r="A104" s="123" t="s">
        <v>366</v>
      </c>
      <c r="B104" s="570"/>
    </row>
    <row r="105" spans="1:2" x14ac:dyDescent="0.25">
      <c r="A105" s="123" t="s">
        <v>367</v>
      </c>
      <c r="B105" s="570"/>
    </row>
    <row r="106" spans="1:2" ht="16.5" thickBot="1" x14ac:dyDescent="0.3">
      <c r="A106" s="132" t="s">
        <v>368</v>
      </c>
      <c r="B106" s="571"/>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73" t="s">
        <v>518</v>
      </c>
    </row>
    <row r="2" spans="1:1" ht="25.5" customHeight="1" x14ac:dyDescent="0.25">
      <c r="A2" s="573"/>
    </row>
    <row r="3" spans="1:1" ht="25.5" customHeight="1" x14ac:dyDescent="0.25">
      <c r="A3" s="573"/>
    </row>
    <row r="4" spans="1:1" ht="25.5" customHeight="1" x14ac:dyDescent="0.25">
      <c r="A4" s="573"/>
    </row>
    <row r="5" spans="1:1" ht="25.5" customHeight="1" x14ac:dyDescent="0.25">
      <c r="A5" s="573"/>
    </row>
    <row r="6" spans="1:1" ht="23.25" customHeight="1" x14ac:dyDescent="0.25">
      <c r="A6" s="248">
        <v>2</v>
      </c>
    </row>
    <row r="7" spans="1:1" s="103" customFormat="1" ht="23.25" customHeight="1" x14ac:dyDescent="0.25">
      <c r="A7" s="252" t="s">
        <v>519</v>
      </c>
    </row>
    <row r="8" spans="1:1" ht="31.5" customHeight="1" x14ac:dyDescent="0.25">
      <c r="A8" s="249" t="s">
        <v>528</v>
      </c>
    </row>
    <row r="9" spans="1:1" ht="45.75" customHeight="1" x14ac:dyDescent="0.25">
      <c r="A9" s="249" t="s">
        <v>529</v>
      </c>
    </row>
    <row r="10" spans="1:1" ht="33.75" customHeight="1" x14ac:dyDescent="0.25">
      <c r="A10" s="249" t="s">
        <v>530</v>
      </c>
    </row>
    <row r="11" spans="1:1" ht="23.25" customHeight="1" x14ac:dyDescent="0.25">
      <c r="A11" s="249" t="s">
        <v>531</v>
      </c>
    </row>
    <row r="12" spans="1:1" ht="23.25" customHeight="1" x14ac:dyDescent="0.25">
      <c r="A12" s="249" t="s">
        <v>532</v>
      </c>
    </row>
    <row r="13" spans="1:1" ht="33" customHeight="1" x14ac:dyDescent="0.25">
      <c r="A13" s="249" t="s">
        <v>533</v>
      </c>
    </row>
    <row r="14" spans="1:1" ht="23.25" customHeight="1" x14ac:dyDescent="0.25">
      <c r="A14" s="249" t="s">
        <v>534</v>
      </c>
    </row>
    <row r="15" spans="1:1" ht="23.25" customHeight="1" x14ac:dyDescent="0.25">
      <c r="A15" s="250" t="s">
        <v>535</v>
      </c>
    </row>
    <row r="16" spans="1:1" ht="34.5" customHeight="1" x14ac:dyDescent="0.25">
      <c r="A16" s="250" t="s">
        <v>536</v>
      </c>
    </row>
    <row r="17" spans="1:1" ht="39.75" customHeight="1" x14ac:dyDescent="0.25">
      <c r="A17" s="250" t="s">
        <v>537</v>
      </c>
    </row>
    <row r="18" spans="1:1" ht="40.5" customHeight="1" x14ac:dyDescent="0.25">
      <c r="A18" s="250" t="s">
        <v>538</v>
      </c>
    </row>
    <row r="19" spans="1:1" ht="48.75" customHeight="1" x14ac:dyDescent="0.25">
      <c r="A19" s="250" t="s">
        <v>536</v>
      </c>
    </row>
    <row r="20" spans="1:1" ht="39" customHeight="1" x14ac:dyDescent="0.25">
      <c r="A20" s="249" t="s">
        <v>537</v>
      </c>
    </row>
    <row r="21" spans="1:1" ht="39.75" customHeight="1" x14ac:dyDescent="0.25">
      <c r="A21" s="249" t="s">
        <v>539</v>
      </c>
    </row>
    <row r="22" spans="1:1" ht="35.25" customHeight="1" x14ac:dyDescent="0.25">
      <c r="A22" s="249" t="s">
        <v>540</v>
      </c>
    </row>
    <row r="23" spans="1:1" ht="35.25" customHeight="1" x14ac:dyDescent="0.25">
      <c r="A23" s="249" t="s">
        <v>541</v>
      </c>
    </row>
    <row r="24" spans="1:1" ht="57.75" customHeight="1" x14ac:dyDescent="0.25">
      <c r="A24" s="249" t="s">
        <v>542</v>
      </c>
    </row>
    <row r="25" spans="1:1" s="103" customFormat="1" ht="23.25" customHeight="1" x14ac:dyDescent="0.25">
      <c r="A25" s="252" t="s">
        <v>543</v>
      </c>
    </row>
    <row r="26" spans="1:1" ht="36.75" customHeight="1" x14ac:dyDescent="0.25">
      <c r="A26" s="249" t="s">
        <v>544</v>
      </c>
    </row>
    <row r="27" spans="1:1" ht="23.25" customHeight="1" x14ac:dyDescent="0.25">
      <c r="A27" s="249" t="s">
        <v>545</v>
      </c>
    </row>
    <row r="28" spans="1:1" ht="30.75" customHeight="1" x14ac:dyDescent="0.25">
      <c r="A28" s="249" t="s">
        <v>546</v>
      </c>
    </row>
    <row r="29" spans="1:1" s="251" customFormat="1" ht="23.25" customHeight="1" x14ac:dyDescent="0.25">
      <c r="A29" s="249" t="s">
        <v>547</v>
      </c>
    </row>
    <row r="30" spans="1:1" s="251" customFormat="1" ht="23.25" customHeight="1" x14ac:dyDescent="0.25">
      <c r="A30" s="249" t="s">
        <v>548</v>
      </c>
    </row>
    <row r="31" spans="1:1" ht="23.25" customHeight="1" x14ac:dyDescent="0.25">
      <c r="A31" s="249" t="s">
        <v>549</v>
      </c>
    </row>
    <row r="32" spans="1:1" ht="23.25" customHeight="1" x14ac:dyDescent="0.25">
      <c r="A32" s="249" t="s">
        <v>550</v>
      </c>
    </row>
    <row r="33" spans="1:1" ht="23.25" customHeight="1" x14ac:dyDescent="0.25">
      <c r="A33" s="249" t="s">
        <v>551</v>
      </c>
    </row>
    <row r="34" spans="1:1" ht="23.25" customHeight="1" x14ac:dyDescent="0.25">
      <c r="A34" s="249" t="s">
        <v>552</v>
      </c>
    </row>
    <row r="35" spans="1:1" ht="23.25" customHeight="1" x14ac:dyDescent="0.25">
      <c r="A35" s="249" t="s">
        <v>553</v>
      </c>
    </row>
    <row r="36" spans="1:1" ht="23.25" customHeight="1" x14ac:dyDescent="0.25">
      <c r="A36" s="249" t="s">
        <v>554</v>
      </c>
    </row>
    <row r="37" spans="1:1" ht="23.25" customHeight="1" x14ac:dyDescent="0.25">
      <c r="A37" s="249" t="s">
        <v>555</v>
      </c>
    </row>
    <row r="38" spans="1:1" ht="23.25" customHeight="1" x14ac:dyDescent="0.25">
      <c r="A38" s="249" t="s">
        <v>556</v>
      </c>
    </row>
    <row r="39" spans="1:1" ht="23.25" customHeight="1" x14ac:dyDescent="0.25">
      <c r="A39" s="249" t="s">
        <v>557</v>
      </c>
    </row>
    <row r="40" spans="1:1" ht="23.25" customHeight="1" x14ac:dyDescent="0.25">
      <c r="A40" s="249" t="s">
        <v>558</v>
      </c>
    </row>
    <row r="41" spans="1:1" ht="23.25" customHeight="1" x14ac:dyDescent="0.25">
      <c r="A41" s="249" t="s">
        <v>559</v>
      </c>
    </row>
    <row r="42" spans="1:1" ht="23.25" customHeight="1" x14ac:dyDescent="0.25">
      <c r="A42" s="249" t="s">
        <v>560</v>
      </c>
    </row>
    <row r="43" spans="1:1" ht="23.25" customHeight="1" x14ac:dyDescent="0.25">
      <c r="A43" s="249" t="s">
        <v>561</v>
      </c>
    </row>
    <row r="44" spans="1:1" s="103" customFormat="1" ht="36" customHeight="1" x14ac:dyDescent="0.25">
      <c r="A44" s="252" t="s">
        <v>562</v>
      </c>
    </row>
    <row r="45" spans="1:1" ht="36" customHeight="1" x14ac:dyDescent="0.25">
      <c r="A45" s="249" t="s">
        <v>563</v>
      </c>
    </row>
    <row r="46" spans="1:1" ht="36" customHeight="1" x14ac:dyDescent="0.25">
      <c r="A46" s="249" t="s">
        <v>564</v>
      </c>
    </row>
    <row r="47" spans="1:1" s="103" customFormat="1" ht="23.25" customHeight="1" x14ac:dyDescent="0.25">
      <c r="A47" s="252" t="s">
        <v>565</v>
      </c>
    </row>
    <row r="48" spans="1:1" s="103" customFormat="1" ht="23.25" customHeight="1" x14ac:dyDescent="0.25">
      <c r="A48" s="253" t="s">
        <v>566</v>
      </c>
    </row>
    <row r="49" spans="1:1" s="103" customFormat="1" ht="23.25" customHeight="1" x14ac:dyDescent="0.25">
      <c r="A49" s="253" t="s">
        <v>567</v>
      </c>
    </row>
    <row r="50" spans="1:1" ht="23.25" customHeight="1" x14ac:dyDescent="0.25">
      <c r="A50" s="24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569</v>
      </c>
    </row>
    <row r="2" spans="1:1" ht="18.75" customHeight="1" x14ac:dyDescent="0.25">
      <c r="A2" t="s">
        <v>590</v>
      </c>
    </row>
    <row r="3" spans="1:1" x14ac:dyDescent="0.25">
      <c r="A3" t="s">
        <v>570</v>
      </c>
    </row>
    <row r="4" spans="1:1" x14ac:dyDescent="0.25">
      <c r="A4" t="s">
        <v>571</v>
      </c>
    </row>
    <row r="5" spans="1:1" x14ac:dyDescent="0.25">
      <c r="A5" t="s">
        <v>572</v>
      </c>
    </row>
    <row r="6" spans="1:1" x14ac:dyDescent="0.25">
      <c r="A6" t="s">
        <v>573</v>
      </c>
    </row>
    <row r="7" spans="1:1" x14ac:dyDescent="0.25">
      <c r="A7" t="s">
        <v>574</v>
      </c>
    </row>
    <row r="8" spans="1:1" x14ac:dyDescent="0.25">
      <c r="A8" t="s">
        <v>575</v>
      </c>
    </row>
    <row r="9" spans="1:1" x14ac:dyDescent="0.25">
      <c r="A9" t="s">
        <v>576</v>
      </c>
    </row>
    <row r="10" spans="1:1" x14ac:dyDescent="0.25">
      <c r="A10" t="s">
        <v>577</v>
      </c>
    </row>
    <row r="11" spans="1:1" x14ac:dyDescent="0.25">
      <c r="A11" t="s">
        <v>578</v>
      </c>
    </row>
    <row r="12" spans="1:1" x14ac:dyDescent="0.25">
      <c r="A12" t="s">
        <v>579</v>
      </c>
    </row>
    <row r="13" spans="1:1" x14ac:dyDescent="0.25">
      <c r="A13" t="s">
        <v>580</v>
      </c>
    </row>
    <row r="14" spans="1:1" x14ac:dyDescent="0.25">
      <c r="A14" t="s">
        <v>581</v>
      </c>
    </row>
    <row r="15" spans="1:1" x14ac:dyDescent="0.25">
      <c r="A15" t="s">
        <v>582</v>
      </c>
    </row>
    <row r="16" spans="1:1" x14ac:dyDescent="0.25">
      <c r="A16" t="s">
        <v>583</v>
      </c>
    </row>
    <row r="17" spans="1:1" x14ac:dyDescent="0.25">
      <c r="A17" t="s">
        <v>584</v>
      </c>
    </row>
    <row r="18" spans="1:1" x14ac:dyDescent="0.25">
      <c r="A18" t="s">
        <v>585</v>
      </c>
    </row>
    <row r="19" spans="1:1" x14ac:dyDescent="0.25">
      <c r="A19" t="s">
        <v>586</v>
      </c>
    </row>
    <row r="20" spans="1:1" ht="17.25" customHeight="1" x14ac:dyDescent="0.25">
      <c r="A20" t="s">
        <v>587</v>
      </c>
    </row>
    <row r="21" spans="1:1" x14ac:dyDescent="0.25">
      <c r="A21" t="s">
        <v>588</v>
      </c>
    </row>
    <row r="22" spans="1:1" x14ac:dyDescent="0.25">
      <c r="A22" t="s">
        <v>589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473</v>
      </c>
    </row>
    <row r="3" spans="1:1" x14ac:dyDescent="0.25">
      <c r="A3" t="s">
        <v>592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593</v>
      </c>
    </row>
    <row r="3" spans="1:1" x14ac:dyDescent="0.25">
      <c r="A3" t="s">
        <v>594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597</v>
      </c>
    </row>
    <row r="3" spans="1:1" x14ac:dyDescent="0.25">
      <c r="A3" t="s">
        <v>598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520</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row>
    <row r="5" spans="1:28" s="11" customFormat="1" ht="15.75" x14ac:dyDescent="0.2">
      <c r="A5" s="16"/>
    </row>
    <row r="6" spans="1:28" s="11" customFormat="1" ht="18.75" x14ac:dyDescent="0.2">
      <c r="A6" s="440" t="s">
        <v>6</v>
      </c>
      <c r="B6" s="440"/>
      <c r="C6" s="440"/>
      <c r="D6" s="440"/>
      <c r="E6" s="440"/>
      <c r="F6" s="440"/>
      <c r="G6" s="440"/>
      <c r="H6" s="440"/>
      <c r="I6" s="440"/>
      <c r="J6" s="440"/>
      <c r="K6" s="440"/>
      <c r="L6" s="440"/>
      <c r="M6" s="440"/>
      <c r="N6" s="440"/>
      <c r="O6" s="440"/>
      <c r="P6" s="440"/>
      <c r="Q6" s="440"/>
      <c r="R6" s="440"/>
      <c r="S6" s="440"/>
      <c r="T6" s="12"/>
      <c r="U6" s="12"/>
      <c r="V6" s="12"/>
      <c r="W6" s="12"/>
      <c r="X6" s="12"/>
      <c r="Y6" s="12"/>
      <c r="Z6" s="12"/>
      <c r="AA6" s="12"/>
      <c r="AB6" s="12"/>
    </row>
    <row r="7" spans="1:28" s="11" customFormat="1" ht="18.75" x14ac:dyDescent="0.2">
      <c r="A7" s="440"/>
      <c r="B7" s="440"/>
      <c r="C7" s="440"/>
      <c r="D7" s="440"/>
      <c r="E7" s="440"/>
      <c r="F7" s="440"/>
      <c r="G7" s="440"/>
      <c r="H7" s="440"/>
      <c r="I7" s="440"/>
      <c r="J7" s="440"/>
      <c r="K7" s="440"/>
      <c r="L7" s="440"/>
      <c r="M7" s="440"/>
      <c r="N7" s="440"/>
      <c r="O7" s="440"/>
      <c r="P7" s="440"/>
      <c r="Q7" s="440"/>
      <c r="R7" s="440"/>
      <c r="S7" s="440"/>
      <c r="T7" s="12"/>
      <c r="U7" s="12"/>
      <c r="V7" s="12"/>
      <c r="W7" s="12"/>
      <c r="X7" s="12"/>
      <c r="Y7" s="12"/>
      <c r="Z7" s="12"/>
      <c r="AA7" s="12"/>
      <c r="AB7" s="12"/>
    </row>
    <row r="8" spans="1:28" s="11" customFormat="1" ht="18.75" x14ac:dyDescent="0.2">
      <c r="A8" s="441" t="str">
        <f>'1. паспорт местоположение'!A9:C9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12"/>
      <c r="U8" s="12"/>
      <c r="V8" s="12"/>
      <c r="W8" s="12"/>
      <c r="X8" s="12"/>
      <c r="Y8" s="12"/>
      <c r="Z8" s="12"/>
      <c r="AA8" s="12"/>
      <c r="AB8" s="12"/>
    </row>
    <row r="9" spans="1:28" s="11" customFormat="1" ht="18.75" x14ac:dyDescent="0.2">
      <c r="A9" s="445" t="s">
        <v>5</v>
      </c>
      <c r="B9" s="445"/>
      <c r="C9" s="445"/>
      <c r="D9" s="445"/>
      <c r="E9" s="445"/>
      <c r="F9" s="445"/>
      <c r="G9" s="445"/>
      <c r="H9" s="445"/>
      <c r="I9" s="445"/>
      <c r="J9" s="445"/>
      <c r="K9" s="445"/>
      <c r="L9" s="445"/>
      <c r="M9" s="445"/>
      <c r="N9" s="445"/>
      <c r="O9" s="445"/>
      <c r="P9" s="445"/>
      <c r="Q9" s="445"/>
      <c r="R9" s="445"/>
      <c r="S9" s="445"/>
      <c r="T9" s="12"/>
      <c r="U9" s="12"/>
      <c r="V9" s="12"/>
      <c r="W9" s="12"/>
      <c r="X9" s="12"/>
      <c r="Y9" s="12"/>
      <c r="Z9" s="12"/>
      <c r="AA9" s="12"/>
      <c r="AB9" s="12"/>
    </row>
    <row r="10" spans="1:28" s="11" customFormat="1" ht="18.75" x14ac:dyDescent="0.2">
      <c r="A10" s="440"/>
      <c r="B10" s="440"/>
      <c r="C10" s="440"/>
      <c r="D10" s="440"/>
      <c r="E10" s="440"/>
      <c r="F10" s="440"/>
      <c r="G10" s="440"/>
      <c r="H10" s="440"/>
      <c r="I10" s="440"/>
      <c r="J10" s="440"/>
      <c r="K10" s="440"/>
      <c r="L10" s="440"/>
      <c r="M10" s="440"/>
      <c r="N10" s="440"/>
      <c r="O10" s="440"/>
      <c r="P10" s="440"/>
      <c r="Q10" s="440"/>
      <c r="R10" s="440"/>
      <c r="S10" s="440"/>
      <c r="T10" s="12"/>
      <c r="U10" s="12"/>
      <c r="V10" s="12"/>
      <c r="W10" s="12"/>
      <c r="X10" s="12"/>
      <c r="Y10" s="12"/>
      <c r="Z10" s="12"/>
      <c r="AA10" s="12"/>
      <c r="AB10" s="12"/>
    </row>
    <row r="11" spans="1:28" s="11" customFormat="1" ht="18.75" x14ac:dyDescent="0.2">
      <c r="A11" s="441" t="str">
        <f>'1. паспорт местоположение'!A12:C12</f>
        <v>J 19-17</v>
      </c>
      <c r="B11" s="441"/>
      <c r="C11" s="441"/>
      <c r="D11" s="441"/>
      <c r="E11" s="441"/>
      <c r="F11" s="441"/>
      <c r="G11" s="441"/>
      <c r="H11" s="441"/>
      <c r="I11" s="441"/>
      <c r="J11" s="441"/>
      <c r="K11" s="441"/>
      <c r="L11" s="441"/>
      <c r="M11" s="441"/>
      <c r="N11" s="441"/>
      <c r="O11" s="441"/>
      <c r="P11" s="441"/>
      <c r="Q11" s="441"/>
      <c r="R11" s="441"/>
      <c r="S11" s="441"/>
      <c r="T11" s="12"/>
      <c r="U11" s="12"/>
      <c r="V11" s="12"/>
      <c r="W11" s="12"/>
      <c r="X11" s="12"/>
      <c r="Y11" s="12"/>
      <c r="Z11" s="12"/>
      <c r="AA11" s="12"/>
      <c r="AB11" s="12"/>
    </row>
    <row r="12" spans="1:28" s="11" customFormat="1" ht="18.75" x14ac:dyDescent="0.2">
      <c r="A12" s="445" t="s">
        <v>4</v>
      </c>
      <c r="B12" s="445"/>
      <c r="C12" s="445"/>
      <c r="D12" s="445"/>
      <c r="E12" s="445"/>
      <c r="F12" s="445"/>
      <c r="G12" s="445"/>
      <c r="H12" s="445"/>
      <c r="I12" s="445"/>
      <c r="J12" s="445"/>
      <c r="K12" s="445"/>
      <c r="L12" s="445"/>
      <c r="M12" s="445"/>
      <c r="N12" s="445"/>
      <c r="O12" s="445"/>
      <c r="P12" s="445"/>
      <c r="Q12" s="445"/>
      <c r="R12" s="445"/>
      <c r="S12" s="445"/>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41" t="str">
        <f>'1. паспорт местоположение'!A9:C9</f>
        <v xml:space="preserve">Акционерное общество "Западная энергетическая компания" </v>
      </c>
      <c r="B14" s="441"/>
      <c r="C14" s="441"/>
      <c r="D14" s="441"/>
      <c r="E14" s="441"/>
      <c r="F14" s="441"/>
      <c r="G14" s="441"/>
      <c r="H14" s="441"/>
      <c r="I14" s="441"/>
      <c r="J14" s="441"/>
      <c r="K14" s="441"/>
      <c r="L14" s="441"/>
      <c r="M14" s="441"/>
      <c r="N14" s="441"/>
      <c r="O14" s="441"/>
      <c r="P14" s="441"/>
      <c r="Q14" s="441"/>
      <c r="R14" s="441"/>
      <c r="S14" s="441"/>
      <c r="T14" s="7"/>
      <c r="U14" s="7"/>
      <c r="V14" s="7"/>
      <c r="W14" s="7"/>
      <c r="X14" s="7"/>
      <c r="Y14" s="7"/>
      <c r="Z14" s="7"/>
      <c r="AA14" s="7"/>
      <c r="AB14" s="7"/>
    </row>
    <row r="15" spans="1:28" s="3" customFormat="1" ht="15" customHeight="1" x14ac:dyDescent="0.2">
      <c r="A15" s="447" t="str">
        <f>'1. паспорт местоположение'!A15:C15</f>
        <v xml:space="preserve">Реконструкция КЛ 15 кВ   от ТП-2 до ТП-5 с заменой  кабеля на кабель большего сечения, протяженностью 1,92 км </v>
      </c>
      <c r="B15" s="445"/>
      <c r="C15" s="445"/>
      <c r="D15" s="445"/>
      <c r="E15" s="445"/>
      <c r="F15" s="445"/>
      <c r="G15" s="445"/>
      <c r="H15" s="445"/>
      <c r="I15" s="445"/>
      <c r="J15" s="445"/>
      <c r="K15" s="445"/>
      <c r="L15" s="445"/>
      <c r="M15" s="445"/>
      <c r="N15" s="445"/>
      <c r="O15" s="445"/>
      <c r="P15" s="445"/>
      <c r="Q15" s="445"/>
      <c r="R15" s="445"/>
      <c r="S15" s="445"/>
      <c r="T15" s="5"/>
      <c r="U15" s="5"/>
      <c r="V15" s="5"/>
      <c r="W15" s="5"/>
      <c r="X15" s="5"/>
      <c r="Y15" s="5"/>
      <c r="Z15" s="5"/>
      <c r="AA15" s="5"/>
      <c r="AB15" s="5"/>
    </row>
    <row r="16" spans="1:28" s="3" customFormat="1" ht="15" customHeight="1" x14ac:dyDescent="0.2">
      <c r="A16" s="448"/>
      <c r="B16" s="448"/>
      <c r="C16" s="448"/>
      <c r="D16" s="448"/>
      <c r="E16" s="448"/>
      <c r="F16" s="448"/>
      <c r="G16" s="448"/>
      <c r="H16" s="448"/>
      <c r="I16" s="448"/>
      <c r="J16" s="448"/>
      <c r="K16" s="448"/>
      <c r="L16" s="448"/>
      <c r="M16" s="448"/>
      <c r="N16" s="448"/>
      <c r="O16" s="448"/>
      <c r="P16" s="448"/>
      <c r="Q16" s="448"/>
      <c r="R16" s="448"/>
      <c r="S16" s="448"/>
      <c r="T16" s="4"/>
      <c r="U16" s="4"/>
      <c r="V16" s="4"/>
      <c r="W16" s="4"/>
      <c r="X16" s="4"/>
      <c r="Y16" s="4"/>
    </row>
    <row r="17" spans="1:28" s="3" customFormat="1" ht="45.75" customHeight="1" x14ac:dyDescent="0.2">
      <c r="A17" s="449" t="s">
        <v>427</v>
      </c>
      <c r="B17" s="449"/>
      <c r="C17" s="449"/>
      <c r="D17" s="449"/>
      <c r="E17" s="449"/>
      <c r="F17" s="449"/>
      <c r="G17" s="449"/>
      <c r="H17" s="449"/>
      <c r="I17" s="449"/>
      <c r="J17" s="449"/>
      <c r="K17" s="449"/>
      <c r="L17" s="449"/>
      <c r="M17" s="449"/>
      <c r="N17" s="449"/>
      <c r="O17" s="449"/>
      <c r="P17" s="449"/>
      <c r="Q17" s="449"/>
      <c r="R17" s="449"/>
      <c r="S17" s="449"/>
      <c r="T17" s="6"/>
      <c r="U17" s="6"/>
      <c r="V17" s="6"/>
      <c r="W17" s="6"/>
      <c r="X17" s="6"/>
      <c r="Y17" s="6"/>
      <c r="Z17" s="6"/>
      <c r="AA17" s="6"/>
      <c r="AB17" s="6"/>
    </row>
    <row r="18" spans="1:28" s="3" customFormat="1" ht="15" customHeight="1" x14ac:dyDescent="0.2">
      <c r="A18" s="450"/>
      <c r="B18" s="450"/>
      <c r="C18" s="450"/>
      <c r="D18" s="450"/>
      <c r="E18" s="450"/>
      <c r="F18" s="450"/>
      <c r="G18" s="450"/>
      <c r="H18" s="450"/>
      <c r="I18" s="450"/>
      <c r="J18" s="450"/>
      <c r="K18" s="450"/>
      <c r="L18" s="450"/>
      <c r="M18" s="450"/>
      <c r="N18" s="450"/>
      <c r="O18" s="450"/>
      <c r="P18" s="450"/>
      <c r="Q18" s="450"/>
      <c r="R18" s="450"/>
      <c r="S18" s="450"/>
      <c r="T18" s="4"/>
      <c r="U18" s="4"/>
      <c r="V18" s="4"/>
      <c r="W18" s="4"/>
      <c r="X18" s="4"/>
      <c r="Y18" s="4"/>
    </row>
    <row r="19" spans="1:28" s="3" customFormat="1" ht="54" customHeight="1" x14ac:dyDescent="0.2">
      <c r="A19" s="439" t="s">
        <v>2</v>
      </c>
      <c r="B19" s="439" t="s">
        <v>93</v>
      </c>
      <c r="C19" s="442" t="s">
        <v>321</v>
      </c>
      <c r="D19" s="439" t="s">
        <v>320</v>
      </c>
      <c r="E19" s="439" t="s">
        <v>92</v>
      </c>
      <c r="F19" s="439" t="s">
        <v>91</v>
      </c>
      <c r="G19" s="439" t="s">
        <v>316</v>
      </c>
      <c r="H19" s="439" t="s">
        <v>90</v>
      </c>
      <c r="I19" s="439" t="s">
        <v>89</v>
      </c>
      <c r="J19" s="439" t="s">
        <v>88</v>
      </c>
      <c r="K19" s="439" t="s">
        <v>87</v>
      </c>
      <c r="L19" s="439" t="s">
        <v>86</v>
      </c>
      <c r="M19" s="439" t="s">
        <v>85</v>
      </c>
      <c r="N19" s="439" t="s">
        <v>84</v>
      </c>
      <c r="O19" s="439" t="s">
        <v>83</v>
      </c>
      <c r="P19" s="439" t="s">
        <v>82</v>
      </c>
      <c r="Q19" s="439" t="s">
        <v>319</v>
      </c>
      <c r="R19" s="439"/>
      <c r="S19" s="444" t="s">
        <v>421</v>
      </c>
      <c r="T19" s="4"/>
      <c r="U19" s="4"/>
      <c r="V19" s="4"/>
      <c r="W19" s="4"/>
      <c r="X19" s="4"/>
      <c r="Y19" s="4"/>
    </row>
    <row r="20" spans="1:28" s="3" customFormat="1" ht="180.75" customHeight="1" x14ac:dyDescent="0.2">
      <c r="A20" s="439"/>
      <c r="B20" s="439"/>
      <c r="C20" s="443"/>
      <c r="D20" s="439"/>
      <c r="E20" s="439"/>
      <c r="F20" s="439"/>
      <c r="G20" s="439"/>
      <c r="H20" s="439"/>
      <c r="I20" s="439"/>
      <c r="J20" s="439"/>
      <c r="K20" s="439"/>
      <c r="L20" s="439"/>
      <c r="M20" s="439"/>
      <c r="N20" s="439"/>
      <c r="O20" s="439"/>
      <c r="P20" s="439"/>
      <c r="Q20" s="40" t="s">
        <v>317</v>
      </c>
      <c r="R20" s="41" t="s">
        <v>318</v>
      </c>
      <c r="S20" s="444"/>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277" t="s">
        <v>606</v>
      </c>
      <c r="B22" s="277" t="s">
        <v>606</v>
      </c>
      <c r="C22" s="264" t="s">
        <v>645</v>
      </c>
      <c r="D22" s="277" t="s">
        <v>606</v>
      </c>
      <c r="E22" s="277" t="s">
        <v>606</v>
      </c>
      <c r="F22" s="277" t="s">
        <v>606</v>
      </c>
      <c r="G22" s="277" t="s">
        <v>606</v>
      </c>
      <c r="H22" s="277" t="s">
        <v>606</v>
      </c>
      <c r="I22" s="277" t="s">
        <v>606</v>
      </c>
      <c r="J22" s="277" t="s">
        <v>606</v>
      </c>
      <c r="K22" s="277" t="s">
        <v>606</v>
      </c>
      <c r="L22" s="277" t="s">
        <v>606</v>
      </c>
      <c r="M22" s="277" t="s">
        <v>606</v>
      </c>
      <c r="N22" s="277" t="s">
        <v>606</v>
      </c>
      <c r="O22" s="277" t="s">
        <v>606</v>
      </c>
      <c r="P22" s="277" t="s">
        <v>606</v>
      </c>
      <c r="Q22" s="277" t="s">
        <v>606</v>
      </c>
      <c r="R22" s="277" t="s">
        <v>606</v>
      </c>
      <c r="S22" s="277" t="s">
        <v>606</v>
      </c>
      <c r="W22" s="31"/>
      <c r="X22" s="31"/>
      <c r="Y22" s="31"/>
      <c r="Z22" s="30"/>
      <c r="AA22" s="30"/>
      <c r="AB22" s="30"/>
    </row>
    <row r="23" spans="1:28" ht="20.25" customHeight="1" x14ac:dyDescent="0.25">
      <c r="A23" s="108"/>
      <c r="B23" s="43" t="s">
        <v>314</v>
      </c>
      <c r="C23" s="43"/>
      <c r="D23" s="43"/>
      <c r="E23" s="108" t="s">
        <v>315</v>
      </c>
      <c r="F23" s="108" t="s">
        <v>315</v>
      </c>
      <c r="G23" s="108" t="s">
        <v>315</v>
      </c>
      <c r="H23" s="263" t="str">
        <f>H22</f>
        <v>нд</v>
      </c>
      <c r="I23" s="108"/>
      <c r="J23" s="263" t="str">
        <f>J22</f>
        <v>нд</v>
      </c>
      <c r="K23" s="108"/>
      <c r="L23" s="108"/>
      <c r="M23" s="108"/>
      <c r="N23" s="108"/>
      <c r="O23" s="108"/>
      <c r="P23" s="108"/>
      <c r="Q23" s="109"/>
      <c r="R23" s="2"/>
      <c r="S23" s="263"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G10"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9" t="str">
        <f>'1. паспорт местоположение'!A5:C5</f>
        <v>Год раскрытия информации: 2020 год</v>
      </c>
      <c r="B6" s="429"/>
      <c r="C6" s="429"/>
      <c r="D6" s="429"/>
      <c r="E6" s="429"/>
      <c r="F6" s="429"/>
      <c r="G6" s="429"/>
      <c r="H6" s="429"/>
      <c r="I6" s="429"/>
      <c r="J6" s="429"/>
      <c r="K6" s="429"/>
      <c r="L6" s="429"/>
      <c r="M6" s="429"/>
      <c r="N6" s="429"/>
      <c r="O6" s="429"/>
      <c r="P6" s="429"/>
      <c r="Q6" s="429"/>
      <c r="R6" s="429"/>
      <c r="S6" s="429"/>
      <c r="T6" s="429"/>
    </row>
    <row r="7" spans="1:20" s="11" customFormat="1" x14ac:dyDescent="0.2">
      <c r="A7" s="16"/>
      <c r="H7" s="15"/>
    </row>
    <row r="8" spans="1:20" s="11" customFormat="1" ht="18.75" x14ac:dyDescent="0.2">
      <c r="A8" s="440" t="s">
        <v>6</v>
      </c>
      <c r="B8" s="440"/>
      <c r="C8" s="440"/>
      <c r="D8" s="440"/>
      <c r="E8" s="440"/>
      <c r="F8" s="440"/>
      <c r="G8" s="440"/>
      <c r="H8" s="440"/>
      <c r="I8" s="440"/>
      <c r="J8" s="440"/>
      <c r="K8" s="440"/>
      <c r="L8" s="440"/>
      <c r="M8" s="440"/>
      <c r="N8" s="440"/>
      <c r="O8" s="440"/>
      <c r="P8" s="440"/>
      <c r="Q8" s="440"/>
      <c r="R8" s="440"/>
      <c r="S8" s="440"/>
      <c r="T8" s="440"/>
    </row>
    <row r="9" spans="1:20" s="11" customFormat="1" ht="18.75" x14ac:dyDescent="0.2">
      <c r="A9" s="440"/>
      <c r="B9" s="440"/>
      <c r="C9" s="440"/>
      <c r="D9" s="440"/>
      <c r="E9" s="440"/>
      <c r="F9" s="440"/>
      <c r="G9" s="440"/>
      <c r="H9" s="440"/>
      <c r="I9" s="440"/>
      <c r="J9" s="440"/>
      <c r="K9" s="440"/>
      <c r="L9" s="440"/>
      <c r="M9" s="440"/>
      <c r="N9" s="440"/>
      <c r="O9" s="440"/>
      <c r="P9" s="440"/>
      <c r="Q9" s="440"/>
      <c r="R9" s="440"/>
      <c r="S9" s="440"/>
      <c r="T9" s="440"/>
    </row>
    <row r="10" spans="1:20" s="11" customFormat="1" ht="18.75" customHeight="1" x14ac:dyDescent="0.2">
      <c r="A10" s="441" t="str">
        <f>'1. паспорт местоположение'!A9:C9</f>
        <v xml:space="preserve">Акционерное общество "Западная энергетическая компания" </v>
      </c>
      <c r="B10" s="441"/>
      <c r="C10" s="441"/>
      <c r="D10" s="441"/>
      <c r="E10" s="441"/>
      <c r="F10" s="441"/>
      <c r="G10" s="441"/>
      <c r="H10" s="441"/>
      <c r="I10" s="441"/>
      <c r="J10" s="441"/>
      <c r="K10" s="441"/>
      <c r="L10" s="441"/>
      <c r="M10" s="441"/>
      <c r="N10" s="441"/>
      <c r="O10" s="441"/>
      <c r="P10" s="441"/>
      <c r="Q10" s="441"/>
      <c r="R10" s="441"/>
      <c r="S10" s="441"/>
      <c r="T10" s="441"/>
    </row>
    <row r="11" spans="1:20" s="11" customFormat="1" ht="18.75" customHeight="1" x14ac:dyDescent="0.2">
      <c r="A11" s="445" t="s">
        <v>5</v>
      </c>
      <c r="B11" s="445"/>
      <c r="C11" s="445"/>
      <c r="D11" s="445"/>
      <c r="E11" s="445"/>
      <c r="F11" s="445"/>
      <c r="G11" s="445"/>
      <c r="H11" s="445"/>
      <c r="I11" s="445"/>
      <c r="J11" s="445"/>
      <c r="K11" s="445"/>
      <c r="L11" s="445"/>
      <c r="M11" s="445"/>
      <c r="N11" s="445"/>
      <c r="O11" s="445"/>
      <c r="P11" s="445"/>
      <c r="Q11" s="445"/>
      <c r="R11" s="445"/>
      <c r="S11" s="445"/>
      <c r="T11" s="445"/>
    </row>
    <row r="12" spans="1:20" s="11" customFormat="1" ht="18.75" x14ac:dyDescent="0.2">
      <c r="A12" s="440"/>
      <c r="B12" s="440"/>
      <c r="C12" s="440"/>
      <c r="D12" s="440"/>
      <c r="E12" s="440"/>
      <c r="F12" s="440"/>
      <c r="G12" s="440"/>
      <c r="H12" s="440"/>
      <c r="I12" s="440"/>
      <c r="J12" s="440"/>
      <c r="K12" s="440"/>
      <c r="L12" s="440"/>
      <c r="M12" s="440"/>
      <c r="N12" s="440"/>
      <c r="O12" s="440"/>
      <c r="P12" s="440"/>
      <c r="Q12" s="440"/>
      <c r="R12" s="440"/>
      <c r="S12" s="440"/>
      <c r="T12" s="440"/>
    </row>
    <row r="13" spans="1:20" s="11" customFormat="1" ht="18.75" customHeight="1" x14ac:dyDescent="0.2">
      <c r="A13" s="441" t="str">
        <f>'1. паспорт местоположение'!A12:C12</f>
        <v>J 19-17</v>
      </c>
      <c r="B13" s="441"/>
      <c r="C13" s="441"/>
      <c r="D13" s="441"/>
      <c r="E13" s="441"/>
      <c r="F13" s="441"/>
      <c r="G13" s="441"/>
      <c r="H13" s="441"/>
      <c r="I13" s="441"/>
      <c r="J13" s="441"/>
      <c r="K13" s="441"/>
      <c r="L13" s="441"/>
      <c r="M13" s="441"/>
      <c r="N13" s="441"/>
      <c r="O13" s="441"/>
      <c r="P13" s="441"/>
      <c r="Q13" s="441"/>
      <c r="R13" s="441"/>
      <c r="S13" s="441"/>
      <c r="T13" s="441"/>
    </row>
    <row r="14" spans="1:20" s="11" customFormat="1" ht="18.75" customHeight="1" x14ac:dyDescent="0.2">
      <c r="A14" s="445" t="s">
        <v>4</v>
      </c>
      <c r="B14" s="445"/>
      <c r="C14" s="445"/>
      <c r="D14" s="445"/>
      <c r="E14" s="445"/>
      <c r="F14" s="445"/>
      <c r="G14" s="445"/>
      <c r="H14" s="445"/>
      <c r="I14" s="445"/>
      <c r="J14" s="445"/>
      <c r="K14" s="445"/>
      <c r="L14" s="445"/>
      <c r="M14" s="445"/>
      <c r="N14" s="445"/>
      <c r="O14" s="445"/>
      <c r="P14" s="445"/>
      <c r="Q14" s="445"/>
      <c r="R14" s="445"/>
      <c r="S14" s="445"/>
      <c r="T14" s="445"/>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41" t="str">
        <f>'1. паспорт местоположение'!A15</f>
        <v xml:space="preserve">Реконструкция КЛ 15 кВ   от ТП-2 до ТП-5 с заменой  кабеля на кабель большего сечения, протяженностью 1,92 км </v>
      </c>
      <c r="B16" s="441"/>
      <c r="C16" s="441"/>
      <c r="D16" s="441"/>
      <c r="E16" s="441"/>
      <c r="F16" s="441"/>
      <c r="G16" s="441"/>
      <c r="H16" s="441"/>
      <c r="I16" s="441"/>
      <c r="J16" s="441"/>
      <c r="K16" s="441"/>
      <c r="L16" s="441"/>
      <c r="M16" s="441"/>
      <c r="N16" s="441"/>
      <c r="O16" s="441"/>
      <c r="P16" s="441"/>
      <c r="Q16" s="441"/>
      <c r="R16" s="441"/>
      <c r="S16" s="441"/>
      <c r="T16" s="441"/>
    </row>
    <row r="17" spans="1:113" s="3" customFormat="1" ht="15" customHeight="1" x14ac:dyDescent="0.2">
      <c r="A17" s="445" t="s">
        <v>3</v>
      </c>
      <c r="B17" s="445"/>
      <c r="C17" s="445"/>
      <c r="D17" s="445"/>
      <c r="E17" s="445"/>
      <c r="F17" s="445"/>
      <c r="G17" s="445"/>
      <c r="H17" s="445"/>
      <c r="I17" s="445"/>
      <c r="J17" s="445"/>
      <c r="K17" s="445"/>
      <c r="L17" s="445"/>
      <c r="M17" s="445"/>
      <c r="N17" s="445"/>
      <c r="O17" s="445"/>
      <c r="P17" s="445"/>
      <c r="Q17" s="445"/>
      <c r="R17" s="445"/>
      <c r="S17" s="445"/>
      <c r="T17" s="445"/>
    </row>
    <row r="18" spans="1:113" s="3" customFormat="1" ht="15" customHeight="1" x14ac:dyDescent="0.2">
      <c r="A18" s="448"/>
      <c r="B18" s="448"/>
      <c r="C18" s="448"/>
      <c r="D18" s="448"/>
      <c r="E18" s="448"/>
      <c r="F18" s="448"/>
      <c r="G18" s="448"/>
      <c r="H18" s="448"/>
      <c r="I18" s="448"/>
      <c r="J18" s="448"/>
      <c r="K18" s="448"/>
      <c r="L18" s="448"/>
      <c r="M18" s="448"/>
      <c r="N18" s="448"/>
      <c r="O18" s="448"/>
      <c r="P18" s="448"/>
      <c r="Q18" s="448"/>
      <c r="R18" s="448"/>
      <c r="S18" s="448"/>
      <c r="T18" s="448"/>
    </row>
    <row r="19" spans="1:113" s="3" customFormat="1" ht="15" customHeight="1" x14ac:dyDescent="0.2">
      <c r="A19" s="465" t="s">
        <v>432</v>
      </c>
      <c r="B19" s="465"/>
      <c r="C19" s="465"/>
      <c r="D19" s="465"/>
      <c r="E19" s="465"/>
      <c r="F19" s="465"/>
      <c r="G19" s="465"/>
      <c r="H19" s="465"/>
      <c r="I19" s="465"/>
      <c r="J19" s="465"/>
      <c r="K19" s="465"/>
      <c r="L19" s="465"/>
      <c r="M19" s="465"/>
      <c r="N19" s="465"/>
      <c r="O19" s="465"/>
      <c r="P19" s="465"/>
      <c r="Q19" s="465"/>
      <c r="R19" s="465"/>
      <c r="S19" s="465"/>
      <c r="T19" s="465"/>
    </row>
    <row r="20" spans="1:113" s="53" customFormat="1" ht="21" customHeight="1" x14ac:dyDescent="0.25">
      <c r="A20" s="466"/>
      <c r="B20" s="466"/>
      <c r="C20" s="466"/>
      <c r="D20" s="466"/>
      <c r="E20" s="466"/>
      <c r="F20" s="466"/>
      <c r="G20" s="466"/>
      <c r="H20" s="466"/>
      <c r="I20" s="466"/>
      <c r="J20" s="466"/>
      <c r="K20" s="466"/>
      <c r="L20" s="466"/>
      <c r="M20" s="466"/>
      <c r="N20" s="466"/>
      <c r="O20" s="466"/>
      <c r="P20" s="466"/>
      <c r="Q20" s="466"/>
      <c r="R20" s="466"/>
      <c r="S20" s="466"/>
      <c r="T20" s="466"/>
    </row>
    <row r="21" spans="1:113" ht="46.5" customHeight="1" x14ac:dyDescent="0.25">
      <c r="A21" s="459" t="s">
        <v>2</v>
      </c>
      <c r="B21" s="452" t="s">
        <v>218</v>
      </c>
      <c r="C21" s="453"/>
      <c r="D21" s="456" t="s">
        <v>115</v>
      </c>
      <c r="E21" s="452" t="s">
        <v>461</v>
      </c>
      <c r="F21" s="453"/>
      <c r="G21" s="452" t="s">
        <v>237</v>
      </c>
      <c r="H21" s="453"/>
      <c r="I21" s="452" t="s">
        <v>114</v>
      </c>
      <c r="J21" s="453"/>
      <c r="K21" s="456" t="s">
        <v>113</v>
      </c>
      <c r="L21" s="452" t="s">
        <v>112</v>
      </c>
      <c r="M21" s="453"/>
      <c r="N21" s="452" t="s">
        <v>457</v>
      </c>
      <c r="O21" s="453"/>
      <c r="P21" s="456" t="s">
        <v>111</v>
      </c>
      <c r="Q21" s="462" t="s">
        <v>110</v>
      </c>
      <c r="R21" s="463"/>
      <c r="S21" s="462" t="s">
        <v>109</v>
      </c>
      <c r="T21" s="464"/>
    </row>
    <row r="22" spans="1:113" ht="204.75" customHeight="1" x14ac:dyDescent="0.25">
      <c r="A22" s="460"/>
      <c r="B22" s="454"/>
      <c r="C22" s="455"/>
      <c r="D22" s="458"/>
      <c r="E22" s="454"/>
      <c r="F22" s="455"/>
      <c r="G22" s="454"/>
      <c r="H22" s="455"/>
      <c r="I22" s="454"/>
      <c r="J22" s="455"/>
      <c r="K22" s="457"/>
      <c r="L22" s="454"/>
      <c r="M22" s="455"/>
      <c r="N22" s="454"/>
      <c r="O22" s="455"/>
      <c r="P22" s="457"/>
      <c r="Q22" s="99" t="s">
        <v>108</v>
      </c>
      <c r="R22" s="99" t="s">
        <v>431</v>
      </c>
      <c r="S22" s="99" t="s">
        <v>107</v>
      </c>
      <c r="T22" s="99" t="s">
        <v>106</v>
      </c>
    </row>
    <row r="23" spans="1:113" ht="51.75" customHeight="1" x14ac:dyDescent="0.25">
      <c r="A23" s="461"/>
      <c r="B23" s="147" t="s">
        <v>104</v>
      </c>
      <c r="C23" s="147" t="s">
        <v>105</v>
      </c>
      <c r="D23" s="457"/>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606</v>
      </c>
      <c r="B25" s="54" t="s">
        <v>606</v>
      </c>
      <c r="C25" s="54" t="s">
        <v>606</v>
      </c>
      <c r="D25" s="54" t="s">
        <v>606</v>
      </c>
      <c r="E25" s="54" t="s">
        <v>606</v>
      </c>
      <c r="F25" s="54" t="s">
        <v>606</v>
      </c>
      <c r="G25" s="54" t="s">
        <v>606</v>
      </c>
      <c r="H25" s="54" t="s">
        <v>606</v>
      </c>
      <c r="I25" s="54" t="s">
        <v>606</v>
      </c>
      <c r="J25" s="54" t="s">
        <v>606</v>
      </c>
      <c r="K25" s="54" t="s">
        <v>606</v>
      </c>
      <c r="L25" s="54" t="s">
        <v>606</v>
      </c>
      <c r="M25" s="54" t="s">
        <v>606</v>
      </c>
      <c r="N25" s="54" t="s">
        <v>606</v>
      </c>
      <c r="O25" s="54" t="s">
        <v>606</v>
      </c>
      <c r="P25" s="54" t="s">
        <v>606</v>
      </c>
      <c r="Q25" s="54" t="s">
        <v>606</v>
      </c>
      <c r="R25" s="54" t="s">
        <v>606</v>
      </c>
      <c r="S25" s="54" t="s">
        <v>606</v>
      </c>
      <c r="T25" s="54" t="s">
        <v>606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51" t="s">
        <v>467</v>
      </c>
      <c r="C29" s="451"/>
      <c r="D29" s="451"/>
      <c r="E29" s="451"/>
      <c r="F29" s="451"/>
      <c r="G29" s="451"/>
      <c r="H29" s="451"/>
      <c r="I29" s="451"/>
      <c r="J29" s="451"/>
      <c r="K29" s="451"/>
      <c r="L29" s="451"/>
      <c r="M29" s="451"/>
      <c r="N29" s="451"/>
      <c r="O29" s="451"/>
      <c r="P29" s="451"/>
      <c r="Q29" s="451"/>
      <c r="R29" s="45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430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40" t="s">
        <v>6</v>
      </c>
      <c r="F7" s="440"/>
      <c r="G7" s="440"/>
      <c r="H7" s="440"/>
      <c r="I7" s="440"/>
      <c r="J7" s="440"/>
      <c r="K7" s="440"/>
      <c r="L7" s="440"/>
      <c r="M7" s="440"/>
      <c r="N7" s="440"/>
      <c r="O7" s="440"/>
      <c r="P7" s="440"/>
      <c r="Q7" s="440"/>
      <c r="R7" s="440"/>
      <c r="S7" s="440"/>
      <c r="T7" s="440"/>
      <c r="U7" s="440"/>
      <c r="V7" s="440"/>
      <c r="W7" s="440"/>
      <c r="X7" s="440"/>
      <c r="Y7" s="44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41" t="str">
        <f>'1. паспорт местоположение'!A9</f>
        <v xml:space="preserve">Акционерное общество "Западная энергетическая компания" </v>
      </c>
      <c r="F9" s="441"/>
      <c r="G9" s="441"/>
      <c r="H9" s="441"/>
      <c r="I9" s="441"/>
      <c r="J9" s="441"/>
      <c r="K9" s="441"/>
      <c r="L9" s="441"/>
      <c r="M9" s="441"/>
      <c r="N9" s="441"/>
      <c r="O9" s="441"/>
      <c r="P9" s="441"/>
      <c r="Q9" s="441"/>
      <c r="R9" s="441"/>
      <c r="S9" s="441"/>
      <c r="T9" s="441"/>
      <c r="U9" s="441"/>
      <c r="V9" s="441"/>
      <c r="W9" s="441"/>
      <c r="X9" s="441"/>
      <c r="Y9" s="441"/>
    </row>
    <row r="10" spans="1:27" s="11" customFormat="1" ht="18.75" customHeight="1" x14ac:dyDescent="0.2">
      <c r="E10" s="445" t="s">
        <v>5</v>
      </c>
      <c r="F10" s="445"/>
      <c r="G10" s="445"/>
      <c r="H10" s="445"/>
      <c r="I10" s="445"/>
      <c r="J10" s="445"/>
      <c r="K10" s="445"/>
      <c r="L10" s="445"/>
      <c r="M10" s="445"/>
      <c r="N10" s="445"/>
      <c r="O10" s="445"/>
      <c r="P10" s="445"/>
      <c r="Q10" s="445"/>
      <c r="R10" s="445"/>
      <c r="S10" s="445"/>
      <c r="T10" s="445"/>
      <c r="U10" s="445"/>
      <c r="V10" s="445"/>
      <c r="W10" s="445"/>
      <c r="X10" s="445"/>
      <c r="Y10" s="44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41" t="str">
        <f>'1. паспорт местоположение'!A12</f>
        <v>J 19-17</v>
      </c>
      <c r="F12" s="441"/>
      <c r="G12" s="441"/>
      <c r="H12" s="441"/>
      <c r="I12" s="441"/>
      <c r="J12" s="441"/>
      <c r="K12" s="441"/>
      <c r="L12" s="441"/>
      <c r="M12" s="441"/>
      <c r="N12" s="441"/>
      <c r="O12" s="441"/>
      <c r="P12" s="441"/>
      <c r="Q12" s="441"/>
      <c r="R12" s="441"/>
      <c r="S12" s="441"/>
      <c r="T12" s="441"/>
      <c r="U12" s="441"/>
      <c r="V12" s="441"/>
      <c r="W12" s="441"/>
      <c r="X12" s="441"/>
      <c r="Y12" s="441"/>
    </row>
    <row r="13" spans="1:27" s="11" customFormat="1" ht="18.75" customHeight="1" x14ac:dyDescent="0.2">
      <c r="E13" s="445" t="s">
        <v>4</v>
      </c>
      <c r="F13" s="445"/>
      <c r="G13" s="445"/>
      <c r="H13" s="445"/>
      <c r="I13" s="445"/>
      <c r="J13" s="445"/>
      <c r="K13" s="445"/>
      <c r="L13" s="445"/>
      <c r="M13" s="445"/>
      <c r="N13" s="445"/>
      <c r="O13" s="445"/>
      <c r="P13" s="445"/>
      <c r="Q13" s="445"/>
      <c r="R13" s="445"/>
      <c r="S13" s="445"/>
      <c r="T13" s="445"/>
      <c r="U13" s="445"/>
      <c r="V13" s="445"/>
      <c r="W13" s="445"/>
      <c r="X13" s="445"/>
      <c r="Y13" s="44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41" t="str">
        <f>'1. паспорт местоположение'!A15</f>
        <v xml:space="preserve">Реконструкция КЛ 15 кВ   от ТП-2 до ТП-5 с заменой  кабеля на кабель большего сечения, протяженностью 1,92 км </v>
      </c>
      <c r="F15" s="441"/>
      <c r="G15" s="441"/>
      <c r="H15" s="441"/>
      <c r="I15" s="441"/>
      <c r="J15" s="441"/>
      <c r="K15" s="441"/>
      <c r="L15" s="441"/>
      <c r="M15" s="441"/>
      <c r="N15" s="441"/>
      <c r="O15" s="441"/>
      <c r="P15" s="441"/>
      <c r="Q15" s="441"/>
      <c r="R15" s="441"/>
      <c r="S15" s="441"/>
      <c r="T15" s="441"/>
      <c r="U15" s="441"/>
      <c r="V15" s="441"/>
      <c r="W15" s="441"/>
      <c r="X15" s="441"/>
      <c r="Y15" s="441"/>
    </row>
    <row r="16" spans="1:27" s="3" customFormat="1" ht="15" customHeight="1" x14ac:dyDescent="0.2">
      <c r="E16" s="445" t="s">
        <v>3</v>
      </c>
      <c r="F16" s="445"/>
      <c r="G16" s="445"/>
      <c r="H16" s="445"/>
      <c r="I16" s="445"/>
      <c r="J16" s="445"/>
      <c r="K16" s="445"/>
      <c r="L16" s="445"/>
      <c r="M16" s="445"/>
      <c r="N16" s="445"/>
      <c r="O16" s="445"/>
      <c r="P16" s="445"/>
      <c r="Q16" s="445"/>
      <c r="R16" s="445"/>
      <c r="S16" s="445"/>
      <c r="T16" s="445"/>
      <c r="U16" s="445"/>
      <c r="V16" s="445"/>
      <c r="W16" s="445"/>
      <c r="X16" s="445"/>
      <c r="Y16" s="4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65"/>
      <c r="F18" s="465"/>
      <c r="G18" s="465"/>
      <c r="H18" s="465"/>
      <c r="I18" s="465"/>
      <c r="J18" s="465"/>
      <c r="K18" s="465"/>
      <c r="L18" s="465"/>
      <c r="M18" s="465"/>
      <c r="N18" s="465"/>
      <c r="O18" s="465"/>
      <c r="P18" s="465"/>
      <c r="Q18" s="465"/>
      <c r="R18" s="465"/>
      <c r="S18" s="465"/>
      <c r="T18" s="465"/>
      <c r="U18" s="465"/>
      <c r="V18" s="465"/>
      <c r="W18" s="465"/>
      <c r="X18" s="465"/>
      <c r="Y18" s="465"/>
    </row>
    <row r="19" spans="1:27" ht="25.5" customHeight="1" x14ac:dyDescent="0.25">
      <c r="A19" s="465" t="s">
        <v>434</v>
      </c>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row>
    <row r="20" spans="1:27" s="53" customFormat="1" ht="21" customHeight="1" x14ac:dyDescent="0.25"/>
    <row r="21" spans="1:27" ht="15.75" customHeight="1" x14ac:dyDescent="0.25">
      <c r="A21" s="467" t="s">
        <v>2</v>
      </c>
      <c r="B21" s="470" t="s">
        <v>441</v>
      </c>
      <c r="C21" s="471"/>
      <c r="D21" s="470" t="s">
        <v>443</v>
      </c>
      <c r="E21" s="471"/>
      <c r="F21" s="462" t="s">
        <v>87</v>
      </c>
      <c r="G21" s="464"/>
      <c r="H21" s="464"/>
      <c r="I21" s="463"/>
      <c r="J21" s="467" t="s">
        <v>444</v>
      </c>
      <c r="K21" s="470" t="s">
        <v>445</v>
      </c>
      <c r="L21" s="471"/>
      <c r="M21" s="470" t="s">
        <v>446</v>
      </c>
      <c r="N21" s="471"/>
      <c r="O21" s="470" t="s">
        <v>433</v>
      </c>
      <c r="P21" s="471"/>
      <c r="Q21" s="470" t="s">
        <v>120</v>
      </c>
      <c r="R21" s="471"/>
      <c r="S21" s="467" t="s">
        <v>119</v>
      </c>
      <c r="T21" s="467" t="s">
        <v>447</v>
      </c>
      <c r="U21" s="467" t="s">
        <v>442</v>
      </c>
      <c r="V21" s="470" t="s">
        <v>118</v>
      </c>
      <c r="W21" s="471"/>
      <c r="X21" s="462" t="s">
        <v>110</v>
      </c>
      <c r="Y21" s="464"/>
      <c r="Z21" s="462" t="s">
        <v>109</v>
      </c>
      <c r="AA21" s="464"/>
    </row>
    <row r="22" spans="1:27" ht="154.5" customHeight="1" x14ac:dyDescent="0.25">
      <c r="A22" s="468"/>
      <c r="B22" s="472"/>
      <c r="C22" s="473"/>
      <c r="D22" s="472"/>
      <c r="E22" s="473"/>
      <c r="F22" s="462" t="s">
        <v>117</v>
      </c>
      <c r="G22" s="463"/>
      <c r="H22" s="462" t="s">
        <v>116</v>
      </c>
      <c r="I22" s="463"/>
      <c r="J22" s="469"/>
      <c r="K22" s="472"/>
      <c r="L22" s="473"/>
      <c r="M22" s="472"/>
      <c r="N22" s="473"/>
      <c r="O22" s="472"/>
      <c r="P22" s="473"/>
      <c r="Q22" s="472"/>
      <c r="R22" s="473"/>
      <c r="S22" s="469"/>
      <c r="T22" s="469"/>
      <c r="U22" s="469"/>
      <c r="V22" s="472"/>
      <c r="W22" s="473"/>
      <c r="X22" s="99" t="s">
        <v>108</v>
      </c>
      <c r="Y22" s="99" t="s">
        <v>431</v>
      </c>
      <c r="Z22" s="99" t="s">
        <v>107</v>
      </c>
      <c r="AA22" s="99" t="s">
        <v>106</v>
      </c>
    </row>
    <row r="23" spans="1:27" ht="60" customHeight="1" x14ac:dyDescent="0.25">
      <c r="A23" s="469"/>
      <c r="B23" s="145" t="s">
        <v>104</v>
      </c>
      <c r="C23" s="145"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375" customFormat="1" ht="63" x14ac:dyDescent="0.25">
      <c r="A25" s="414">
        <v>1</v>
      </c>
      <c r="B25" s="414" t="s">
        <v>629</v>
      </c>
      <c r="C25" s="414" t="s">
        <v>629</v>
      </c>
      <c r="D25" s="414" t="s">
        <v>630</v>
      </c>
      <c r="E25" s="414" t="s">
        <v>630</v>
      </c>
      <c r="F25" s="414">
        <v>15</v>
      </c>
      <c r="G25" s="414">
        <v>15</v>
      </c>
      <c r="H25" s="414">
        <v>15</v>
      </c>
      <c r="I25" s="414">
        <v>15</v>
      </c>
      <c r="J25" s="414">
        <v>1970</v>
      </c>
      <c r="K25" s="414">
        <v>1</v>
      </c>
      <c r="L25" s="415">
        <v>1</v>
      </c>
      <c r="M25" s="414">
        <v>120</v>
      </c>
      <c r="N25" s="415">
        <v>150</v>
      </c>
      <c r="O25" s="416" t="s">
        <v>610</v>
      </c>
      <c r="P25" s="416" t="s">
        <v>610</v>
      </c>
      <c r="Q25" s="416">
        <v>1.92</v>
      </c>
      <c r="R25" s="416">
        <v>1.92</v>
      </c>
      <c r="S25" s="414" t="s">
        <v>606</v>
      </c>
      <c r="T25" s="414">
        <v>2010</v>
      </c>
      <c r="U25" s="414">
        <v>7</v>
      </c>
      <c r="V25" s="417" t="s">
        <v>631</v>
      </c>
      <c r="W25" s="417" t="s">
        <v>631</v>
      </c>
      <c r="X25" s="416"/>
      <c r="Y25" s="416"/>
      <c r="Z25" s="416" t="s">
        <v>639</v>
      </c>
      <c r="AA25" s="416" t="s">
        <v>638</v>
      </c>
    </row>
    <row r="26" spans="1:27" x14ac:dyDescent="0.25">
      <c r="A26" s="418"/>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9" t="str">
        <f>'1. паспорт местоположение'!A5:C5</f>
        <v>Год раскрытия информации: 2020 год</v>
      </c>
      <c r="B5" s="429"/>
      <c r="C5" s="429"/>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40" t="s">
        <v>6</v>
      </c>
      <c r="B7" s="440"/>
      <c r="C7" s="440"/>
      <c r="D7" s="12"/>
      <c r="E7" s="12"/>
      <c r="F7" s="12"/>
      <c r="G7" s="12"/>
      <c r="H7" s="12"/>
      <c r="I7" s="12"/>
      <c r="J7" s="12"/>
      <c r="K7" s="12"/>
      <c r="L7" s="12"/>
      <c r="M7" s="12"/>
      <c r="N7" s="12"/>
      <c r="O7" s="12"/>
      <c r="P7" s="12"/>
      <c r="Q7" s="12"/>
      <c r="R7" s="12"/>
      <c r="S7" s="12"/>
      <c r="T7" s="12"/>
      <c r="U7" s="12"/>
    </row>
    <row r="8" spans="1:29" s="11" customFormat="1" ht="18.75" x14ac:dyDescent="0.2">
      <c r="A8" s="440"/>
      <c r="B8" s="440"/>
      <c r="C8" s="440"/>
      <c r="D8" s="13"/>
      <c r="E8" s="13"/>
      <c r="F8" s="13"/>
      <c r="G8" s="13"/>
      <c r="H8" s="12"/>
      <c r="I8" s="12"/>
      <c r="J8" s="12"/>
      <c r="K8" s="12"/>
      <c r="L8" s="12"/>
      <c r="M8" s="12"/>
      <c r="N8" s="12"/>
      <c r="O8" s="12"/>
      <c r="P8" s="12"/>
      <c r="Q8" s="12"/>
      <c r="R8" s="12"/>
      <c r="S8" s="12"/>
      <c r="T8" s="12"/>
      <c r="U8" s="12"/>
    </row>
    <row r="9" spans="1:29" s="11" customFormat="1" ht="18.75" x14ac:dyDescent="0.2">
      <c r="A9" s="441" t="str">
        <f>'1. паспорт местоположение'!A9:C9</f>
        <v xml:space="preserve">Акционерное общество "Западная энергетическая компания" </v>
      </c>
      <c r="B9" s="441"/>
      <c r="C9" s="441"/>
      <c r="D9" s="7"/>
      <c r="E9" s="7"/>
      <c r="F9" s="7"/>
      <c r="G9" s="7"/>
      <c r="H9" s="12"/>
      <c r="I9" s="12"/>
      <c r="J9" s="12"/>
      <c r="K9" s="12"/>
      <c r="L9" s="12"/>
      <c r="M9" s="12"/>
      <c r="N9" s="12"/>
      <c r="O9" s="12"/>
      <c r="P9" s="12"/>
      <c r="Q9" s="12"/>
      <c r="R9" s="12"/>
      <c r="S9" s="12"/>
      <c r="T9" s="12"/>
      <c r="U9" s="12"/>
    </row>
    <row r="10" spans="1:29" s="11" customFormat="1" ht="18.75" x14ac:dyDescent="0.2">
      <c r="A10" s="445" t="s">
        <v>5</v>
      </c>
      <c r="B10" s="445"/>
      <c r="C10" s="445"/>
      <c r="D10" s="5"/>
      <c r="E10" s="5"/>
      <c r="F10" s="5"/>
      <c r="G10" s="5"/>
      <c r="H10" s="12"/>
      <c r="I10" s="12"/>
      <c r="J10" s="12"/>
      <c r="K10" s="12"/>
      <c r="L10" s="12"/>
      <c r="M10" s="12"/>
      <c r="N10" s="12"/>
      <c r="O10" s="12"/>
      <c r="P10" s="12"/>
      <c r="Q10" s="12"/>
      <c r="R10" s="12"/>
      <c r="S10" s="12"/>
      <c r="T10" s="12"/>
      <c r="U10" s="12"/>
    </row>
    <row r="11" spans="1:29" s="11" customFormat="1" ht="18.75" x14ac:dyDescent="0.2">
      <c r="A11" s="440"/>
      <c r="B11" s="440"/>
      <c r="C11" s="440"/>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J 19-17</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45" t="s">
        <v>4</v>
      </c>
      <c r="B13" s="445"/>
      <c r="C13" s="44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33.75" customHeight="1" x14ac:dyDescent="0.2">
      <c r="A15" s="474" t="str">
        <f>'1. паспорт местоположение'!A15</f>
        <v xml:space="preserve">Реконструкция КЛ 15 кВ   от ТП-2 до ТП-5 с заменой  кабеля на кабель большего сечения, протяженностью 1,92 км </v>
      </c>
      <c r="B15" s="474"/>
      <c r="C15" s="474"/>
      <c r="D15" s="7"/>
      <c r="E15" s="7"/>
      <c r="F15" s="7"/>
      <c r="G15" s="7"/>
      <c r="H15" s="7"/>
      <c r="I15" s="7"/>
      <c r="J15" s="7"/>
      <c r="K15" s="7"/>
      <c r="L15" s="7"/>
      <c r="M15" s="7"/>
      <c r="N15" s="7"/>
      <c r="O15" s="7"/>
      <c r="P15" s="7"/>
      <c r="Q15" s="7"/>
      <c r="R15" s="7"/>
      <c r="S15" s="7"/>
      <c r="T15" s="7"/>
      <c r="U15" s="7"/>
    </row>
    <row r="16" spans="1:29" s="3" customFormat="1" ht="15" customHeight="1" x14ac:dyDescent="0.2">
      <c r="A16" s="445" t="s">
        <v>3</v>
      </c>
      <c r="B16" s="445"/>
      <c r="C16" s="445"/>
      <c r="D16" s="5"/>
      <c r="E16" s="5"/>
      <c r="F16" s="5"/>
      <c r="G16" s="5"/>
      <c r="H16" s="5"/>
      <c r="I16" s="5"/>
      <c r="J16" s="5"/>
      <c r="K16" s="5"/>
      <c r="L16" s="5"/>
      <c r="M16" s="5"/>
      <c r="N16" s="5"/>
      <c r="O16" s="5"/>
      <c r="P16" s="5"/>
      <c r="Q16" s="5"/>
      <c r="R16" s="5"/>
      <c r="S16" s="5"/>
      <c r="T16" s="5"/>
      <c r="U16" s="5"/>
    </row>
    <row r="17" spans="1:21" s="3" customFormat="1" ht="15" customHeight="1" x14ac:dyDescent="0.2">
      <c r="A17" s="448"/>
      <c r="B17" s="448"/>
      <c r="C17" s="448"/>
      <c r="D17" s="4"/>
      <c r="E17" s="4"/>
      <c r="F17" s="4"/>
      <c r="G17" s="4"/>
      <c r="H17" s="4"/>
      <c r="I17" s="4"/>
      <c r="J17" s="4"/>
      <c r="K17" s="4"/>
      <c r="L17" s="4"/>
      <c r="M17" s="4"/>
      <c r="N17" s="4"/>
      <c r="O17" s="4"/>
      <c r="P17" s="4"/>
      <c r="Q17" s="4"/>
      <c r="R17" s="4"/>
    </row>
    <row r="18" spans="1:21" s="3" customFormat="1" ht="27.75" customHeight="1" x14ac:dyDescent="0.2">
      <c r="A18" s="449" t="s">
        <v>426</v>
      </c>
      <c r="B18" s="449"/>
      <c r="C18" s="44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439</v>
      </c>
      <c r="C22" s="274" t="s">
        <v>640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370" t="s">
        <v>641</v>
      </c>
      <c r="D23" s="26"/>
      <c r="E23" s="412"/>
      <c r="F23" s="26"/>
      <c r="G23" s="26"/>
      <c r="H23" s="26"/>
      <c r="I23" s="26"/>
      <c r="J23" s="26"/>
      <c r="K23" s="26"/>
      <c r="L23" s="26"/>
      <c r="M23" s="26"/>
      <c r="N23" s="26"/>
      <c r="O23" s="26"/>
      <c r="P23" s="26"/>
      <c r="Q23" s="26"/>
      <c r="R23" s="26"/>
      <c r="S23" s="26"/>
      <c r="T23" s="26"/>
      <c r="U23" s="26"/>
    </row>
    <row r="24" spans="1:21" ht="63" x14ac:dyDescent="0.25">
      <c r="A24" s="27" t="s">
        <v>59</v>
      </c>
      <c r="B24" s="29" t="s">
        <v>459</v>
      </c>
      <c r="C24" s="298" t="s">
        <v>649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28" t="s">
        <v>646</v>
      </c>
      <c r="D25" s="26"/>
      <c r="E25" s="34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440</v>
      </c>
      <c r="C27" s="28" t="s">
        <v>637</v>
      </c>
      <c r="D27" s="26"/>
      <c r="E27" s="412"/>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0" t="s">
        <v>6</v>
      </c>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142"/>
      <c r="AB6" s="142"/>
    </row>
    <row r="7" spans="1:28" ht="18.75" x14ac:dyDescent="0.25">
      <c r="A7" s="440"/>
      <c r="B7" s="440"/>
      <c r="C7" s="440"/>
      <c r="D7" s="440"/>
      <c r="E7" s="440"/>
      <c r="F7" s="440"/>
      <c r="G7" s="440"/>
      <c r="H7" s="440"/>
      <c r="I7" s="440"/>
      <c r="J7" s="440"/>
      <c r="K7" s="440"/>
      <c r="L7" s="440"/>
      <c r="M7" s="440"/>
      <c r="N7" s="440"/>
      <c r="O7" s="440"/>
      <c r="P7" s="440"/>
      <c r="Q7" s="440"/>
      <c r="R7" s="440"/>
      <c r="S7" s="440"/>
      <c r="T7" s="440"/>
      <c r="U7" s="440"/>
      <c r="V7" s="440"/>
      <c r="W7" s="440"/>
      <c r="X7" s="440"/>
      <c r="Y7" s="440"/>
      <c r="Z7" s="440"/>
      <c r="AA7" s="142"/>
      <c r="AB7" s="142"/>
    </row>
    <row r="8" spans="1:28" x14ac:dyDescent="0.25">
      <c r="A8" s="441" t="str">
        <f>'1. паспорт местоположение'!A9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143"/>
      <c r="AB8" s="143"/>
    </row>
    <row r="9" spans="1:28" ht="15.75" x14ac:dyDescent="0.25">
      <c r="A9" s="445" t="s">
        <v>5</v>
      </c>
      <c r="B9" s="445"/>
      <c r="C9" s="445"/>
      <c r="D9" s="445"/>
      <c r="E9" s="445"/>
      <c r="F9" s="445"/>
      <c r="G9" s="445"/>
      <c r="H9" s="445"/>
      <c r="I9" s="445"/>
      <c r="J9" s="445"/>
      <c r="K9" s="445"/>
      <c r="L9" s="445"/>
      <c r="M9" s="445"/>
      <c r="N9" s="445"/>
      <c r="O9" s="445"/>
      <c r="P9" s="445"/>
      <c r="Q9" s="445"/>
      <c r="R9" s="445"/>
      <c r="S9" s="445"/>
      <c r="T9" s="445"/>
      <c r="U9" s="445"/>
      <c r="V9" s="445"/>
      <c r="W9" s="445"/>
      <c r="X9" s="445"/>
      <c r="Y9" s="445"/>
      <c r="Z9" s="445"/>
      <c r="AA9" s="144"/>
      <c r="AB9" s="144"/>
    </row>
    <row r="10" spans="1:28" ht="18.75" x14ac:dyDescent="0.25">
      <c r="A10" s="440"/>
      <c r="B10" s="440"/>
      <c r="C10" s="440"/>
      <c r="D10" s="440"/>
      <c r="E10" s="440"/>
      <c r="F10" s="440"/>
      <c r="G10" s="440"/>
      <c r="H10" s="440"/>
      <c r="I10" s="440"/>
      <c r="J10" s="440"/>
      <c r="K10" s="440"/>
      <c r="L10" s="440"/>
      <c r="M10" s="440"/>
      <c r="N10" s="440"/>
      <c r="O10" s="440"/>
      <c r="P10" s="440"/>
      <c r="Q10" s="440"/>
      <c r="R10" s="440"/>
      <c r="S10" s="440"/>
      <c r="T10" s="440"/>
      <c r="U10" s="440"/>
      <c r="V10" s="440"/>
      <c r="W10" s="440"/>
      <c r="X10" s="440"/>
      <c r="Y10" s="440"/>
      <c r="Z10" s="440"/>
      <c r="AA10" s="142"/>
      <c r="AB10" s="142"/>
    </row>
    <row r="11" spans="1:28" x14ac:dyDescent="0.25">
      <c r="A11" s="441" t="str">
        <f>'1. паспорт местоположение'!A12:C12</f>
        <v>J 19-17</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143"/>
      <c r="AB11" s="143"/>
    </row>
    <row r="12" spans="1:28" ht="15.75" x14ac:dyDescent="0.25">
      <c r="A12" s="445" t="s">
        <v>4</v>
      </c>
      <c r="B12" s="445"/>
      <c r="C12" s="445"/>
      <c r="D12" s="445"/>
      <c r="E12" s="445"/>
      <c r="F12" s="445"/>
      <c r="G12" s="445"/>
      <c r="H12" s="445"/>
      <c r="I12" s="445"/>
      <c r="J12" s="445"/>
      <c r="K12" s="445"/>
      <c r="L12" s="445"/>
      <c r="M12" s="445"/>
      <c r="N12" s="445"/>
      <c r="O12" s="445"/>
      <c r="P12" s="445"/>
      <c r="Q12" s="445"/>
      <c r="R12" s="445"/>
      <c r="S12" s="445"/>
      <c r="T12" s="445"/>
      <c r="U12" s="445"/>
      <c r="V12" s="445"/>
      <c r="W12" s="445"/>
      <c r="X12" s="445"/>
      <c r="Y12" s="445"/>
      <c r="Z12" s="445"/>
      <c r="AA12" s="144"/>
      <c r="AB12" s="144"/>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41" t="str">
        <f>'1. паспорт местоположение'!A15</f>
        <v xml:space="preserve">Реконструкция КЛ 15 кВ   от ТП-2 до ТП-5 с заменой  кабеля на кабель большего сечения, протяженностью 1,92 км </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143"/>
      <c r="AB14" s="143"/>
    </row>
    <row r="15" spans="1:28" ht="15.75" x14ac:dyDescent="0.25">
      <c r="A15" s="445" t="s">
        <v>3</v>
      </c>
      <c r="B15" s="445"/>
      <c r="C15" s="445"/>
      <c r="D15" s="445"/>
      <c r="E15" s="445"/>
      <c r="F15" s="445"/>
      <c r="G15" s="445"/>
      <c r="H15" s="445"/>
      <c r="I15" s="445"/>
      <c r="J15" s="445"/>
      <c r="K15" s="445"/>
      <c r="L15" s="445"/>
      <c r="M15" s="445"/>
      <c r="N15" s="445"/>
      <c r="O15" s="445"/>
      <c r="P15" s="445"/>
      <c r="Q15" s="445"/>
      <c r="R15" s="445"/>
      <c r="S15" s="445"/>
      <c r="T15" s="445"/>
      <c r="U15" s="445"/>
      <c r="V15" s="445"/>
      <c r="W15" s="445"/>
      <c r="X15" s="445"/>
      <c r="Y15" s="445"/>
      <c r="Z15" s="445"/>
      <c r="AA15" s="144"/>
      <c r="AB15" s="144"/>
    </row>
    <row r="16" spans="1:28" x14ac:dyDescent="0.25">
      <c r="A16" s="482"/>
      <c r="B16" s="482"/>
      <c r="C16" s="482"/>
      <c r="D16" s="482"/>
      <c r="E16" s="482"/>
      <c r="F16" s="482"/>
      <c r="G16" s="482"/>
      <c r="H16" s="482"/>
      <c r="I16" s="482"/>
      <c r="J16" s="482"/>
      <c r="K16" s="482"/>
      <c r="L16" s="482"/>
      <c r="M16" s="482"/>
      <c r="N16" s="482"/>
      <c r="O16" s="482"/>
      <c r="P16" s="482"/>
      <c r="Q16" s="482"/>
      <c r="R16" s="482"/>
      <c r="S16" s="482"/>
      <c r="T16" s="482"/>
      <c r="U16" s="482"/>
      <c r="V16" s="482"/>
      <c r="W16" s="482"/>
      <c r="X16" s="482"/>
      <c r="Y16" s="482"/>
      <c r="Z16" s="482"/>
      <c r="AA16" s="152"/>
      <c r="AB16" s="152"/>
    </row>
    <row r="17" spans="1:28" x14ac:dyDescent="0.25">
      <c r="A17" s="482"/>
      <c r="B17" s="482"/>
      <c r="C17" s="482"/>
      <c r="D17" s="482"/>
      <c r="E17" s="482"/>
      <c r="F17" s="482"/>
      <c r="G17" s="482"/>
      <c r="H17" s="482"/>
      <c r="I17" s="482"/>
      <c r="J17" s="482"/>
      <c r="K17" s="482"/>
      <c r="L17" s="482"/>
      <c r="M17" s="482"/>
      <c r="N17" s="482"/>
      <c r="O17" s="482"/>
      <c r="P17" s="482"/>
      <c r="Q17" s="482"/>
      <c r="R17" s="482"/>
      <c r="S17" s="482"/>
      <c r="T17" s="482"/>
      <c r="U17" s="482"/>
      <c r="V17" s="482"/>
      <c r="W17" s="482"/>
      <c r="X17" s="482"/>
      <c r="Y17" s="482"/>
      <c r="Z17" s="482"/>
      <c r="AA17" s="152"/>
      <c r="AB17" s="152"/>
    </row>
    <row r="18" spans="1:28" x14ac:dyDescent="0.25">
      <c r="A18" s="482"/>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152"/>
      <c r="AB18" s="152"/>
    </row>
    <row r="19" spans="1:28" x14ac:dyDescent="0.25">
      <c r="A19" s="482"/>
      <c r="B19" s="482"/>
      <c r="C19" s="482"/>
      <c r="D19" s="482"/>
      <c r="E19" s="482"/>
      <c r="F19" s="482"/>
      <c r="G19" s="482"/>
      <c r="H19" s="482"/>
      <c r="I19" s="482"/>
      <c r="J19" s="482"/>
      <c r="K19" s="482"/>
      <c r="L19" s="482"/>
      <c r="M19" s="482"/>
      <c r="N19" s="482"/>
      <c r="O19" s="482"/>
      <c r="P19" s="482"/>
      <c r="Q19" s="482"/>
      <c r="R19" s="482"/>
      <c r="S19" s="482"/>
      <c r="T19" s="482"/>
      <c r="U19" s="482"/>
      <c r="V19" s="482"/>
      <c r="W19" s="482"/>
      <c r="X19" s="482"/>
      <c r="Y19" s="482"/>
      <c r="Z19" s="482"/>
      <c r="AA19" s="152"/>
      <c r="AB19" s="152"/>
    </row>
    <row r="20" spans="1:28" x14ac:dyDescent="0.25">
      <c r="A20" s="476"/>
      <c r="B20" s="476"/>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153"/>
      <c r="AB20" s="153"/>
    </row>
    <row r="21" spans="1:28" x14ac:dyDescent="0.25">
      <c r="A21" s="476"/>
      <c r="B21" s="476"/>
      <c r="C21" s="476"/>
      <c r="D21" s="476"/>
      <c r="E21" s="476"/>
      <c r="F21" s="476"/>
      <c r="G21" s="476"/>
      <c r="H21" s="476"/>
      <c r="I21" s="476"/>
      <c r="J21" s="476"/>
      <c r="K21" s="476"/>
      <c r="L21" s="476"/>
      <c r="M21" s="476"/>
      <c r="N21" s="476"/>
      <c r="O21" s="476"/>
      <c r="P21" s="476"/>
      <c r="Q21" s="476"/>
      <c r="R21" s="476"/>
      <c r="S21" s="476"/>
      <c r="T21" s="476"/>
      <c r="U21" s="476"/>
      <c r="V21" s="476"/>
      <c r="W21" s="476"/>
      <c r="X21" s="476"/>
      <c r="Y21" s="476"/>
      <c r="Z21" s="476"/>
      <c r="AA21" s="153"/>
      <c r="AB21" s="153"/>
    </row>
    <row r="22" spans="1:28" x14ac:dyDescent="0.25">
      <c r="A22" s="477" t="s">
        <v>458</v>
      </c>
      <c r="B22" s="477"/>
      <c r="C22" s="477"/>
      <c r="D22" s="477"/>
      <c r="E22" s="477"/>
      <c r="F22" s="477"/>
      <c r="G22" s="477"/>
      <c r="H22" s="477"/>
      <c r="I22" s="477"/>
      <c r="J22" s="477"/>
      <c r="K22" s="477"/>
      <c r="L22" s="477"/>
      <c r="M22" s="477"/>
      <c r="N22" s="477"/>
      <c r="O22" s="477"/>
      <c r="P22" s="477"/>
      <c r="Q22" s="477"/>
      <c r="R22" s="477"/>
      <c r="S22" s="477"/>
      <c r="T22" s="477"/>
      <c r="U22" s="477"/>
      <c r="V22" s="477"/>
      <c r="W22" s="477"/>
      <c r="X22" s="477"/>
      <c r="Y22" s="477"/>
      <c r="Z22" s="477"/>
      <c r="AA22" s="154"/>
      <c r="AB22" s="154"/>
    </row>
    <row r="23" spans="1:28" ht="32.25" customHeight="1" x14ac:dyDescent="0.25">
      <c r="A23" s="479" t="s">
        <v>312</v>
      </c>
      <c r="B23" s="480"/>
      <c r="C23" s="480"/>
      <c r="D23" s="480"/>
      <c r="E23" s="480"/>
      <c r="F23" s="480"/>
      <c r="G23" s="480"/>
      <c r="H23" s="480"/>
      <c r="I23" s="480"/>
      <c r="J23" s="480"/>
      <c r="K23" s="480"/>
      <c r="L23" s="481"/>
      <c r="M23" s="478" t="s">
        <v>313</v>
      </c>
      <c r="N23" s="478"/>
      <c r="O23" s="478"/>
      <c r="P23" s="478"/>
      <c r="Q23" s="478"/>
      <c r="R23" s="478"/>
      <c r="S23" s="478"/>
      <c r="T23" s="478"/>
      <c r="U23" s="478"/>
      <c r="V23" s="478"/>
      <c r="W23" s="478"/>
      <c r="X23" s="478"/>
      <c r="Y23" s="478"/>
      <c r="Z23" s="478"/>
    </row>
    <row r="24" spans="1:28" ht="151.5" customHeight="1" x14ac:dyDescent="0.25">
      <c r="A24" s="96" t="s">
        <v>228</v>
      </c>
      <c r="B24" s="97" t="s">
        <v>235</v>
      </c>
      <c r="C24" s="96" t="s">
        <v>306</v>
      </c>
      <c r="D24" s="96" t="s">
        <v>229</v>
      </c>
      <c r="E24" s="96" t="s">
        <v>307</v>
      </c>
      <c r="F24" s="96" t="s">
        <v>309</v>
      </c>
      <c r="G24" s="96" t="s">
        <v>308</v>
      </c>
      <c r="H24" s="96" t="s">
        <v>230</v>
      </c>
      <c r="I24" s="96" t="s">
        <v>310</v>
      </c>
      <c r="J24" s="96" t="s">
        <v>236</v>
      </c>
      <c r="K24" s="97" t="s">
        <v>234</v>
      </c>
      <c r="L24" s="97" t="s">
        <v>231</v>
      </c>
      <c r="M24" s="98" t="s">
        <v>243</v>
      </c>
      <c r="N24" s="97" t="s">
        <v>469</v>
      </c>
      <c r="O24" s="96" t="s">
        <v>241</v>
      </c>
      <c r="P24" s="96" t="s">
        <v>242</v>
      </c>
      <c r="Q24" s="96" t="s">
        <v>240</v>
      </c>
      <c r="R24" s="96" t="s">
        <v>230</v>
      </c>
      <c r="S24" s="96" t="s">
        <v>239</v>
      </c>
      <c r="T24" s="96" t="s">
        <v>238</v>
      </c>
      <c r="U24" s="96" t="s">
        <v>305</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90" x14ac:dyDescent="0.25">
      <c r="A26" s="357" t="s">
        <v>636</v>
      </c>
      <c r="B26" s="358"/>
      <c r="C26" s="359">
        <v>0</v>
      </c>
      <c r="D26" s="359">
        <v>0</v>
      </c>
      <c r="E26" s="359">
        <v>0</v>
      </c>
      <c r="F26" s="359">
        <v>0</v>
      </c>
      <c r="G26" s="359">
        <v>0</v>
      </c>
      <c r="H26" s="359">
        <v>99264</v>
      </c>
      <c r="I26" s="359">
        <v>0</v>
      </c>
      <c r="J26" s="359">
        <v>0</v>
      </c>
      <c r="K26" s="359"/>
      <c r="L26" s="360"/>
      <c r="M26" s="361">
        <v>2024</v>
      </c>
      <c r="N26" s="359"/>
      <c r="O26" s="362">
        <v>325</v>
      </c>
      <c r="P26" s="362">
        <v>1.1599999999999999</v>
      </c>
      <c r="Q26" s="362">
        <v>0</v>
      </c>
      <c r="R26" s="362">
        <v>99264</v>
      </c>
      <c r="S26" s="362">
        <v>3.7980000000000002E-3</v>
      </c>
      <c r="T26" s="362">
        <v>2.8210000000000002E-3</v>
      </c>
      <c r="U26" s="362">
        <v>0</v>
      </c>
      <c r="V26" s="410">
        <v>1.17E-5</v>
      </c>
      <c r="W26" s="410">
        <v>-8.0037350246652705E-5</v>
      </c>
      <c r="X26" s="410">
        <v>-5.0293704486727695E-4</v>
      </c>
      <c r="Y26" s="411" t="s">
        <v>633</v>
      </c>
      <c r="Z26" s="363" t="s">
        <v>634</v>
      </c>
    </row>
    <row r="27" spans="1:28" x14ac:dyDescent="0.25">
      <c r="A27" s="359">
        <v>2017</v>
      </c>
      <c r="B27" s="357" t="s">
        <v>635</v>
      </c>
      <c r="C27" s="359">
        <v>0</v>
      </c>
      <c r="D27" s="359">
        <v>0</v>
      </c>
      <c r="E27" s="359">
        <v>0</v>
      </c>
      <c r="F27" s="359">
        <v>0</v>
      </c>
      <c r="G27" s="359">
        <v>0</v>
      </c>
      <c r="H27" s="359">
        <v>99264</v>
      </c>
      <c r="I27" s="359">
        <v>0</v>
      </c>
      <c r="J27" s="359">
        <v>0</v>
      </c>
      <c r="K27" s="360"/>
      <c r="L27" s="359"/>
      <c r="M27" s="360"/>
      <c r="N27" s="359"/>
      <c r="O27" s="359"/>
      <c r="P27" s="359"/>
      <c r="Q27" s="359"/>
      <c r="R27" s="359"/>
      <c r="S27" s="359"/>
      <c r="T27" s="359"/>
      <c r="U27" s="359"/>
      <c r="V27" s="359"/>
      <c r="W27" s="359"/>
      <c r="X27" s="359"/>
      <c r="Y27" s="359"/>
      <c r="Z27" s="364"/>
    </row>
    <row r="28" spans="1:28" ht="30" x14ac:dyDescent="0.25">
      <c r="A28" s="358" t="s">
        <v>632</v>
      </c>
      <c r="B28" s="358"/>
      <c r="C28" s="365">
        <v>1.1667000000000001</v>
      </c>
      <c r="D28" s="366">
        <v>283</v>
      </c>
      <c r="E28" s="367">
        <v>0.11656810000000001</v>
      </c>
      <c r="F28" s="359">
        <v>330.17610000000002</v>
      </c>
      <c r="G28" s="359">
        <v>0.13600000227000003</v>
      </c>
      <c r="H28" s="359">
        <v>85140</v>
      </c>
      <c r="I28" s="368">
        <v>3.8780373502466528E-3</v>
      </c>
      <c r="J28" s="359">
        <v>3.3239370448672773E-3</v>
      </c>
      <c r="K28" s="359"/>
      <c r="L28" s="359"/>
      <c r="M28" s="359"/>
      <c r="N28" s="359"/>
      <c r="O28" s="359"/>
      <c r="P28" s="359"/>
      <c r="Q28" s="359"/>
      <c r="R28" s="359"/>
      <c r="S28" s="359"/>
      <c r="T28" s="359"/>
      <c r="U28" s="359"/>
      <c r="V28" s="359"/>
      <c r="W28" s="359"/>
      <c r="X28" s="359"/>
      <c r="Y28" s="359"/>
      <c r="Z28" s="369"/>
    </row>
    <row r="29" spans="1:28" x14ac:dyDescent="0.25">
      <c r="A29" s="359">
        <v>2016</v>
      </c>
      <c r="B29" s="357" t="s">
        <v>635</v>
      </c>
      <c r="C29" s="365">
        <v>1.1667000000000001</v>
      </c>
      <c r="D29" s="366">
        <v>283</v>
      </c>
      <c r="E29" s="367">
        <v>0.11656810000000001</v>
      </c>
      <c r="F29" s="359">
        <v>330.17610000000002</v>
      </c>
      <c r="G29" s="359">
        <v>0.13600000227000003</v>
      </c>
      <c r="H29" s="359">
        <v>85140</v>
      </c>
      <c r="I29" s="359"/>
      <c r="J29" s="359"/>
      <c r="K29" s="359" t="s">
        <v>613</v>
      </c>
      <c r="L29" s="359" t="s">
        <v>614</v>
      </c>
      <c r="M29" s="359"/>
      <c r="N29" s="359"/>
      <c r="O29" s="359"/>
      <c r="P29" s="359"/>
      <c r="Q29" s="359"/>
      <c r="R29" s="359"/>
      <c r="S29" s="359"/>
      <c r="T29" s="359"/>
      <c r="U29" s="359"/>
      <c r="V29" s="359"/>
      <c r="W29" s="359"/>
      <c r="X29" s="359"/>
      <c r="Y29" s="359"/>
      <c r="Z29" s="364"/>
    </row>
    <row r="33" spans="1:1" x14ac:dyDescent="0.25">
      <c r="A33"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40" t="s">
        <v>6</v>
      </c>
      <c r="B7" s="440"/>
      <c r="C7" s="440"/>
      <c r="D7" s="440"/>
      <c r="E7" s="440"/>
      <c r="F7" s="440"/>
      <c r="G7" s="440"/>
      <c r="H7" s="440"/>
      <c r="I7" s="440"/>
      <c r="J7" s="440"/>
      <c r="K7" s="440"/>
      <c r="L7" s="440"/>
      <c r="M7" s="440"/>
      <c r="N7" s="440"/>
      <c r="O7" s="440"/>
      <c r="P7" s="12"/>
      <c r="Q7" s="12"/>
      <c r="R7" s="12"/>
      <c r="S7" s="12"/>
      <c r="T7" s="12"/>
      <c r="U7" s="12"/>
      <c r="V7" s="12"/>
      <c r="W7" s="12"/>
      <c r="X7" s="12"/>
      <c r="Y7" s="12"/>
      <c r="Z7" s="12"/>
    </row>
    <row r="8" spans="1:28" s="11" customFormat="1" ht="18.75" x14ac:dyDescent="0.2">
      <c r="A8" s="440"/>
      <c r="B8" s="440"/>
      <c r="C8" s="440"/>
      <c r="D8" s="440"/>
      <c r="E8" s="440"/>
      <c r="F8" s="440"/>
      <c r="G8" s="440"/>
      <c r="H8" s="440"/>
      <c r="I8" s="440"/>
      <c r="J8" s="440"/>
      <c r="K8" s="440"/>
      <c r="L8" s="440"/>
      <c r="M8" s="440"/>
      <c r="N8" s="440"/>
      <c r="O8" s="440"/>
      <c r="P8" s="12"/>
      <c r="Q8" s="12"/>
      <c r="R8" s="12"/>
      <c r="S8" s="12"/>
      <c r="T8" s="12"/>
      <c r="U8" s="12"/>
      <c r="V8" s="12"/>
      <c r="W8" s="12"/>
      <c r="X8" s="12"/>
      <c r="Y8" s="12"/>
      <c r="Z8" s="12"/>
    </row>
    <row r="9" spans="1:28" s="11" customFormat="1" ht="18.75" x14ac:dyDescent="0.2">
      <c r="A9" s="441" t="str">
        <f>'1. паспорт местоположение'!A9:C9</f>
        <v xml:space="preserve">Акционерное общество "Западная энергетическая компания" </v>
      </c>
      <c r="B9" s="441"/>
      <c r="C9" s="441"/>
      <c r="D9" s="441"/>
      <c r="E9" s="441"/>
      <c r="F9" s="441"/>
      <c r="G9" s="441"/>
      <c r="H9" s="441"/>
      <c r="I9" s="441"/>
      <c r="J9" s="441"/>
      <c r="K9" s="441"/>
      <c r="L9" s="441"/>
      <c r="M9" s="441"/>
      <c r="N9" s="441"/>
      <c r="O9" s="441"/>
      <c r="P9" s="12"/>
      <c r="Q9" s="12"/>
      <c r="R9" s="12"/>
      <c r="S9" s="12"/>
      <c r="T9" s="12"/>
      <c r="U9" s="12"/>
      <c r="V9" s="12"/>
      <c r="W9" s="12"/>
      <c r="X9" s="12"/>
      <c r="Y9" s="12"/>
      <c r="Z9" s="12"/>
    </row>
    <row r="10" spans="1:28" s="11" customFormat="1" ht="18.75" x14ac:dyDescent="0.2">
      <c r="A10" s="445" t="s">
        <v>5</v>
      </c>
      <c r="B10" s="445"/>
      <c r="C10" s="445"/>
      <c r="D10" s="445"/>
      <c r="E10" s="445"/>
      <c r="F10" s="445"/>
      <c r="G10" s="445"/>
      <c r="H10" s="445"/>
      <c r="I10" s="445"/>
      <c r="J10" s="445"/>
      <c r="K10" s="445"/>
      <c r="L10" s="445"/>
      <c r="M10" s="445"/>
      <c r="N10" s="445"/>
      <c r="O10" s="445"/>
      <c r="P10" s="12"/>
      <c r="Q10" s="12"/>
      <c r="R10" s="12"/>
      <c r="S10" s="12"/>
      <c r="T10" s="12"/>
      <c r="U10" s="12"/>
      <c r="V10" s="12"/>
      <c r="W10" s="12"/>
      <c r="X10" s="12"/>
      <c r="Y10" s="12"/>
      <c r="Z10" s="12"/>
    </row>
    <row r="11" spans="1:28" s="11" customFormat="1" ht="18.75" x14ac:dyDescent="0.2">
      <c r="A11" s="440"/>
      <c r="B11" s="440"/>
      <c r="C11" s="440"/>
      <c r="D11" s="440"/>
      <c r="E11" s="440"/>
      <c r="F11" s="440"/>
      <c r="G11" s="440"/>
      <c r="H11" s="440"/>
      <c r="I11" s="440"/>
      <c r="J11" s="440"/>
      <c r="K11" s="440"/>
      <c r="L11" s="440"/>
      <c r="M11" s="440"/>
      <c r="N11" s="440"/>
      <c r="O11" s="440"/>
      <c r="P11" s="12"/>
      <c r="Q11" s="12"/>
      <c r="R11" s="12"/>
      <c r="S11" s="12"/>
      <c r="T11" s="12"/>
      <c r="U11" s="12"/>
      <c r="V11" s="12"/>
      <c r="W11" s="12"/>
      <c r="X11" s="12"/>
      <c r="Y11" s="12"/>
      <c r="Z11" s="12"/>
    </row>
    <row r="12" spans="1:28" s="11" customFormat="1" ht="18.75" x14ac:dyDescent="0.2">
      <c r="A12" s="441" t="str">
        <f>'1. паспорт местоположение'!A12:C12</f>
        <v>J 19-17</v>
      </c>
      <c r="B12" s="441"/>
      <c r="C12" s="441"/>
      <c r="D12" s="441"/>
      <c r="E12" s="441"/>
      <c r="F12" s="441"/>
      <c r="G12" s="441"/>
      <c r="H12" s="441"/>
      <c r="I12" s="441"/>
      <c r="J12" s="441"/>
      <c r="K12" s="441"/>
      <c r="L12" s="441"/>
      <c r="M12" s="441"/>
      <c r="N12" s="441"/>
      <c r="O12" s="441"/>
      <c r="P12" s="12"/>
      <c r="Q12" s="12"/>
      <c r="R12" s="12"/>
      <c r="S12" s="12"/>
      <c r="T12" s="12"/>
      <c r="U12" s="12"/>
      <c r="V12" s="12"/>
      <c r="W12" s="12"/>
      <c r="X12" s="12"/>
      <c r="Y12" s="12"/>
      <c r="Z12" s="12"/>
    </row>
    <row r="13" spans="1:28" s="11" customFormat="1" ht="18.75" x14ac:dyDescent="0.2">
      <c r="A13" s="445" t="s">
        <v>4</v>
      </c>
      <c r="B13" s="445"/>
      <c r="C13" s="445"/>
      <c r="D13" s="445"/>
      <c r="E13" s="445"/>
      <c r="F13" s="445"/>
      <c r="G13" s="445"/>
      <c r="H13" s="445"/>
      <c r="I13" s="445"/>
      <c r="J13" s="445"/>
      <c r="K13" s="445"/>
      <c r="L13" s="445"/>
      <c r="M13" s="445"/>
      <c r="N13" s="445"/>
      <c r="O13" s="445"/>
      <c r="P13" s="12"/>
      <c r="Q13" s="12"/>
      <c r="R13" s="12"/>
      <c r="S13" s="12"/>
      <c r="T13" s="12"/>
      <c r="U13" s="12"/>
      <c r="V13" s="12"/>
      <c r="W13" s="12"/>
      <c r="X13" s="12"/>
      <c r="Y13" s="12"/>
      <c r="Z13" s="12"/>
    </row>
    <row r="14" spans="1:28" s="8" customFormat="1" ht="15.75" customHeight="1" x14ac:dyDescent="0.2">
      <c r="A14" s="446"/>
      <c r="B14" s="446"/>
      <c r="C14" s="446"/>
      <c r="D14" s="446"/>
      <c r="E14" s="446"/>
      <c r="F14" s="446"/>
      <c r="G14" s="446"/>
      <c r="H14" s="446"/>
      <c r="I14" s="446"/>
      <c r="J14" s="446"/>
      <c r="K14" s="446"/>
      <c r="L14" s="446"/>
      <c r="M14" s="446"/>
      <c r="N14" s="446"/>
      <c r="O14" s="446"/>
      <c r="P14" s="9"/>
      <c r="Q14" s="9"/>
      <c r="R14" s="9"/>
      <c r="S14" s="9"/>
      <c r="T14" s="9"/>
      <c r="U14" s="9"/>
      <c r="V14" s="9"/>
      <c r="W14" s="9"/>
      <c r="X14" s="9"/>
      <c r="Y14" s="9"/>
      <c r="Z14" s="9"/>
    </row>
    <row r="15" spans="1:28" s="3" customFormat="1" ht="12" x14ac:dyDescent="0.2">
      <c r="A15" s="441" t="str">
        <f>'1. паспорт местоположение'!A15</f>
        <v xml:space="preserve">Реконструкция КЛ 15 кВ   от ТП-2 до ТП-5 с заменой  кабеля на кабель большего сечения, протяженностью 1,92 км </v>
      </c>
      <c r="B15" s="441"/>
      <c r="C15" s="441"/>
      <c r="D15" s="441"/>
      <c r="E15" s="441"/>
      <c r="F15" s="441"/>
      <c r="G15" s="441"/>
      <c r="H15" s="441"/>
      <c r="I15" s="441"/>
      <c r="J15" s="441"/>
      <c r="K15" s="441"/>
      <c r="L15" s="441"/>
      <c r="M15" s="441"/>
      <c r="N15" s="441"/>
      <c r="O15" s="441"/>
      <c r="P15" s="7"/>
      <c r="Q15" s="7"/>
      <c r="R15" s="7"/>
      <c r="S15" s="7"/>
      <c r="T15" s="7"/>
      <c r="U15" s="7"/>
      <c r="V15" s="7"/>
      <c r="W15" s="7"/>
      <c r="X15" s="7"/>
      <c r="Y15" s="7"/>
      <c r="Z15" s="7"/>
    </row>
    <row r="16" spans="1:28" s="3" customFormat="1" ht="15" customHeight="1" x14ac:dyDescent="0.2">
      <c r="A16" s="445" t="s">
        <v>3</v>
      </c>
      <c r="B16" s="445"/>
      <c r="C16" s="445"/>
      <c r="D16" s="445"/>
      <c r="E16" s="445"/>
      <c r="F16" s="445"/>
      <c r="G16" s="445"/>
      <c r="H16" s="445"/>
      <c r="I16" s="445"/>
      <c r="J16" s="445"/>
      <c r="K16" s="445"/>
      <c r="L16" s="445"/>
      <c r="M16" s="445"/>
      <c r="N16" s="445"/>
      <c r="O16" s="445"/>
      <c r="P16" s="5"/>
      <c r="Q16" s="5"/>
      <c r="R16" s="5"/>
      <c r="S16" s="5"/>
      <c r="T16" s="5"/>
      <c r="U16" s="5"/>
      <c r="V16" s="5"/>
      <c r="W16" s="5"/>
      <c r="X16" s="5"/>
      <c r="Y16" s="5"/>
      <c r="Z16" s="5"/>
    </row>
    <row r="17" spans="1:26" s="3" customFormat="1" ht="15" customHeight="1" x14ac:dyDescent="0.2">
      <c r="A17" s="448"/>
      <c r="B17" s="448"/>
      <c r="C17" s="448"/>
      <c r="D17" s="448"/>
      <c r="E17" s="448"/>
      <c r="F17" s="448"/>
      <c r="G17" s="448"/>
      <c r="H17" s="448"/>
      <c r="I17" s="448"/>
      <c r="J17" s="448"/>
      <c r="K17" s="448"/>
      <c r="L17" s="448"/>
      <c r="M17" s="448"/>
      <c r="N17" s="448"/>
      <c r="O17" s="448"/>
      <c r="P17" s="4"/>
      <c r="Q17" s="4"/>
      <c r="R17" s="4"/>
      <c r="S17" s="4"/>
      <c r="T17" s="4"/>
      <c r="U17" s="4"/>
      <c r="V17" s="4"/>
      <c r="W17" s="4"/>
    </row>
    <row r="18" spans="1:26" s="3" customFormat="1" ht="91.5" customHeight="1" x14ac:dyDescent="0.2">
      <c r="A18" s="483" t="s">
        <v>435</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2</v>
      </c>
      <c r="B19" s="484" t="s">
        <v>81</v>
      </c>
      <c r="C19" s="484" t="s">
        <v>80</v>
      </c>
      <c r="D19" s="484" t="s">
        <v>72</v>
      </c>
      <c r="E19" s="485" t="s">
        <v>79</v>
      </c>
      <c r="F19" s="486"/>
      <c r="G19" s="486"/>
      <c r="H19" s="486"/>
      <c r="I19" s="487"/>
      <c r="J19" s="484" t="s">
        <v>78</v>
      </c>
      <c r="K19" s="484"/>
      <c r="L19" s="484"/>
      <c r="M19" s="484"/>
      <c r="N19" s="484"/>
      <c r="O19" s="484"/>
      <c r="P19" s="4"/>
      <c r="Q19" s="4"/>
      <c r="R19" s="4"/>
      <c r="S19" s="4"/>
      <c r="T19" s="4"/>
      <c r="U19" s="4"/>
      <c r="V19" s="4"/>
      <c r="W19" s="4"/>
    </row>
    <row r="20" spans="1:26" s="3" customFormat="1" ht="51" customHeight="1" x14ac:dyDescent="0.2">
      <c r="A20" s="484"/>
      <c r="B20" s="484"/>
      <c r="C20" s="484"/>
      <c r="D20" s="484"/>
      <c r="E20" s="403" t="s">
        <v>77</v>
      </c>
      <c r="F20" s="403" t="s">
        <v>76</v>
      </c>
      <c r="G20" s="403" t="s">
        <v>75</v>
      </c>
      <c r="H20" s="403" t="s">
        <v>74</v>
      </c>
      <c r="I20" s="403" t="s">
        <v>73</v>
      </c>
      <c r="J20" s="403">
        <v>2018</v>
      </c>
      <c r="K20" s="403">
        <v>2019</v>
      </c>
      <c r="L20" s="403">
        <v>2020</v>
      </c>
      <c r="M20" s="403">
        <v>2021</v>
      </c>
      <c r="N20" s="403">
        <v>2022</v>
      </c>
      <c r="O20" s="403">
        <v>2023</v>
      </c>
      <c r="P20" s="31"/>
      <c r="Q20" s="31"/>
      <c r="R20" s="31"/>
      <c r="S20" s="31"/>
      <c r="T20" s="31"/>
      <c r="U20" s="31"/>
      <c r="V20" s="31"/>
      <c r="W20" s="31"/>
      <c r="X20" s="30"/>
      <c r="Y20" s="30"/>
      <c r="Z20" s="30"/>
    </row>
    <row r="21" spans="1:26" s="3" customFormat="1" ht="16.5" customHeight="1" x14ac:dyDescent="0.2">
      <c r="A21" s="404">
        <v>1</v>
      </c>
      <c r="B21" s="277">
        <v>2</v>
      </c>
      <c r="C21" s="404">
        <v>3</v>
      </c>
      <c r="D21" s="277">
        <v>4</v>
      </c>
      <c r="E21" s="404">
        <v>5</v>
      </c>
      <c r="F21" s="277">
        <v>6</v>
      </c>
      <c r="G21" s="404">
        <v>7</v>
      </c>
      <c r="H21" s="277">
        <v>8</v>
      </c>
      <c r="I21" s="404">
        <v>9</v>
      </c>
      <c r="J21" s="277">
        <v>10</v>
      </c>
      <c r="K21" s="404">
        <v>11</v>
      </c>
      <c r="L21" s="277">
        <v>12</v>
      </c>
      <c r="M21" s="404">
        <v>13</v>
      </c>
      <c r="N21" s="277">
        <v>14</v>
      </c>
      <c r="O21" s="404">
        <v>15</v>
      </c>
      <c r="P21" s="31"/>
      <c r="Q21" s="31"/>
      <c r="R21" s="31"/>
      <c r="S21" s="31"/>
      <c r="T21" s="31"/>
      <c r="U21" s="31"/>
      <c r="V21" s="31"/>
      <c r="W21" s="31"/>
      <c r="X21" s="30"/>
      <c r="Y21" s="30"/>
      <c r="Z21" s="30"/>
    </row>
    <row r="22" spans="1:26" s="3" customFormat="1" ht="33" customHeight="1" x14ac:dyDescent="0.2">
      <c r="A22" s="405" t="s">
        <v>61</v>
      </c>
      <c r="B22" s="406" t="s">
        <v>621</v>
      </c>
      <c r="C22" s="407">
        <v>0</v>
      </c>
      <c r="D22" s="407">
        <v>0</v>
      </c>
      <c r="E22" s="407">
        <v>0</v>
      </c>
      <c r="F22" s="407">
        <v>0</v>
      </c>
      <c r="G22" s="407">
        <v>0</v>
      </c>
      <c r="H22" s="407">
        <v>0</v>
      </c>
      <c r="I22" s="407">
        <v>0</v>
      </c>
      <c r="J22" s="408">
        <v>0</v>
      </c>
      <c r="K22" s="408">
        <v>0</v>
      </c>
      <c r="L22" s="409">
        <v>0</v>
      </c>
      <c r="M22" s="409">
        <v>0</v>
      </c>
      <c r="N22" s="409">
        <v>0</v>
      </c>
      <c r="O22" s="409">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Normal="100" workbookViewId="0">
      <selection activeCell="B26" sqref="B26"/>
    </sheetView>
  </sheetViews>
  <sheetFormatPr defaultColWidth="9.140625" defaultRowHeight="15.75" x14ac:dyDescent="0.2"/>
  <cols>
    <col min="1" max="1" width="61.7109375" style="172" customWidth="1"/>
    <col min="2" max="2" width="18.5703125" style="157" customWidth="1"/>
    <col min="3"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s="159" customFormat="1" ht="18.75" x14ac:dyDescent="0.2">
      <c r="A1" s="17"/>
      <c r="B1" s="11"/>
      <c r="C1" s="11"/>
      <c r="D1" s="11"/>
      <c r="E1" s="157"/>
      <c r="F1" s="157"/>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58"/>
      <c r="AR1" s="158"/>
    </row>
    <row r="2" spans="1:44" s="159"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s="159"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s="159"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s="159" customFormat="1" x14ac:dyDescent="0.2">
      <c r="A5" s="501" t="str">
        <f>'4. паспортбюджет'!A5:O5</f>
        <v>Год раскрытия информации: 2020 год</v>
      </c>
      <c r="B5" s="501"/>
      <c r="C5" s="501"/>
      <c r="D5" s="501"/>
      <c r="E5" s="501"/>
      <c r="F5" s="501"/>
      <c r="G5" s="501"/>
      <c r="H5" s="501"/>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s="159"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s="159" customFormat="1" ht="18.75" x14ac:dyDescent="0.2">
      <c r="A7" s="440" t="str">
        <f>'4. паспортбюджет'!A7:O7</f>
        <v xml:space="preserve">Паспорт инвестиционного проекта </v>
      </c>
      <c r="B7" s="440"/>
      <c r="C7" s="440"/>
      <c r="D7" s="440"/>
      <c r="E7" s="440"/>
      <c r="F7" s="440"/>
      <c r="G7" s="440"/>
      <c r="H7" s="440"/>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s="159" customFormat="1" ht="18.75" x14ac:dyDescent="0.2">
      <c r="A8" s="340"/>
      <c r="B8" s="340"/>
      <c r="C8" s="340"/>
      <c r="D8" s="340"/>
      <c r="E8" s="340"/>
      <c r="F8" s="340"/>
      <c r="G8" s="340"/>
      <c r="H8" s="340"/>
      <c r="I8" s="340"/>
      <c r="J8" s="340"/>
      <c r="K8" s="340"/>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s="159" customFormat="1" ht="18.75" x14ac:dyDescent="0.2">
      <c r="A9" s="465" t="str">
        <f>'4. паспортбюджет'!A9:O9</f>
        <v xml:space="preserve">Акционерное общество "Западная энергетическая компания" </v>
      </c>
      <c r="B9" s="465"/>
      <c r="C9" s="465"/>
      <c r="D9" s="465"/>
      <c r="E9" s="465"/>
      <c r="F9" s="465"/>
      <c r="G9" s="465"/>
      <c r="H9" s="465"/>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s="159" customFormat="1" x14ac:dyDescent="0.2">
      <c r="A10" s="445" t="s">
        <v>5</v>
      </c>
      <c r="B10" s="445"/>
      <c r="C10" s="445"/>
      <c r="D10" s="445"/>
      <c r="E10" s="445"/>
      <c r="F10" s="445"/>
      <c r="G10" s="445"/>
      <c r="H10" s="445"/>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s="159" customFormat="1" ht="18.75" x14ac:dyDescent="0.2">
      <c r="A11" s="340"/>
      <c r="B11" s="340"/>
      <c r="C11" s="340"/>
      <c r="D11" s="340"/>
      <c r="E11" s="340"/>
      <c r="F11" s="340"/>
      <c r="G11" s="340"/>
      <c r="H11" s="340"/>
      <c r="I11" s="340"/>
      <c r="J11" s="340"/>
      <c r="K11" s="340"/>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s="159" customFormat="1" ht="18.75" x14ac:dyDescent="0.2">
      <c r="A12" s="465" t="str">
        <f>'4. паспортбюджет'!A12:O12</f>
        <v>J 19-17</v>
      </c>
      <c r="B12" s="465"/>
      <c r="C12" s="465"/>
      <c r="D12" s="465"/>
      <c r="E12" s="465"/>
      <c r="F12" s="465"/>
      <c r="G12" s="465"/>
      <c r="H12" s="465"/>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s="159" customFormat="1" x14ac:dyDescent="0.2">
      <c r="A13" s="445" t="s">
        <v>4</v>
      </c>
      <c r="B13" s="445"/>
      <c r="C13" s="445"/>
      <c r="D13" s="445"/>
      <c r="E13" s="445"/>
      <c r="F13" s="445"/>
      <c r="G13" s="445"/>
      <c r="H13" s="445"/>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s="159" customFormat="1"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8"/>
      <c r="AA14" s="8"/>
      <c r="AB14" s="8"/>
      <c r="AC14" s="8"/>
      <c r="AD14" s="8"/>
      <c r="AE14" s="8"/>
      <c r="AF14" s="8"/>
      <c r="AG14" s="8"/>
      <c r="AH14" s="8"/>
      <c r="AI14" s="8"/>
      <c r="AJ14" s="8"/>
      <c r="AK14" s="8"/>
      <c r="AL14" s="8"/>
      <c r="AM14" s="8"/>
      <c r="AN14" s="8"/>
      <c r="AO14" s="8"/>
      <c r="AP14" s="8"/>
      <c r="AQ14" s="167"/>
      <c r="AR14" s="167"/>
    </row>
    <row r="15" spans="1:44" s="159" customFormat="1" ht="18.75" x14ac:dyDescent="0.2">
      <c r="A15" s="465" t="str">
        <f>'4. паспортбюджет'!A15:O15</f>
        <v xml:space="preserve">Реконструкция КЛ 15 кВ   от ТП-2 до ТП-5 с заменой  кабеля на кабель большего сечения, протяженностью 1,92 км </v>
      </c>
      <c r="B15" s="465"/>
      <c r="C15" s="465"/>
      <c r="D15" s="465"/>
      <c r="E15" s="465"/>
      <c r="F15" s="465"/>
      <c r="G15" s="465"/>
      <c r="H15" s="465"/>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s="159" customFormat="1" x14ac:dyDescent="0.2">
      <c r="A16" s="445" t="s">
        <v>3</v>
      </c>
      <c r="B16" s="445"/>
      <c r="C16" s="445"/>
      <c r="D16" s="445"/>
      <c r="E16" s="445"/>
      <c r="F16" s="445"/>
      <c r="G16" s="445"/>
      <c r="H16" s="445"/>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s="159" customFormat="1"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168"/>
      <c r="AR17" s="168"/>
    </row>
    <row r="18" spans="1:44" s="159" customFormat="1" ht="18.75" x14ac:dyDescent="0.2">
      <c r="A18" s="465" t="s">
        <v>436</v>
      </c>
      <c r="B18" s="465"/>
      <c r="C18" s="465"/>
      <c r="D18" s="465"/>
      <c r="E18" s="465"/>
      <c r="F18" s="465"/>
      <c r="G18" s="465"/>
      <c r="H18" s="465"/>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s="159" customFormat="1" x14ac:dyDescent="0.2">
      <c r="A19" s="170"/>
      <c r="B19" s="157"/>
      <c r="C19" s="157"/>
      <c r="D19" s="157"/>
      <c r="E19" s="157"/>
      <c r="F19" s="157"/>
      <c r="G19" s="157"/>
      <c r="H19" s="157"/>
      <c r="I19" s="157"/>
      <c r="J19" s="157"/>
      <c r="K19" s="157"/>
      <c r="L19" s="157"/>
      <c r="M19" s="157"/>
      <c r="N19" s="157"/>
      <c r="O19" s="157"/>
      <c r="P19" s="157"/>
      <c r="Q19" s="171"/>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8"/>
      <c r="AR19" s="158"/>
    </row>
    <row r="20" spans="1:44" s="159" customFormat="1" x14ac:dyDescent="0.2">
      <c r="A20" s="170"/>
      <c r="B20" s="157"/>
      <c r="C20" s="157"/>
      <c r="D20" s="157"/>
      <c r="E20" s="157"/>
      <c r="F20" s="157"/>
      <c r="G20" s="157"/>
      <c r="H20" s="157"/>
      <c r="I20" s="157"/>
      <c r="J20" s="157"/>
      <c r="K20" s="157"/>
      <c r="L20" s="157"/>
      <c r="M20" s="157"/>
      <c r="N20" s="157"/>
      <c r="O20" s="157"/>
      <c r="P20" s="157"/>
      <c r="Q20" s="171"/>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8"/>
      <c r="AR20" s="158"/>
    </row>
    <row r="21" spans="1:44" s="159" customFormat="1" x14ac:dyDescent="0.2">
      <c r="A21" s="170"/>
      <c r="B21" s="157"/>
      <c r="C21" s="157"/>
      <c r="D21" s="157"/>
      <c r="E21" s="157"/>
      <c r="F21" s="157"/>
      <c r="G21" s="157"/>
      <c r="H21" s="157"/>
      <c r="I21" s="157"/>
      <c r="J21" s="157"/>
      <c r="K21" s="157"/>
      <c r="L21" s="157"/>
      <c r="M21" s="157"/>
      <c r="N21" s="157"/>
      <c r="O21" s="157"/>
      <c r="P21" s="157"/>
      <c r="Q21" s="171"/>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8"/>
      <c r="AR21" s="158"/>
    </row>
    <row r="22" spans="1:44" s="159" customFormat="1" x14ac:dyDescent="0.2">
      <c r="A22" s="170"/>
      <c r="B22" s="157"/>
      <c r="C22" s="157"/>
      <c r="D22" s="157"/>
      <c r="E22" s="157"/>
      <c r="F22" s="157"/>
      <c r="G22" s="157"/>
      <c r="H22" s="157"/>
      <c r="I22" s="157"/>
      <c r="J22" s="157"/>
      <c r="K22" s="157"/>
      <c r="L22" s="157"/>
      <c r="M22" s="157"/>
      <c r="N22" s="157"/>
      <c r="O22" s="157"/>
      <c r="P22" s="157"/>
      <c r="Q22" s="171"/>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8"/>
      <c r="AR22" s="158"/>
    </row>
    <row r="23" spans="1:44" s="159" customFormat="1" x14ac:dyDescent="0.2">
      <c r="A23" s="172"/>
      <c r="B23" s="157"/>
      <c r="C23" s="157"/>
      <c r="D23" s="173"/>
      <c r="E23" s="157"/>
      <c r="F23" s="157"/>
      <c r="G23" s="157"/>
      <c r="H23" s="157"/>
      <c r="I23" s="157"/>
      <c r="J23" s="157"/>
      <c r="K23" s="157"/>
      <c r="L23" s="157"/>
      <c r="M23" s="157"/>
      <c r="N23" s="157"/>
      <c r="O23" s="157"/>
      <c r="P23" s="157"/>
      <c r="Q23" s="171"/>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8"/>
      <c r="AR23" s="158"/>
    </row>
    <row r="24" spans="1:44" s="159" customFormat="1" ht="16.5" thickBot="1" x14ac:dyDescent="0.25">
      <c r="A24" s="174" t="s">
        <v>301</v>
      </c>
      <c r="B24" s="175" t="s">
        <v>0</v>
      </c>
      <c r="C24" s="157"/>
      <c r="D24" s="176"/>
      <c r="E24" s="177"/>
      <c r="F24" s="177"/>
      <c r="G24" s="177"/>
      <c r="H24" s="17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8"/>
      <c r="AR24" s="158"/>
    </row>
    <row r="25" spans="1:44" s="159" customFormat="1" x14ac:dyDescent="0.2">
      <c r="A25" s="178" t="s">
        <v>474</v>
      </c>
      <c r="B25" s="179">
        <f>$B$126/1.2</f>
        <v>10762.627522856568</v>
      </c>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8"/>
      <c r="AR25" s="158"/>
    </row>
    <row r="26" spans="1:44" s="159" customFormat="1" x14ac:dyDescent="0.2">
      <c r="A26" s="180" t="s">
        <v>299</v>
      </c>
      <c r="B26" s="181">
        <v>0</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8"/>
      <c r="AR26" s="158"/>
    </row>
    <row r="27" spans="1:44" s="159" customFormat="1" x14ac:dyDescent="0.2">
      <c r="A27" s="180" t="s">
        <v>297</v>
      </c>
      <c r="B27" s="181">
        <f>$B$123</f>
        <v>30</v>
      </c>
      <c r="C27" s="157"/>
      <c r="D27" s="173" t="s">
        <v>300</v>
      </c>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8"/>
      <c r="AR27" s="158"/>
    </row>
    <row r="28" spans="1:44" s="159" customFormat="1" ht="16.149999999999999" customHeight="1" thickBot="1" x14ac:dyDescent="0.25">
      <c r="A28" s="182" t="s">
        <v>295</v>
      </c>
      <c r="B28" s="183">
        <v>1</v>
      </c>
      <c r="C28" s="157"/>
      <c r="D28" s="490" t="s">
        <v>298</v>
      </c>
      <c r="E28" s="491"/>
      <c r="F28" s="492"/>
      <c r="G28" s="493" t="str">
        <f>IF(SUM(B89:L89)=0,"не окупается",SUM(B89:L89))</f>
        <v>не окупается</v>
      </c>
      <c r="H28" s="494"/>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8"/>
      <c r="AR28" s="158"/>
    </row>
    <row r="29" spans="1:44" s="159" customFormat="1" ht="15.6" customHeight="1" x14ac:dyDescent="0.2">
      <c r="A29" s="178" t="s">
        <v>293</v>
      </c>
      <c r="B29" s="179">
        <f>$B$126*$B$127</f>
        <v>387.45459082283639</v>
      </c>
      <c r="C29" s="157"/>
      <c r="D29" s="490" t="s">
        <v>296</v>
      </c>
      <c r="E29" s="491"/>
      <c r="F29" s="492"/>
      <c r="G29" s="493" t="str">
        <f>IF(SUM(B90:L90)=0,"не окупается",SUM(B90:L90))</f>
        <v>не окупается</v>
      </c>
      <c r="H29" s="494"/>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8"/>
      <c r="AR29" s="158"/>
    </row>
    <row r="30" spans="1:44" s="159" customFormat="1" ht="27.6" customHeight="1" x14ac:dyDescent="0.2">
      <c r="A30" s="180" t="s">
        <v>475</v>
      </c>
      <c r="B30" s="181">
        <v>1</v>
      </c>
      <c r="C30" s="157"/>
      <c r="D30" s="490" t="s">
        <v>294</v>
      </c>
      <c r="E30" s="491"/>
      <c r="F30" s="492"/>
      <c r="G30" s="495">
        <f>L87</f>
        <v>-8157.2043166328667</v>
      </c>
      <c r="H30" s="496"/>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8"/>
      <c r="AR30" s="158"/>
    </row>
    <row r="31" spans="1:44" s="159" customFormat="1" x14ac:dyDescent="0.2">
      <c r="A31" s="180" t="s">
        <v>292</v>
      </c>
      <c r="B31" s="181">
        <v>1</v>
      </c>
      <c r="C31" s="157"/>
      <c r="D31" s="497"/>
      <c r="E31" s="498"/>
      <c r="F31" s="499"/>
      <c r="G31" s="497"/>
      <c r="H31" s="499"/>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8"/>
      <c r="AR31" s="158"/>
    </row>
    <row r="32" spans="1:44" s="159" customFormat="1" x14ac:dyDescent="0.2">
      <c r="A32" s="180" t="s">
        <v>270</v>
      </c>
      <c r="B32" s="181"/>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8"/>
      <c r="AR32" s="158"/>
    </row>
    <row r="33" spans="1:49" x14ac:dyDescent="0.2">
      <c r="A33" s="180" t="s">
        <v>291</v>
      </c>
      <c r="B33" s="181"/>
    </row>
    <row r="34" spans="1:49" x14ac:dyDescent="0.2">
      <c r="A34" s="180" t="s">
        <v>290</v>
      </c>
      <c r="B34" s="181"/>
    </row>
    <row r="35" spans="1:49" x14ac:dyDescent="0.2">
      <c r="A35" s="184"/>
      <c r="B35" s="181"/>
    </row>
    <row r="36" spans="1:49" ht="16.5" thickBot="1" x14ac:dyDescent="0.25">
      <c r="A36" s="182" t="s">
        <v>262</v>
      </c>
      <c r="B36" s="185">
        <v>0.2</v>
      </c>
    </row>
    <row r="37" spans="1:49" x14ac:dyDescent="0.2">
      <c r="A37" s="178" t="s">
        <v>476</v>
      </c>
      <c r="B37" s="179">
        <v>0</v>
      </c>
    </row>
    <row r="38" spans="1:49" x14ac:dyDescent="0.2">
      <c r="A38" s="180" t="s">
        <v>289</v>
      </c>
      <c r="B38" s="181"/>
    </row>
    <row r="39" spans="1:49" ht="16.5" thickBot="1" x14ac:dyDescent="0.25">
      <c r="A39" s="186" t="s">
        <v>288</v>
      </c>
      <c r="B39" s="187"/>
    </row>
    <row r="40" spans="1:49" x14ac:dyDescent="0.2">
      <c r="A40" s="188" t="s">
        <v>477</v>
      </c>
      <c r="B40" s="189">
        <v>1</v>
      </c>
    </row>
    <row r="41" spans="1:49" x14ac:dyDescent="0.2">
      <c r="A41" s="190" t="s">
        <v>287</v>
      </c>
      <c r="B41" s="191"/>
    </row>
    <row r="42" spans="1:49" x14ac:dyDescent="0.2">
      <c r="A42" s="190" t="s">
        <v>286</v>
      </c>
      <c r="B42" s="192"/>
    </row>
    <row r="43" spans="1:49" x14ac:dyDescent="0.2">
      <c r="A43" s="190" t="s">
        <v>285</v>
      </c>
      <c r="B43" s="192">
        <v>0</v>
      </c>
    </row>
    <row r="44" spans="1:49" x14ac:dyDescent="0.2">
      <c r="A44" s="190" t="s">
        <v>284</v>
      </c>
      <c r="B44" s="192">
        <f>B129</f>
        <v>0.20499999999999999</v>
      </c>
    </row>
    <row r="45" spans="1:49" x14ac:dyDescent="0.2">
      <c r="A45" s="190" t="s">
        <v>283</v>
      </c>
      <c r="B45" s="192">
        <f>1-B43</f>
        <v>1</v>
      </c>
    </row>
    <row r="46" spans="1:49" ht="16.5" thickBot="1" x14ac:dyDescent="0.25">
      <c r="A46" s="193" t="s">
        <v>282</v>
      </c>
      <c r="B46" s="194">
        <f>B45*B44+B43*B42*(1-B36)</f>
        <v>0.20499999999999999</v>
      </c>
      <c r="C46" s="195"/>
    </row>
    <row r="47" spans="1:49" s="198" customFormat="1" x14ac:dyDescent="0.2">
      <c r="A47" s="196" t="s">
        <v>281</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U47" s="159"/>
      <c r="AV47" s="159"/>
      <c r="AW47" s="159"/>
    </row>
    <row r="48" spans="1:49" s="198" customFormat="1" x14ac:dyDescent="0.2">
      <c r="A48" s="199" t="s">
        <v>280</v>
      </c>
      <c r="B48" s="302">
        <f>J136</f>
        <v>5.5E-2</v>
      </c>
      <c r="C48" s="302">
        <f t="shared" ref="C48:K48" si="1">K136</f>
        <v>5.5E-2</v>
      </c>
      <c r="D48" s="302">
        <f t="shared" si="1"/>
        <v>5.5E-2</v>
      </c>
      <c r="E48" s="302">
        <f t="shared" si="1"/>
        <v>5.5E-2</v>
      </c>
      <c r="F48" s="302">
        <f t="shared" si="1"/>
        <v>5.5E-2</v>
      </c>
      <c r="G48" s="302">
        <f t="shared" si="1"/>
        <v>5.5E-2</v>
      </c>
      <c r="H48" s="302">
        <f t="shared" si="1"/>
        <v>5.5E-2</v>
      </c>
      <c r="I48" s="302">
        <f t="shared" si="1"/>
        <v>5.5E-2</v>
      </c>
      <c r="J48" s="302">
        <f t="shared" si="1"/>
        <v>5.5E-2</v>
      </c>
      <c r="K48" s="302">
        <f t="shared" si="1"/>
        <v>5.5E-2</v>
      </c>
      <c r="L48" s="302">
        <f t="shared" ref="L48:L49" si="2">T136</f>
        <v>5.5E-2</v>
      </c>
      <c r="M48" s="302">
        <f t="shared" ref="M48:M49" si="3">U136</f>
        <v>5.5E-2</v>
      </c>
      <c r="N48" s="302">
        <f t="shared" ref="N48:N49" si="4">V136</f>
        <v>5.5E-2</v>
      </c>
      <c r="O48" s="302">
        <f t="shared" ref="O48:O49" si="5">W136</f>
        <v>5.5E-2</v>
      </c>
      <c r="P48" s="302">
        <f t="shared" ref="P48:P49" si="6">X136</f>
        <v>5.5E-2</v>
      </c>
      <c r="Q48" s="302">
        <f t="shared" ref="Q48:Q49" si="7">Y136</f>
        <v>5.5E-2</v>
      </c>
      <c r="R48" s="302">
        <f t="shared" ref="R48:R49" si="8">Z136</f>
        <v>5.5E-2</v>
      </c>
      <c r="S48" s="302">
        <f t="shared" ref="S48:S49" si="9">AA136</f>
        <v>5.5E-2</v>
      </c>
      <c r="T48" s="302">
        <f t="shared" ref="T48:T49" si="10">AB136</f>
        <v>5.5E-2</v>
      </c>
      <c r="U48" s="302">
        <f t="shared" ref="U48:U49" si="11">AC136</f>
        <v>5.5E-2</v>
      </c>
      <c r="V48" s="302">
        <f t="shared" ref="V48:V49" si="12">AD136</f>
        <v>5.5E-2</v>
      </c>
      <c r="W48" s="302">
        <f t="shared" ref="W48:W49" si="13">AE136</f>
        <v>5.5E-2</v>
      </c>
      <c r="X48" s="302">
        <f t="shared" ref="X48:X49" si="14">AF136</f>
        <v>5.5E-2</v>
      </c>
      <c r="Y48" s="302">
        <f t="shared" ref="Y48:Y49" si="15">AG136</f>
        <v>5.5E-2</v>
      </c>
      <c r="Z48" s="302">
        <f t="shared" ref="Z48:Z49" si="16">AH136</f>
        <v>5.5E-2</v>
      </c>
      <c r="AA48" s="302">
        <f t="shared" ref="AA48:AA49" si="17">AI136</f>
        <v>5.5E-2</v>
      </c>
      <c r="AB48" s="302">
        <f t="shared" ref="AB48:AB49" si="18">AJ136</f>
        <v>5.5E-2</v>
      </c>
      <c r="AC48" s="302">
        <f t="shared" ref="AC48:AC49" si="19">AK136</f>
        <v>5.5E-2</v>
      </c>
      <c r="AD48" s="302">
        <f t="shared" ref="AD48:AD49" si="20">AL136</f>
        <v>5.5E-2</v>
      </c>
      <c r="AE48" s="302">
        <f t="shared" ref="AE48:AE49" si="21">AM136</f>
        <v>5.5E-2</v>
      </c>
      <c r="AF48" s="302">
        <f t="shared" ref="AF48:AF49" si="22">AN136</f>
        <v>5.5E-2</v>
      </c>
      <c r="AG48" s="302">
        <f t="shared" ref="AG48:AG49" si="23">AO136</f>
        <v>5.5E-2</v>
      </c>
      <c r="AH48" s="302">
        <f t="shared" ref="AH48:AH49" si="24">AP136</f>
        <v>5.5E-2</v>
      </c>
      <c r="AI48" s="302">
        <f t="shared" ref="AI48:AI49" si="25">AQ136</f>
        <v>5.5E-2</v>
      </c>
      <c r="AJ48" s="302">
        <f t="shared" ref="AJ48:AJ49" si="26">AR136</f>
        <v>5.5E-2</v>
      </c>
      <c r="AK48" s="302">
        <f t="shared" ref="AK48:AK49" si="27">AS136</f>
        <v>5.5E-2</v>
      </c>
      <c r="AL48" s="302">
        <f t="shared" ref="AL48:AL49" si="28">AT136</f>
        <v>5.5E-2</v>
      </c>
      <c r="AM48" s="302">
        <f t="shared" ref="AM48:AM49" si="29">AU136</f>
        <v>5.5E-2</v>
      </c>
      <c r="AN48" s="302">
        <f t="shared" ref="AN48:AN49" si="30">AV136</f>
        <v>5.5E-2</v>
      </c>
      <c r="AO48" s="302">
        <f t="shared" ref="AO48:AO49" si="31">AW136</f>
        <v>5.5E-2</v>
      </c>
      <c r="AP48" s="302">
        <f>AX136</f>
        <v>5.5E-2</v>
      </c>
      <c r="AQ48" s="302">
        <f t="shared" ref="AQ48:AT48" si="32">AX136</f>
        <v>5.5E-2</v>
      </c>
      <c r="AR48" s="302">
        <f t="shared" si="32"/>
        <v>5.5E-2</v>
      </c>
      <c r="AS48" s="302">
        <f t="shared" si="32"/>
        <v>0</v>
      </c>
      <c r="AT48" s="302">
        <f t="shared" si="32"/>
        <v>0</v>
      </c>
      <c r="AU48" s="159"/>
      <c r="AV48" s="159"/>
      <c r="AW48" s="159"/>
    </row>
    <row r="49" spans="1:49" s="198" customFormat="1" x14ac:dyDescent="0.2">
      <c r="A49" s="199" t="s">
        <v>279</v>
      </c>
      <c r="B49" s="302">
        <f>J137</f>
        <v>0.53905055247955436</v>
      </c>
      <c r="C49" s="302">
        <f t="shared" ref="C49:K49" si="33">K137</f>
        <v>0.62369833286592979</v>
      </c>
      <c r="D49" s="302">
        <f t="shared" si="33"/>
        <v>0.71300174117355586</v>
      </c>
      <c r="E49" s="302">
        <f t="shared" si="33"/>
        <v>0.80721683693810142</v>
      </c>
      <c r="F49" s="302">
        <f t="shared" si="33"/>
        <v>0.90661376296969687</v>
      </c>
      <c r="G49" s="302">
        <f t="shared" si="33"/>
        <v>1.0114775199330301</v>
      </c>
      <c r="H49" s="302">
        <f t="shared" si="33"/>
        <v>1.1221087835293466</v>
      </c>
      <c r="I49" s="302">
        <f t="shared" si="33"/>
        <v>1.2388247666234604</v>
      </c>
      <c r="J49" s="302">
        <f t="shared" si="33"/>
        <v>1.3619601287877505</v>
      </c>
      <c r="K49" s="302">
        <f t="shared" si="33"/>
        <v>1.4918679358710767</v>
      </c>
      <c r="L49" s="302">
        <f t="shared" si="2"/>
        <v>1.6289206723439857</v>
      </c>
      <c r="M49" s="302">
        <f t="shared" si="3"/>
        <v>1.7735113093229047</v>
      </c>
      <c r="N49" s="302">
        <f t="shared" si="4"/>
        <v>1.9260544313356642</v>
      </c>
      <c r="O49" s="302">
        <f t="shared" si="5"/>
        <v>2.0869874250591254</v>
      </c>
      <c r="P49" s="302">
        <f t="shared" si="6"/>
        <v>2.2567717334373771</v>
      </c>
      <c r="Q49" s="302">
        <f t="shared" si="7"/>
        <v>2.4358941787764326</v>
      </c>
      <c r="R49" s="302">
        <f t="shared" si="8"/>
        <v>2.6248683586091359</v>
      </c>
      <c r="S49" s="302">
        <f t="shared" si="9"/>
        <v>2.8242361183326383</v>
      </c>
      <c r="T49" s="302">
        <f t="shared" si="10"/>
        <v>3.0345691048409336</v>
      </c>
      <c r="U49" s="302">
        <f t="shared" si="11"/>
        <v>3.2564704056071845</v>
      </c>
      <c r="V49" s="302">
        <f t="shared" si="12"/>
        <v>3.4905762779155793</v>
      </c>
      <c r="W49" s="302">
        <f t="shared" si="13"/>
        <v>3.7375579732009356</v>
      </c>
      <c r="X49" s="302">
        <f t="shared" si="14"/>
        <v>3.9981236617269866</v>
      </c>
      <c r="Y49" s="302">
        <f t="shared" si="15"/>
        <v>4.2730204631219708</v>
      </c>
      <c r="Z49" s="302">
        <f t="shared" si="16"/>
        <v>4.563036588593679</v>
      </c>
      <c r="AA49" s="302">
        <f t="shared" si="17"/>
        <v>4.8690036009663311</v>
      </c>
      <c r="AB49" s="302">
        <f t="shared" si="18"/>
        <v>5.1917987990194794</v>
      </c>
      <c r="AC49" s="302">
        <f t="shared" si="19"/>
        <v>5.5323477329655502</v>
      </c>
      <c r="AD49" s="302">
        <f t="shared" si="20"/>
        <v>5.8916268582786548</v>
      </c>
      <c r="AE49" s="302">
        <f t="shared" si="21"/>
        <v>6.2706663354839804</v>
      </c>
      <c r="AF49" s="302">
        <f t="shared" si="22"/>
        <v>6.6705529839355986</v>
      </c>
      <c r="AG49" s="302">
        <f t="shared" si="23"/>
        <v>7.0924333980520569</v>
      </c>
      <c r="AH49" s="302">
        <f t="shared" si="24"/>
        <v>7.5375172349449198</v>
      </c>
      <c r="AI49" s="302">
        <f t="shared" si="25"/>
        <v>8.0070806828668903</v>
      </c>
      <c r="AJ49" s="302">
        <f t="shared" si="26"/>
        <v>8.5024701204245687</v>
      </c>
      <c r="AK49" s="302">
        <f t="shared" si="27"/>
        <v>9.0251059770479198</v>
      </c>
      <c r="AL49" s="302">
        <f t="shared" si="28"/>
        <v>9.5764868057855548</v>
      </c>
      <c r="AM49" s="302">
        <f t="shared" si="29"/>
        <v>10.15819358010376</v>
      </c>
      <c r="AN49" s="302">
        <f t="shared" si="30"/>
        <v>10.771894227009465</v>
      </c>
      <c r="AO49" s="302">
        <f t="shared" si="31"/>
        <v>11.419348409494985</v>
      </c>
      <c r="AP49" s="302">
        <f t="shared" ref="AP49" si="34">AX137</f>
        <v>12.102412572017208</v>
      </c>
      <c r="AQ49" s="302">
        <f t="shared" ref="AQ49:AT49" si="35">AX137</f>
        <v>12.102412572017208</v>
      </c>
      <c r="AR49" s="302">
        <f t="shared" si="35"/>
        <v>12.823045263478154</v>
      </c>
      <c r="AS49" s="302">
        <f t="shared" si="35"/>
        <v>0</v>
      </c>
      <c r="AT49" s="302">
        <f t="shared" si="35"/>
        <v>0</v>
      </c>
      <c r="AU49" s="159"/>
      <c r="AV49" s="159"/>
      <c r="AW49" s="159"/>
    </row>
    <row r="50" spans="1:49" s="198" customFormat="1" ht="16.5" thickBot="1" x14ac:dyDescent="0.25">
      <c r="A50" s="200" t="s">
        <v>478</v>
      </c>
      <c r="B50" s="201">
        <f>IF($B$124="да",($B$126-0.05),0)</f>
        <v>0</v>
      </c>
      <c r="C50" s="201">
        <f>C108*(1+C49)</f>
        <v>0</v>
      </c>
      <c r="D50" s="201">
        <f t="shared" ref="D50:AP50" si="36">D108*(1+D49)</f>
        <v>0</v>
      </c>
      <c r="E50" s="201">
        <f t="shared" si="36"/>
        <v>0</v>
      </c>
      <c r="F50" s="201">
        <f t="shared" si="36"/>
        <v>0</v>
      </c>
      <c r="G50" s="201">
        <f t="shared" si="36"/>
        <v>0</v>
      </c>
      <c r="H50" s="201">
        <f t="shared" si="36"/>
        <v>0</v>
      </c>
      <c r="I50" s="201">
        <f t="shared" si="36"/>
        <v>0</v>
      </c>
      <c r="J50" s="201">
        <f t="shared" si="36"/>
        <v>0</v>
      </c>
      <c r="K50" s="201">
        <f t="shared" si="36"/>
        <v>0</v>
      </c>
      <c r="L50" s="201">
        <f t="shared" si="36"/>
        <v>0</v>
      </c>
      <c r="M50" s="201">
        <f t="shared" si="36"/>
        <v>0</v>
      </c>
      <c r="N50" s="201">
        <f t="shared" si="36"/>
        <v>0</v>
      </c>
      <c r="O50" s="201">
        <f t="shared" si="36"/>
        <v>0</v>
      </c>
      <c r="P50" s="201">
        <f t="shared" si="36"/>
        <v>0</v>
      </c>
      <c r="Q50" s="201">
        <f t="shared" si="36"/>
        <v>0</v>
      </c>
      <c r="R50" s="201">
        <f t="shared" si="36"/>
        <v>0</v>
      </c>
      <c r="S50" s="201">
        <f t="shared" si="36"/>
        <v>0</v>
      </c>
      <c r="T50" s="201">
        <f t="shared" si="36"/>
        <v>0</v>
      </c>
      <c r="U50" s="201">
        <f t="shared" si="36"/>
        <v>0</v>
      </c>
      <c r="V50" s="201">
        <f t="shared" si="36"/>
        <v>0</v>
      </c>
      <c r="W50" s="201">
        <f t="shared" si="36"/>
        <v>0</v>
      </c>
      <c r="X50" s="201">
        <f t="shared" si="36"/>
        <v>0</v>
      </c>
      <c r="Y50" s="201">
        <f t="shared" si="36"/>
        <v>0</v>
      </c>
      <c r="Z50" s="201">
        <f t="shared" si="36"/>
        <v>0</v>
      </c>
      <c r="AA50" s="201">
        <f t="shared" si="36"/>
        <v>0</v>
      </c>
      <c r="AB50" s="201">
        <f t="shared" si="36"/>
        <v>0</v>
      </c>
      <c r="AC50" s="201">
        <f t="shared" si="36"/>
        <v>0</v>
      </c>
      <c r="AD50" s="201">
        <f t="shared" si="36"/>
        <v>0</v>
      </c>
      <c r="AE50" s="201">
        <f t="shared" si="36"/>
        <v>0</v>
      </c>
      <c r="AF50" s="201">
        <f t="shared" si="36"/>
        <v>0</v>
      </c>
      <c r="AG50" s="201">
        <f t="shared" si="36"/>
        <v>0</v>
      </c>
      <c r="AH50" s="201">
        <f t="shared" si="36"/>
        <v>0</v>
      </c>
      <c r="AI50" s="201">
        <f t="shared" si="36"/>
        <v>0</v>
      </c>
      <c r="AJ50" s="201">
        <f t="shared" si="36"/>
        <v>0</v>
      </c>
      <c r="AK50" s="201">
        <f t="shared" si="36"/>
        <v>0</v>
      </c>
      <c r="AL50" s="201">
        <f t="shared" si="36"/>
        <v>0</v>
      </c>
      <c r="AM50" s="201">
        <f t="shared" si="36"/>
        <v>0</v>
      </c>
      <c r="AN50" s="201">
        <f t="shared" si="36"/>
        <v>0</v>
      </c>
      <c r="AO50" s="201">
        <f t="shared" si="36"/>
        <v>0</v>
      </c>
      <c r="AP50" s="201">
        <f t="shared" si="36"/>
        <v>0</v>
      </c>
      <c r="AU50" s="159"/>
      <c r="AV50" s="159"/>
      <c r="AW50" s="159"/>
    </row>
    <row r="51" spans="1:49" ht="16.5" thickBot="1" x14ac:dyDescent="0.25"/>
    <row r="52" spans="1:49" x14ac:dyDescent="0.2">
      <c r="A52" s="202" t="s">
        <v>278</v>
      </c>
      <c r="B52" s="203">
        <f>B58</f>
        <v>1</v>
      </c>
      <c r="C52" s="203">
        <f t="shared" ref="C52:AO52" si="37">C58</f>
        <v>2</v>
      </c>
      <c r="D52" s="203">
        <f t="shared" si="37"/>
        <v>3</v>
      </c>
      <c r="E52" s="203">
        <f t="shared" si="37"/>
        <v>4</v>
      </c>
      <c r="F52" s="203">
        <f t="shared" si="37"/>
        <v>5</v>
      </c>
      <c r="G52" s="203">
        <f t="shared" si="37"/>
        <v>6</v>
      </c>
      <c r="H52" s="203">
        <f t="shared" si="37"/>
        <v>7</v>
      </c>
      <c r="I52" s="203">
        <f t="shared" si="37"/>
        <v>8</v>
      </c>
      <c r="J52" s="203">
        <f t="shared" si="37"/>
        <v>9</v>
      </c>
      <c r="K52" s="203">
        <f t="shared" si="37"/>
        <v>10</v>
      </c>
      <c r="L52" s="203">
        <f t="shared" si="37"/>
        <v>11</v>
      </c>
      <c r="M52" s="203">
        <f t="shared" si="37"/>
        <v>12</v>
      </c>
      <c r="N52" s="203">
        <f t="shared" si="37"/>
        <v>13</v>
      </c>
      <c r="O52" s="203">
        <f t="shared" si="37"/>
        <v>14</v>
      </c>
      <c r="P52" s="203">
        <f t="shared" si="37"/>
        <v>15</v>
      </c>
      <c r="Q52" s="203">
        <f t="shared" si="37"/>
        <v>16</v>
      </c>
      <c r="R52" s="203">
        <f t="shared" si="37"/>
        <v>17</v>
      </c>
      <c r="S52" s="203">
        <f t="shared" si="37"/>
        <v>18</v>
      </c>
      <c r="T52" s="203">
        <f t="shared" si="37"/>
        <v>19</v>
      </c>
      <c r="U52" s="203">
        <f t="shared" si="37"/>
        <v>20</v>
      </c>
      <c r="V52" s="203">
        <f t="shared" si="37"/>
        <v>21</v>
      </c>
      <c r="W52" s="203">
        <f t="shared" si="37"/>
        <v>22</v>
      </c>
      <c r="X52" s="203">
        <f t="shared" si="37"/>
        <v>23</v>
      </c>
      <c r="Y52" s="203">
        <f t="shared" si="37"/>
        <v>24</v>
      </c>
      <c r="Z52" s="203">
        <f t="shared" si="37"/>
        <v>25</v>
      </c>
      <c r="AA52" s="203">
        <f t="shared" si="37"/>
        <v>26</v>
      </c>
      <c r="AB52" s="203">
        <f t="shared" si="37"/>
        <v>27</v>
      </c>
      <c r="AC52" s="203">
        <f t="shared" si="37"/>
        <v>28</v>
      </c>
      <c r="AD52" s="203">
        <f t="shared" si="37"/>
        <v>29</v>
      </c>
      <c r="AE52" s="203">
        <f t="shared" si="37"/>
        <v>30</v>
      </c>
      <c r="AF52" s="203">
        <f t="shared" si="37"/>
        <v>31</v>
      </c>
      <c r="AG52" s="203">
        <f t="shared" si="37"/>
        <v>32</v>
      </c>
      <c r="AH52" s="203">
        <f t="shared" si="37"/>
        <v>33</v>
      </c>
      <c r="AI52" s="203">
        <f t="shared" si="37"/>
        <v>34</v>
      </c>
      <c r="AJ52" s="203">
        <f t="shared" si="37"/>
        <v>35</v>
      </c>
      <c r="AK52" s="203">
        <f t="shared" si="37"/>
        <v>36</v>
      </c>
      <c r="AL52" s="203">
        <f t="shared" si="37"/>
        <v>37</v>
      </c>
      <c r="AM52" s="203">
        <f t="shared" si="37"/>
        <v>38</v>
      </c>
      <c r="AN52" s="203">
        <f t="shared" si="37"/>
        <v>39</v>
      </c>
      <c r="AO52" s="203">
        <f t="shared" si="37"/>
        <v>40</v>
      </c>
      <c r="AP52" s="203">
        <f>AP58</f>
        <v>41</v>
      </c>
    </row>
    <row r="53" spans="1:49" x14ac:dyDescent="0.2">
      <c r="A53" s="204" t="s">
        <v>277</v>
      </c>
      <c r="B53" s="303">
        <v>0</v>
      </c>
      <c r="C53" s="303">
        <f t="shared" ref="C53:AP53" si="38">B53+B54-B55</f>
        <v>0</v>
      </c>
      <c r="D53" s="303">
        <f t="shared" si="38"/>
        <v>0</v>
      </c>
      <c r="E53" s="303">
        <f t="shared" si="38"/>
        <v>0</v>
      </c>
      <c r="F53" s="303">
        <f t="shared" si="38"/>
        <v>0</v>
      </c>
      <c r="G53" s="303">
        <f t="shared" si="38"/>
        <v>0</v>
      </c>
      <c r="H53" s="303">
        <f t="shared" si="38"/>
        <v>0</v>
      </c>
      <c r="I53" s="303">
        <f t="shared" si="38"/>
        <v>0</v>
      </c>
      <c r="J53" s="303">
        <f t="shared" si="38"/>
        <v>0</v>
      </c>
      <c r="K53" s="303">
        <f t="shared" si="38"/>
        <v>0</v>
      </c>
      <c r="L53" s="303">
        <f t="shared" si="38"/>
        <v>0</v>
      </c>
      <c r="M53" s="303">
        <f t="shared" si="38"/>
        <v>0</v>
      </c>
      <c r="N53" s="303">
        <f t="shared" si="38"/>
        <v>0</v>
      </c>
      <c r="O53" s="303">
        <f t="shared" si="38"/>
        <v>0</v>
      </c>
      <c r="P53" s="303">
        <f t="shared" si="38"/>
        <v>0</v>
      </c>
      <c r="Q53" s="303">
        <f t="shared" si="38"/>
        <v>0</v>
      </c>
      <c r="R53" s="303">
        <f t="shared" si="38"/>
        <v>0</v>
      </c>
      <c r="S53" s="303">
        <f t="shared" si="38"/>
        <v>0</v>
      </c>
      <c r="T53" s="303">
        <f t="shared" si="38"/>
        <v>0</v>
      </c>
      <c r="U53" s="303">
        <f t="shared" si="38"/>
        <v>0</v>
      </c>
      <c r="V53" s="303">
        <f t="shared" si="38"/>
        <v>0</v>
      </c>
      <c r="W53" s="303">
        <f t="shared" si="38"/>
        <v>0</v>
      </c>
      <c r="X53" s="303">
        <f t="shared" si="38"/>
        <v>0</v>
      </c>
      <c r="Y53" s="303">
        <f t="shared" si="38"/>
        <v>0</v>
      </c>
      <c r="Z53" s="303">
        <f t="shared" si="38"/>
        <v>0</v>
      </c>
      <c r="AA53" s="303">
        <f t="shared" si="38"/>
        <v>0</v>
      </c>
      <c r="AB53" s="303">
        <f t="shared" si="38"/>
        <v>0</v>
      </c>
      <c r="AC53" s="303">
        <f t="shared" si="38"/>
        <v>0</v>
      </c>
      <c r="AD53" s="303">
        <f t="shared" si="38"/>
        <v>0</v>
      </c>
      <c r="AE53" s="303">
        <f t="shared" si="38"/>
        <v>0</v>
      </c>
      <c r="AF53" s="303">
        <f t="shared" si="38"/>
        <v>0</v>
      </c>
      <c r="AG53" s="303">
        <f t="shared" si="38"/>
        <v>0</v>
      </c>
      <c r="AH53" s="303">
        <f t="shared" si="38"/>
        <v>0</v>
      </c>
      <c r="AI53" s="303">
        <f t="shared" si="38"/>
        <v>0</v>
      </c>
      <c r="AJ53" s="303">
        <f t="shared" si="38"/>
        <v>0</v>
      </c>
      <c r="AK53" s="303">
        <f t="shared" si="38"/>
        <v>0</v>
      </c>
      <c r="AL53" s="303">
        <f t="shared" si="38"/>
        <v>0</v>
      </c>
      <c r="AM53" s="303">
        <f t="shared" si="38"/>
        <v>0</v>
      </c>
      <c r="AN53" s="303">
        <f t="shared" si="38"/>
        <v>0</v>
      </c>
      <c r="AO53" s="303">
        <f t="shared" si="38"/>
        <v>0</v>
      </c>
      <c r="AP53" s="303">
        <f t="shared" si="38"/>
        <v>0</v>
      </c>
    </row>
    <row r="54" spans="1:49" x14ac:dyDescent="0.2">
      <c r="A54" s="204" t="s">
        <v>276</v>
      </c>
      <c r="B54" s="303">
        <f>B25*B28*B43*1.18</f>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row>
    <row r="55" spans="1:49" x14ac:dyDescent="0.2">
      <c r="A55" s="204" t="s">
        <v>275</v>
      </c>
      <c r="B55" s="303">
        <f>$B$54/$B$40</f>
        <v>0</v>
      </c>
      <c r="C55" s="303">
        <f t="shared" ref="C55:AP55" si="39">IF(ROUND(C53,1)=0,0,B55+C54/$B$40)</f>
        <v>0</v>
      </c>
      <c r="D55" s="303">
        <f t="shared" si="39"/>
        <v>0</v>
      </c>
      <c r="E55" s="303">
        <f t="shared" si="39"/>
        <v>0</v>
      </c>
      <c r="F55" s="303">
        <f t="shared" si="39"/>
        <v>0</v>
      </c>
      <c r="G55" s="303">
        <f t="shared" si="39"/>
        <v>0</v>
      </c>
      <c r="H55" s="303">
        <f t="shared" si="39"/>
        <v>0</v>
      </c>
      <c r="I55" s="303">
        <f t="shared" si="39"/>
        <v>0</v>
      </c>
      <c r="J55" s="303">
        <f t="shared" si="39"/>
        <v>0</v>
      </c>
      <c r="K55" s="303">
        <f t="shared" si="39"/>
        <v>0</v>
      </c>
      <c r="L55" s="303">
        <f t="shared" si="39"/>
        <v>0</v>
      </c>
      <c r="M55" s="303">
        <f t="shared" si="39"/>
        <v>0</v>
      </c>
      <c r="N55" s="303">
        <f t="shared" si="39"/>
        <v>0</v>
      </c>
      <c r="O55" s="303">
        <f t="shared" si="39"/>
        <v>0</v>
      </c>
      <c r="P55" s="303">
        <f t="shared" si="39"/>
        <v>0</v>
      </c>
      <c r="Q55" s="303">
        <f t="shared" si="39"/>
        <v>0</v>
      </c>
      <c r="R55" s="303">
        <f t="shared" si="39"/>
        <v>0</v>
      </c>
      <c r="S55" s="303">
        <f t="shared" si="39"/>
        <v>0</v>
      </c>
      <c r="T55" s="303">
        <f t="shared" si="39"/>
        <v>0</v>
      </c>
      <c r="U55" s="303">
        <f t="shared" si="39"/>
        <v>0</v>
      </c>
      <c r="V55" s="303">
        <f t="shared" si="39"/>
        <v>0</v>
      </c>
      <c r="W55" s="303">
        <f t="shared" si="39"/>
        <v>0</v>
      </c>
      <c r="X55" s="303">
        <f t="shared" si="39"/>
        <v>0</v>
      </c>
      <c r="Y55" s="303">
        <f t="shared" si="39"/>
        <v>0</v>
      </c>
      <c r="Z55" s="303">
        <f t="shared" si="39"/>
        <v>0</v>
      </c>
      <c r="AA55" s="303">
        <f t="shared" si="39"/>
        <v>0</v>
      </c>
      <c r="AB55" s="303">
        <f t="shared" si="39"/>
        <v>0</v>
      </c>
      <c r="AC55" s="303">
        <f t="shared" si="39"/>
        <v>0</v>
      </c>
      <c r="AD55" s="303">
        <f t="shared" si="39"/>
        <v>0</v>
      </c>
      <c r="AE55" s="303">
        <f t="shared" si="39"/>
        <v>0</v>
      </c>
      <c r="AF55" s="303">
        <f t="shared" si="39"/>
        <v>0</v>
      </c>
      <c r="AG55" s="303">
        <f t="shared" si="39"/>
        <v>0</v>
      </c>
      <c r="AH55" s="303">
        <f t="shared" si="39"/>
        <v>0</v>
      </c>
      <c r="AI55" s="303">
        <f t="shared" si="39"/>
        <v>0</v>
      </c>
      <c r="AJ55" s="303">
        <f t="shared" si="39"/>
        <v>0</v>
      </c>
      <c r="AK55" s="303">
        <f t="shared" si="39"/>
        <v>0</v>
      </c>
      <c r="AL55" s="303">
        <f t="shared" si="39"/>
        <v>0</v>
      </c>
      <c r="AM55" s="303">
        <f t="shared" si="39"/>
        <v>0</v>
      </c>
      <c r="AN55" s="303">
        <f t="shared" si="39"/>
        <v>0</v>
      </c>
      <c r="AO55" s="303">
        <f t="shared" si="39"/>
        <v>0</v>
      </c>
      <c r="AP55" s="303">
        <f t="shared" si="39"/>
        <v>0</v>
      </c>
    </row>
    <row r="56" spans="1:49" ht="16.5" thickBot="1" x14ac:dyDescent="0.25">
      <c r="A56" s="205" t="s">
        <v>274</v>
      </c>
      <c r="B56" s="206">
        <f t="shared" ref="B56:AP56" si="40">AVERAGE(SUM(B53:B54),(SUM(B53:B54)-B55))*$B$42</f>
        <v>0</v>
      </c>
      <c r="C56" s="206">
        <f t="shared" si="40"/>
        <v>0</v>
      </c>
      <c r="D56" s="206">
        <f t="shared" si="40"/>
        <v>0</v>
      </c>
      <c r="E56" s="206">
        <f t="shared" si="40"/>
        <v>0</v>
      </c>
      <c r="F56" s="206">
        <f t="shared" si="40"/>
        <v>0</v>
      </c>
      <c r="G56" s="206">
        <f t="shared" si="40"/>
        <v>0</v>
      </c>
      <c r="H56" s="206">
        <f t="shared" si="40"/>
        <v>0</v>
      </c>
      <c r="I56" s="206">
        <f t="shared" si="40"/>
        <v>0</v>
      </c>
      <c r="J56" s="206">
        <f t="shared" si="40"/>
        <v>0</v>
      </c>
      <c r="K56" s="206">
        <f t="shared" si="40"/>
        <v>0</v>
      </c>
      <c r="L56" s="206">
        <f t="shared" si="40"/>
        <v>0</v>
      </c>
      <c r="M56" s="206">
        <f t="shared" si="40"/>
        <v>0</v>
      </c>
      <c r="N56" s="206">
        <f t="shared" si="40"/>
        <v>0</v>
      </c>
      <c r="O56" s="206">
        <f t="shared" si="40"/>
        <v>0</v>
      </c>
      <c r="P56" s="206">
        <f t="shared" si="40"/>
        <v>0</v>
      </c>
      <c r="Q56" s="206">
        <f t="shared" si="40"/>
        <v>0</v>
      </c>
      <c r="R56" s="206">
        <f t="shared" si="40"/>
        <v>0</v>
      </c>
      <c r="S56" s="206">
        <f t="shared" si="40"/>
        <v>0</v>
      </c>
      <c r="T56" s="206">
        <f t="shared" si="40"/>
        <v>0</v>
      </c>
      <c r="U56" s="206">
        <f t="shared" si="40"/>
        <v>0</v>
      </c>
      <c r="V56" s="206">
        <f t="shared" si="40"/>
        <v>0</v>
      </c>
      <c r="W56" s="206">
        <f t="shared" si="40"/>
        <v>0</v>
      </c>
      <c r="X56" s="206">
        <f t="shared" si="40"/>
        <v>0</v>
      </c>
      <c r="Y56" s="206">
        <f t="shared" si="40"/>
        <v>0</v>
      </c>
      <c r="Z56" s="206">
        <f t="shared" si="40"/>
        <v>0</v>
      </c>
      <c r="AA56" s="206">
        <f t="shared" si="40"/>
        <v>0</v>
      </c>
      <c r="AB56" s="206">
        <f t="shared" si="40"/>
        <v>0</v>
      </c>
      <c r="AC56" s="206">
        <f t="shared" si="40"/>
        <v>0</v>
      </c>
      <c r="AD56" s="206">
        <f t="shared" si="40"/>
        <v>0</v>
      </c>
      <c r="AE56" s="206">
        <f t="shared" si="40"/>
        <v>0</v>
      </c>
      <c r="AF56" s="206">
        <f t="shared" si="40"/>
        <v>0</v>
      </c>
      <c r="AG56" s="206">
        <f t="shared" si="40"/>
        <v>0</v>
      </c>
      <c r="AH56" s="206">
        <f t="shared" si="40"/>
        <v>0</v>
      </c>
      <c r="AI56" s="206">
        <f t="shared" si="40"/>
        <v>0</v>
      </c>
      <c r="AJ56" s="206">
        <f t="shared" si="40"/>
        <v>0</v>
      </c>
      <c r="AK56" s="206">
        <f t="shared" si="40"/>
        <v>0</v>
      </c>
      <c r="AL56" s="206">
        <f t="shared" si="40"/>
        <v>0</v>
      </c>
      <c r="AM56" s="206">
        <f t="shared" si="40"/>
        <v>0</v>
      </c>
      <c r="AN56" s="206">
        <f t="shared" si="40"/>
        <v>0</v>
      </c>
      <c r="AO56" s="206">
        <f t="shared" si="40"/>
        <v>0</v>
      </c>
      <c r="AP56" s="206">
        <f t="shared" si="40"/>
        <v>0</v>
      </c>
    </row>
    <row r="57" spans="1:49"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58"/>
      <c r="AR57" s="158"/>
      <c r="AS57" s="158"/>
    </row>
    <row r="58" spans="1:49" x14ac:dyDescent="0.2">
      <c r="A58" s="202" t="s">
        <v>479</v>
      </c>
      <c r="B58" s="203">
        <v>1</v>
      </c>
      <c r="C58" s="203">
        <f>B58+1</f>
        <v>2</v>
      </c>
      <c r="D58" s="203">
        <f t="shared" ref="D58:AP58" si="41">C58+1</f>
        <v>3</v>
      </c>
      <c r="E58" s="203">
        <f t="shared" si="41"/>
        <v>4</v>
      </c>
      <c r="F58" s="203">
        <f t="shared" si="41"/>
        <v>5</v>
      </c>
      <c r="G58" s="203">
        <f t="shared" si="41"/>
        <v>6</v>
      </c>
      <c r="H58" s="203">
        <f t="shared" si="41"/>
        <v>7</v>
      </c>
      <c r="I58" s="203">
        <f t="shared" si="41"/>
        <v>8</v>
      </c>
      <c r="J58" s="203">
        <f t="shared" si="41"/>
        <v>9</v>
      </c>
      <c r="K58" s="203">
        <f t="shared" si="41"/>
        <v>10</v>
      </c>
      <c r="L58" s="203">
        <f t="shared" si="41"/>
        <v>11</v>
      </c>
      <c r="M58" s="203">
        <f t="shared" si="41"/>
        <v>12</v>
      </c>
      <c r="N58" s="203">
        <f t="shared" si="41"/>
        <v>13</v>
      </c>
      <c r="O58" s="203">
        <f t="shared" si="41"/>
        <v>14</v>
      </c>
      <c r="P58" s="203">
        <f t="shared" si="41"/>
        <v>15</v>
      </c>
      <c r="Q58" s="203">
        <f t="shared" si="41"/>
        <v>16</v>
      </c>
      <c r="R58" s="203">
        <f t="shared" si="41"/>
        <v>17</v>
      </c>
      <c r="S58" s="203">
        <f t="shared" si="41"/>
        <v>18</v>
      </c>
      <c r="T58" s="203">
        <f t="shared" si="41"/>
        <v>19</v>
      </c>
      <c r="U58" s="203">
        <f t="shared" si="41"/>
        <v>20</v>
      </c>
      <c r="V58" s="203">
        <f t="shared" si="41"/>
        <v>21</v>
      </c>
      <c r="W58" s="203">
        <f t="shared" si="41"/>
        <v>22</v>
      </c>
      <c r="X58" s="203">
        <f t="shared" si="41"/>
        <v>23</v>
      </c>
      <c r="Y58" s="203">
        <f t="shared" si="41"/>
        <v>24</v>
      </c>
      <c r="Z58" s="203">
        <f t="shared" si="41"/>
        <v>25</v>
      </c>
      <c r="AA58" s="203">
        <f t="shared" si="41"/>
        <v>26</v>
      </c>
      <c r="AB58" s="203">
        <f t="shared" si="41"/>
        <v>27</v>
      </c>
      <c r="AC58" s="203">
        <f t="shared" si="41"/>
        <v>28</v>
      </c>
      <c r="AD58" s="203">
        <f t="shared" si="41"/>
        <v>29</v>
      </c>
      <c r="AE58" s="203">
        <f t="shared" si="41"/>
        <v>30</v>
      </c>
      <c r="AF58" s="203">
        <f t="shared" si="41"/>
        <v>31</v>
      </c>
      <c r="AG58" s="203">
        <f t="shared" si="41"/>
        <v>32</v>
      </c>
      <c r="AH58" s="203">
        <f t="shared" si="41"/>
        <v>33</v>
      </c>
      <c r="AI58" s="203">
        <f t="shared" si="41"/>
        <v>34</v>
      </c>
      <c r="AJ58" s="203">
        <f t="shared" si="41"/>
        <v>35</v>
      </c>
      <c r="AK58" s="203">
        <f t="shared" si="41"/>
        <v>36</v>
      </c>
      <c r="AL58" s="203">
        <f t="shared" si="41"/>
        <v>37</v>
      </c>
      <c r="AM58" s="203">
        <f t="shared" si="41"/>
        <v>38</v>
      </c>
      <c r="AN58" s="203">
        <f t="shared" si="41"/>
        <v>39</v>
      </c>
      <c r="AO58" s="203">
        <f t="shared" si="41"/>
        <v>40</v>
      </c>
      <c r="AP58" s="203">
        <f t="shared" si="41"/>
        <v>41</v>
      </c>
    </row>
    <row r="59" spans="1:49" ht="14.25" x14ac:dyDescent="0.2">
      <c r="A59" s="210" t="s">
        <v>273</v>
      </c>
      <c r="B59" s="304">
        <f t="shared" ref="B59:AP59" si="42">B50*$B$28</f>
        <v>0</v>
      </c>
      <c r="C59" s="304">
        <f t="shared" si="42"/>
        <v>0</v>
      </c>
      <c r="D59" s="304">
        <f t="shared" si="42"/>
        <v>0</v>
      </c>
      <c r="E59" s="304">
        <f t="shared" si="42"/>
        <v>0</v>
      </c>
      <c r="F59" s="304">
        <f t="shared" si="42"/>
        <v>0</v>
      </c>
      <c r="G59" s="304">
        <f t="shared" si="42"/>
        <v>0</v>
      </c>
      <c r="H59" s="304">
        <f t="shared" si="42"/>
        <v>0</v>
      </c>
      <c r="I59" s="304">
        <f t="shared" si="42"/>
        <v>0</v>
      </c>
      <c r="J59" s="304">
        <f t="shared" si="42"/>
        <v>0</v>
      </c>
      <c r="K59" s="304">
        <f t="shared" si="42"/>
        <v>0</v>
      </c>
      <c r="L59" s="304">
        <f t="shared" si="42"/>
        <v>0</v>
      </c>
      <c r="M59" s="304">
        <f t="shared" si="42"/>
        <v>0</v>
      </c>
      <c r="N59" s="304">
        <f t="shared" si="42"/>
        <v>0</v>
      </c>
      <c r="O59" s="304">
        <f t="shared" si="42"/>
        <v>0</v>
      </c>
      <c r="P59" s="304">
        <f t="shared" si="42"/>
        <v>0</v>
      </c>
      <c r="Q59" s="304">
        <f t="shared" si="42"/>
        <v>0</v>
      </c>
      <c r="R59" s="304">
        <f t="shared" si="42"/>
        <v>0</v>
      </c>
      <c r="S59" s="304">
        <f t="shared" si="42"/>
        <v>0</v>
      </c>
      <c r="T59" s="304">
        <f t="shared" si="42"/>
        <v>0</v>
      </c>
      <c r="U59" s="304">
        <f t="shared" si="42"/>
        <v>0</v>
      </c>
      <c r="V59" s="304">
        <f t="shared" si="42"/>
        <v>0</v>
      </c>
      <c r="W59" s="304">
        <f t="shared" si="42"/>
        <v>0</v>
      </c>
      <c r="X59" s="304">
        <f t="shared" si="42"/>
        <v>0</v>
      </c>
      <c r="Y59" s="304">
        <f t="shared" si="42"/>
        <v>0</v>
      </c>
      <c r="Z59" s="304">
        <f t="shared" si="42"/>
        <v>0</v>
      </c>
      <c r="AA59" s="304">
        <f t="shared" si="42"/>
        <v>0</v>
      </c>
      <c r="AB59" s="304">
        <f t="shared" si="42"/>
        <v>0</v>
      </c>
      <c r="AC59" s="304">
        <f t="shared" si="42"/>
        <v>0</v>
      </c>
      <c r="AD59" s="304">
        <f t="shared" si="42"/>
        <v>0</v>
      </c>
      <c r="AE59" s="304">
        <f t="shared" si="42"/>
        <v>0</v>
      </c>
      <c r="AF59" s="304">
        <f t="shared" si="42"/>
        <v>0</v>
      </c>
      <c r="AG59" s="304">
        <f t="shared" si="42"/>
        <v>0</v>
      </c>
      <c r="AH59" s="304">
        <f t="shared" si="42"/>
        <v>0</v>
      </c>
      <c r="AI59" s="304">
        <f t="shared" si="42"/>
        <v>0</v>
      </c>
      <c r="AJ59" s="304">
        <f t="shared" si="42"/>
        <v>0</v>
      </c>
      <c r="AK59" s="304">
        <f t="shared" si="42"/>
        <v>0</v>
      </c>
      <c r="AL59" s="304">
        <f t="shared" si="42"/>
        <v>0</v>
      </c>
      <c r="AM59" s="304">
        <f t="shared" si="42"/>
        <v>0</v>
      </c>
      <c r="AN59" s="304">
        <f t="shared" si="42"/>
        <v>0</v>
      </c>
      <c r="AO59" s="304">
        <f t="shared" si="42"/>
        <v>0</v>
      </c>
      <c r="AP59" s="304">
        <f t="shared" si="42"/>
        <v>0</v>
      </c>
    </row>
    <row r="60" spans="1:49" x14ac:dyDescent="0.2">
      <c r="A60" s="204" t="s">
        <v>272</v>
      </c>
      <c r="B60" s="303">
        <f t="shared" ref="B60:Z60" si="43">SUM(B61:B65)</f>
        <v>0</v>
      </c>
      <c r="C60" s="303">
        <f t="shared" si="43"/>
        <v>-629.10937318029039</v>
      </c>
      <c r="D60" s="303">
        <f>SUM(D61:D65)</f>
        <v>-663.71038870520636</v>
      </c>
      <c r="E60" s="303">
        <f t="shared" si="43"/>
        <v>-700.21446008399278</v>
      </c>
      <c r="F60" s="303">
        <f t="shared" si="43"/>
        <v>-738.72625538861223</v>
      </c>
      <c r="G60" s="303">
        <f t="shared" si="43"/>
        <v>-779.35619943498591</v>
      </c>
      <c r="H60" s="303">
        <f t="shared" si="43"/>
        <v>-822.22079040391009</v>
      </c>
      <c r="I60" s="303">
        <f t="shared" si="43"/>
        <v>-867.44293387612504</v>
      </c>
      <c r="J60" s="303">
        <f t="shared" si="43"/>
        <v>-915.1522952393118</v>
      </c>
      <c r="K60" s="303">
        <f t="shared" si="43"/>
        <v>-965.48567147747394</v>
      </c>
      <c r="L60" s="303">
        <f t="shared" si="43"/>
        <v>-1018.5873834087349</v>
      </c>
      <c r="M60" s="303">
        <f t="shared" si="43"/>
        <v>-1074.6096894962152</v>
      </c>
      <c r="N60" s="303">
        <f t="shared" si="43"/>
        <v>-1133.713222418507</v>
      </c>
      <c r="O60" s="303">
        <f t="shared" si="43"/>
        <v>-1196.0674496515248</v>
      </c>
      <c r="P60" s="303">
        <f t="shared" si="43"/>
        <v>-1261.8511593823584</v>
      </c>
      <c r="Q60" s="303">
        <f t="shared" si="43"/>
        <v>-1331.2529731483883</v>
      </c>
      <c r="R60" s="303">
        <f t="shared" si="43"/>
        <v>-1404.4718866715493</v>
      </c>
      <c r="S60" s="303">
        <f t="shared" si="43"/>
        <v>-1481.7178404384845</v>
      </c>
      <c r="T60" s="303">
        <f t="shared" si="43"/>
        <v>-1563.2123216626012</v>
      </c>
      <c r="U60" s="303">
        <f t="shared" si="43"/>
        <v>-1649.1889993540442</v>
      </c>
      <c r="V60" s="303">
        <f t="shared" si="43"/>
        <v>-1739.8943943185163</v>
      </c>
      <c r="W60" s="303">
        <f t="shared" si="43"/>
        <v>-1835.5885860060346</v>
      </c>
      <c r="X60" s="303">
        <f t="shared" si="43"/>
        <v>-1936.5459582363665</v>
      </c>
      <c r="Y60" s="303">
        <f t="shared" si="43"/>
        <v>-2043.0559859393666</v>
      </c>
      <c r="Z60" s="303">
        <f t="shared" si="43"/>
        <v>-2155.4240651660316</v>
      </c>
      <c r="AA60" s="303">
        <f t="shared" ref="AA60:AP60" si="44">SUM(AA61:AA65)</f>
        <v>-2273.9723887501632</v>
      </c>
      <c r="AB60" s="303">
        <f t="shared" si="44"/>
        <v>-2399.0408701314223</v>
      </c>
      <c r="AC60" s="303">
        <f t="shared" si="44"/>
        <v>-2530.9881179886502</v>
      </c>
      <c r="AD60" s="303">
        <f t="shared" si="44"/>
        <v>-2670.1924644780256</v>
      </c>
      <c r="AE60" s="303">
        <f t="shared" si="44"/>
        <v>-2817.0530500243171</v>
      </c>
      <c r="AF60" s="303">
        <f t="shared" si="44"/>
        <v>-2971.9909677756541</v>
      </c>
      <c r="AG60" s="303">
        <f t="shared" si="44"/>
        <v>-3135.4504710033152</v>
      </c>
      <c r="AH60" s="303">
        <f t="shared" si="44"/>
        <v>-3307.9002469084976</v>
      </c>
      <c r="AI60" s="303">
        <f t="shared" si="44"/>
        <v>-3489.8347604884648</v>
      </c>
      <c r="AJ60" s="303">
        <f t="shared" si="44"/>
        <v>-3681.7756723153302</v>
      </c>
      <c r="AK60" s="303">
        <f t="shared" si="44"/>
        <v>-3884.2733342926731</v>
      </c>
      <c r="AL60" s="303">
        <f t="shared" si="44"/>
        <v>-4097.9083676787704</v>
      </c>
      <c r="AM60" s="303">
        <f t="shared" si="44"/>
        <v>-4323.2933279011022</v>
      </c>
      <c r="AN60" s="303">
        <f t="shared" si="44"/>
        <v>-4561.0744609356625</v>
      </c>
      <c r="AO60" s="303">
        <f t="shared" si="44"/>
        <v>-4811.9335562871229</v>
      </c>
      <c r="AP60" s="303">
        <f t="shared" si="44"/>
        <v>-5076.589901882915</v>
      </c>
    </row>
    <row r="61" spans="1:49" x14ac:dyDescent="0.2">
      <c r="A61" s="211" t="s">
        <v>271</v>
      </c>
      <c r="B61" s="303"/>
      <c r="C61" s="303">
        <f>-IF(C$47&lt;=$B$30,0,$B$29*(1+C$49)*$B$28)</f>
        <v>-629.10937318029039</v>
      </c>
      <c r="D61" s="303">
        <f>-IF(D$47&lt;=$B$30,0,$B$29*(1+D$49)*$B$28)</f>
        <v>-663.71038870520636</v>
      </c>
      <c r="E61" s="303">
        <f t="shared" ref="E61:AP61" si="45">-IF(E$47&lt;=$B$30,0,$B$29*(1+E$49)*$B$28)</f>
        <v>-700.21446008399278</v>
      </c>
      <c r="F61" s="303">
        <f t="shared" si="45"/>
        <v>-738.72625538861223</v>
      </c>
      <c r="G61" s="303">
        <f t="shared" si="45"/>
        <v>-779.35619943498591</v>
      </c>
      <c r="H61" s="303">
        <f t="shared" si="45"/>
        <v>-822.22079040391009</v>
      </c>
      <c r="I61" s="303">
        <f t="shared" si="45"/>
        <v>-867.44293387612504</v>
      </c>
      <c r="J61" s="303">
        <f t="shared" si="45"/>
        <v>-915.1522952393118</v>
      </c>
      <c r="K61" s="303">
        <f t="shared" si="45"/>
        <v>-965.48567147747394</v>
      </c>
      <c r="L61" s="303">
        <f t="shared" si="45"/>
        <v>-1018.5873834087349</v>
      </c>
      <c r="M61" s="303">
        <f t="shared" si="45"/>
        <v>-1074.6096894962152</v>
      </c>
      <c r="N61" s="303">
        <f t="shared" si="45"/>
        <v>-1133.713222418507</v>
      </c>
      <c r="O61" s="303">
        <f t="shared" si="45"/>
        <v>-1196.0674496515248</v>
      </c>
      <c r="P61" s="303">
        <f t="shared" si="45"/>
        <v>-1261.8511593823584</v>
      </c>
      <c r="Q61" s="303">
        <f t="shared" si="45"/>
        <v>-1331.2529731483883</v>
      </c>
      <c r="R61" s="303">
        <f t="shared" si="45"/>
        <v>-1404.4718866715493</v>
      </c>
      <c r="S61" s="303">
        <f t="shared" si="45"/>
        <v>-1481.7178404384845</v>
      </c>
      <c r="T61" s="303">
        <f t="shared" si="45"/>
        <v>-1563.2123216626012</v>
      </c>
      <c r="U61" s="303">
        <f t="shared" si="45"/>
        <v>-1649.1889993540442</v>
      </c>
      <c r="V61" s="303">
        <f t="shared" si="45"/>
        <v>-1739.8943943185163</v>
      </c>
      <c r="W61" s="303">
        <f t="shared" si="45"/>
        <v>-1835.5885860060346</v>
      </c>
      <c r="X61" s="303">
        <f t="shared" si="45"/>
        <v>-1936.5459582363665</v>
      </c>
      <c r="Y61" s="303">
        <f t="shared" si="45"/>
        <v>-2043.0559859393666</v>
      </c>
      <c r="Z61" s="303">
        <f t="shared" si="45"/>
        <v>-2155.4240651660316</v>
      </c>
      <c r="AA61" s="303">
        <f t="shared" si="45"/>
        <v>-2273.9723887501632</v>
      </c>
      <c r="AB61" s="303">
        <f t="shared" si="45"/>
        <v>-2399.0408701314223</v>
      </c>
      <c r="AC61" s="303">
        <f t="shared" si="45"/>
        <v>-2530.9881179886502</v>
      </c>
      <c r="AD61" s="303">
        <f t="shared" si="45"/>
        <v>-2670.1924644780256</v>
      </c>
      <c r="AE61" s="303">
        <f t="shared" si="45"/>
        <v>-2817.0530500243171</v>
      </c>
      <c r="AF61" s="303">
        <f t="shared" si="45"/>
        <v>-2971.9909677756541</v>
      </c>
      <c r="AG61" s="303">
        <f t="shared" si="45"/>
        <v>-3135.4504710033152</v>
      </c>
      <c r="AH61" s="303">
        <f t="shared" si="45"/>
        <v>-3307.9002469084976</v>
      </c>
      <c r="AI61" s="303">
        <f t="shared" si="45"/>
        <v>-3489.8347604884648</v>
      </c>
      <c r="AJ61" s="303">
        <f t="shared" si="45"/>
        <v>-3681.7756723153302</v>
      </c>
      <c r="AK61" s="303">
        <f t="shared" si="45"/>
        <v>-3884.2733342926731</v>
      </c>
      <c r="AL61" s="303">
        <f t="shared" si="45"/>
        <v>-4097.9083676787704</v>
      </c>
      <c r="AM61" s="303">
        <f t="shared" si="45"/>
        <v>-4323.2933279011022</v>
      </c>
      <c r="AN61" s="303">
        <f t="shared" si="45"/>
        <v>-4561.0744609356625</v>
      </c>
      <c r="AO61" s="303">
        <f t="shared" si="45"/>
        <v>-4811.9335562871229</v>
      </c>
      <c r="AP61" s="303">
        <f t="shared" si="45"/>
        <v>-5076.589901882915</v>
      </c>
    </row>
    <row r="62" spans="1:49" x14ac:dyDescent="0.2">
      <c r="A62" s="211" t="str">
        <f>A32</f>
        <v>Прочие расходы при эксплуатации объекта, руб. без НДС</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row>
    <row r="63" spans="1:49" x14ac:dyDescent="0.2">
      <c r="A63" s="211" t="s">
        <v>476</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row>
    <row r="64" spans="1:49" x14ac:dyDescent="0.2">
      <c r="A64" s="211" t="s">
        <v>476</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row>
    <row r="65" spans="1:45" ht="31.5" x14ac:dyDescent="0.2">
      <c r="A65" s="211" t="s">
        <v>480</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row>
    <row r="66" spans="1:45" ht="28.5" x14ac:dyDescent="0.2">
      <c r="A66" s="212" t="s">
        <v>269</v>
      </c>
      <c r="B66" s="304">
        <f t="shared" ref="B66:AO66" si="46">B59+B60</f>
        <v>0</v>
      </c>
      <c r="C66" s="304">
        <f t="shared" si="46"/>
        <v>-629.10937318029039</v>
      </c>
      <c r="D66" s="304">
        <f t="shared" si="46"/>
        <v>-663.71038870520636</v>
      </c>
      <c r="E66" s="304">
        <f t="shared" si="46"/>
        <v>-700.21446008399278</v>
      </c>
      <c r="F66" s="304">
        <f t="shared" si="46"/>
        <v>-738.72625538861223</v>
      </c>
      <c r="G66" s="304">
        <f t="shared" si="46"/>
        <v>-779.35619943498591</v>
      </c>
      <c r="H66" s="304">
        <f t="shared" si="46"/>
        <v>-822.22079040391009</v>
      </c>
      <c r="I66" s="304">
        <f t="shared" si="46"/>
        <v>-867.44293387612504</v>
      </c>
      <c r="J66" s="304">
        <f t="shared" si="46"/>
        <v>-915.1522952393118</v>
      </c>
      <c r="K66" s="304">
        <f t="shared" si="46"/>
        <v>-965.48567147747394</v>
      </c>
      <c r="L66" s="304">
        <f t="shared" si="46"/>
        <v>-1018.5873834087349</v>
      </c>
      <c r="M66" s="304">
        <f t="shared" si="46"/>
        <v>-1074.6096894962152</v>
      </c>
      <c r="N66" s="304">
        <f t="shared" si="46"/>
        <v>-1133.713222418507</v>
      </c>
      <c r="O66" s="304">
        <f t="shared" si="46"/>
        <v>-1196.0674496515248</v>
      </c>
      <c r="P66" s="304">
        <f t="shared" si="46"/>
        <v>-1261.8511593823584</v>
      </c>
      <c r="Q66" s="304">
        <f t="shared" si="46"/>
        <v>-1331.2529731483883</v>
      </c>
      <c r="R66" s="304">
        <f t="shared" si="46"/>
        <v>-1404.4718866715493</v>
      </c>
      <c r="S66" s="304">
        <f t="shared" si="46"/>
        <v>-1481.7178404384845</v>
      </c>
      <c r="T66" s="304">
        <f t="shared" si="46"/>
        <v>-1563.2123216626012</v>
      </c>
      <c r="U66" s="304">
        <f t="shared" si="46"/>
        <v>-1649.1889993540442</v>
      </c>
      <c r="V66" s="304">
        <f t="shared" si="46"/>
        <v>-1739.8943943185163</v>
      </c>
      <c r="W66" s="304">
        <f t="shared" si="46"/>
        <v>-1835.5885860060346</v>
      </c>
      <c r="X66" s="304">
        <f t="shared" si="46"/>
        <v>-1936.5459582363665</v>
      </c>
      <c r="Y66" s="304">
        <f t="shared" si="46"/>
        <v>-2043.0559859393666</v>
      </c>
      <c r="Z66" s="304">
        <f t="shared" si="46"/>
        <v>-2155.4240651660316</v>
      </c>
      <c r="AA66" s="304">
        <f t="shared" si="46"/>
        <v>-2273.9723887501632</v>
      </c>
      <c r="AB66" s="304">
        <f t="shared" si="46"/>
        <v>-2399.0408701314223</v>
      </c>
      <c r="AC66" s="304">
        <f t="shared" si="46"/>
        <v>-2530.9881179886502</v>
      </c>
      <c r="AD66" s="304">
        <f t="shared" si="46"/>
        <v>-2670.1924644780256</v>
      </c>
      <c r="AE66" s="304">
        <f t="shared" si="46"/>
        <v>-2817.0530500243171</v>
      </c>
      <c r="AF66" s="304">
        <f t="shared" si="46"/>
        <v>-2971.9909677756541</v>
      </c>
      <c r="AG66" s="304">
        <f t="shared" si="46"/>
        <v>-3135.4504710033152</v>
      </c>
      <c r="AH66" s="304">
        <f t="shared" si="46"/>
        <v>-3307.9002469084976</v>
      </c>
      <c r="AI66" s="304">
        <f t="shared" si="46"/>
        <v>-3489.8347604884648</v>
      </c>
      <c r="AJ66" s="304">
        <f t="shared" si="46"/>
        <v>-3681.7756723153302</v>
      </c>
      <c r="AK66" s="304">
        <f t="shared" si="46"/>
        <v>-3884.2733342926731</v>
      </c>
      <c r="AL66" s="304">
        <f t="shared" si="46"/>
        <v>-4097.9083676787704</v>
      </c>
      <c r="AM66" s="304">
        <f t="shared" si="46"/>
        <v>-4323.2933279011022</v>
      </c>
      <c r="AN66" s="304">
        <f t="shared" si="46"/>
        <v>-4561.0744609356625</v>
      </c>
      <c r="AO66" s="304">
        <f t="shared" si="46"/>
        <v>-4811.9335562871229</v>
      </c>
      <c r="AP66" s="304">
        <f>AP59+AP60</f>
        <v>-5076.589901882915</v>
      </c>
    </row>
    <row r="67" spans="1:45" x14ac:dyDescent="0.2">
      <c r="A67" s="211" t="s">
        <v>264</v>
      </c>
      <c r="B67" s="213"/>
      <c r="C67" s="303">
        <f>-($B$25)*1.18*$B$28/$B$27</f>
        <v>-423.330015899025</v>
      </c>
      <c r="D67" s="303">
        <f>C67</f>
        <v>-423.330015899025</v>
      </c>
      <c r="E67" s="303">
        <f t="shared" ref="E67:AP67" si="47">D67</f>
        <v>-423.330015899025</v>
      </c>
      <c r="F67" s="303">
        <f t="shared" si="47"/>
        <v>-423.330015899025</v>
      </c>
      <c r="G67" s="303">
        <f t="shared" si="47"/>
        <v>-423.330015899025</v>
      </c>
      <c r="H67" s="303">
        <f t="shared" si="47"/>
        <v>-423.330015899025</v>
      </c>
      <c r="I67" s="303">
        <f t="shared" si="47"/>
        <v>-423.330015899025</v>
      </c>
      <c r="J67" s="303">
        <f t="shared" si="47"/>
        <v>-423.330015899025</v>
      </c>
      <c r="K67" s="303">
        <f t="shared" si="47"/>
        <v>-423.330015899025</v>
      </c>
      <c r="L67" s="303">
        <f t="shared" si="47"/>
        <v>-423.330015899025</v>
      </c>
      <c r="M67" s="303">
        <f t="shared" si="47"/>
        <v>-423.330015899025</v>
      </c>
      <c r="N67" s="303">
        <f t="shared" si="47"/>
        <v>-423.330015899025</v>
      </c>
      <c r="O67" s="303">
        <f t="shared" si="47"/>
        <v>-423.330015899025</v>
      </c>
      <c r="P67" s="303">
        <f t="shared" si="47"/>
        <v>-423.330015899025</v>
      </c>
      <c r="Q67" s="303">
        <f t="shared" si="47"/>
        <v>-423.330015899025</v>
      </c>
      <c r="R67" s="303">
        <f t="shared" si="47"/>
        <v>-423.330015899025</v>
      </c>
      <c r="S67" s="303">
        <f t="shared" si="47"/>
        <v>-423.330015899025</v>
      </c>
      <c r="T67" s="303">
        <f t="shared" si="47"/>
        <v>-423.330015899025</v>
      </c>
      <c r="U67" s="303">
        <f t="shared" si="47"/>
        <v>-423.330015899025</v>
      </c>
      <c r="V67" s="303">
        <f t="shared" si="47"/>
        <v>-423.330015899025</v>
      </c>
      <c r="W67" s="303">
        <f t="shared" si="47"/>
        <v>-423.330015899025</v>
      </c>
      <c r="X67" s="303">
        <f t="shared" si="47"/>
        <v>-423.330015899025</v>
      </c>
      <c r="Y67" s="303">
        <f t="shared" si="47"/>
        <v>-423.330015899025</v>
      </c>
      <c r="Z67" s="303">
        <f t="shared" si="47"/>
        <v>-423.330015899025</v>
      </c>
      <c r="AA67" s="303">
        <f t="shared" si="47"/>
        <v>-423.330015899025</v>
      </c>
      <c r="AB67" s="303">
        <f t="shared" si="47"/>
        <v>-423.330015899025</v>
      </c>
      <c r="AC67" s="303">
        <f t="shared" si="47"/>
        <v>-423.330015899025</v>
      </c>
      <c r="AD67" s="303">
        <f t="shared" si="47"/>
        <v>-423.330015899025</v>
      </c>
      <c r="AE67" s="303">
        <f t="shared" si="47"/>
        <v>-423.330015899025</v>
      </c>
      <c r="AF67" s="303">
        <f t="shared" si="47"/>
        <v>-423.330015899025</v>
      </c>
      <c r="AG67" s="303">
        <f t="shared" si="47"/>
        <v>-423.330015899025</v>
      </c>
      <c r="AH67" s="303">
        <f t="shared" si="47"/>
        <v>-423.330015899025</v>
      </c>
      <c r="AI67" s="303">
        <f t="shared" si="47"/>
        <v>-423.330015899025</v>
      </c>
      <c r="AJ67" s="303">
        <f t="shared" si="47"/>
        <v>-423.330015899025</v>
      </c>
      <c r="AK67" s="303">
        <f t="shared" si="47"/>
        <v>-423.330015899025</v>
      </c>
      <c r="AL67" s="303">
        <f t="shared" si="47"/>
        <v>-423.330015899025</v>
      </c>
      <c r="AM67" s="303">
        <f t="shared" si="47"/>
        <v>-423.330015899025</v>
      </c>
      <c r="AN67" s="303">
        <f t="shared" si="47"/>
        <v>-423.330015899025</v>
      </c>
      <c r="AO67" s="303">
        <f t="shared" si="47"/>
        <v>-423.330015899025</v>
      </c>
      <c r="AP67" s="303">
        <f t="shared" si="47"/>
        <v>-423.330015899025</v>
      </c>
      <c r="AQ67" s="214">
        <f>SUM(B67:AA67)/1.18</f>
        <v>-8968.8562690471354</v>
      </c>
      <c r="AR67" s="215">
        <f>SUM(B67:AF67)/1.18</f>
        <v>-10762.627522856561</v>
      </c>
      <c r="AS67" s="215">
        <f>SUM(B67:AP67)/1.18</f>
        <v>-14350.17003047541</v>
      </c>
    </row>
    <row r="68" spans="1:45" ht="28.5" x14ac:dyDescent="0.2">
      <c r="A68" s="212" t="s">
        <v>265</v>
      </c>
      <c r="B68" s="304">
        <f t="shared" ref="B68:J68" si="48">B66+B67</f>
        <v>0</v>
      </c>
      <c r="C68" s="304">
        <f>C66+C67</f>
        <v>-1052.4393890793153</v>
      </c>
      <c r="D68" s="304">
        <f>D66+D67</f>
        <v>-1087.0404046042313</v>
      </c>
      <c r="E68" s="304">
        <f t="shared" si="48"/>
        <v>-1123.5444759830177</v>
      </c>
      <c r="F68" s="304">
        <f>F66+C67</f>
        <v>-1162.0562712876372</v>
      </c>
      <c r="G68" s="304">
        <f t="shared" si="48"/>
        <v>-1202.686215334011</v>
      </c>
      <c r="H68" s="304">
        <f t="shared" si="48"/>
        <v>-1245.5508063029351</v>
      </c>
      <c r="I68" s="304">
        <f t="shared" si="48"/>
        <v>-1290.77294977515</v>
      </c>
      <c r="J68" s="304">
        <f t="shared" si="48"/>
        <v>-1338.4823111383369</v>
      </c>
      <c r="K68" s="304">
        <f>K66+K67</f>
        <v>-1388.815687376499</v>
      </c>
      <c r="L68" s="304">
        <f>L66+L67</f>
        <v>-1441.91739930776</v>
      </c>
      <c r="M68" s="304">
        <f t="shared" ref="M68:AO68" si="49">M66+M67</f>
        <v>-1497.9397053952403</v>
      </c>
      <c r="N68" s="304">
        <f t="shared" si="49"/>
        <v>-1557.0432383175321</v>
      </c>
      <c r="O68" s="304">
        <f t="shared" si="49"/>
        <v>-1619.3974655505499</v>
      </c>
      <c r="P68" s="304">
        <f t="shared" si="49"/>
        <v>-1685.1811752813835</v>
      </c>
      <c r="Q68" s="304">
        <f t="shared" si="49"/>
        <v>-1754.5829890474133</v>
      </c>
      <c r="R68" s="304">
        <f t="shared" si="49"/>
        <v>-1827.8019025705744</v>
      </c>
      <c r="S68" s="304">
        <f t="shared" si="49"/>
        <v>-1905.0478563375095</v>
      </c>
      <c r="T68" s="304">
        <f t="shared" si="49"/>
        <v>-1986.5423375616263</v>
      </c>
      <c r="U68" s="304">
        <f t="shared" si="49"/>
        <v>-2072.519015253069</v>
      </c>
      <c r="V68" s="304">
        <f t="shared" si="49"/>
        <v>-2163.2244102175414</v>
      </c>
      <c r="W68" s="304">
        <f t="shared" si="49"/>
        <v>-2258.9186019050594</v>
      </c>
      <c r="X68" s="304">
        <f t="shared" si="49"/>
        <v>-2359.8759741353915</v>
      </c>
      <c r="Y68" s="304">
        <f t="shared" si="49"/>
        <v>-2466.3860018383916</v>
      </c>
      <c r="Z68" s="304">
        <f t="shared" si="49"/>
        <v>-2578.7540810650567</v>
      </c>
      <c r="AA68" s="304">
        <f t="shared" si="49"/>
        <v>-2697.3024046491882</v>
      </c>
      <c r="AB68" s="304">
        <f t="shared" si="49"/>
        <v>-2822.3708860304473</v>
      </c>
      <c r="AC68" s="304">
        <f t="shared" si="49"/>
        <v>-2954.3181338876752</v>
      </c>
      <c r="AD68" s="304">
        <f t="shared" si="49"/>
        <v>-3093.5224803770507</v>
      </c>
      <c r="AE68" s="304">
        <f t="shared" si="49"/>
        <v>-3240.3830659233422</v>
      </c>
      <c r="AF68" s="304">
        <f t="shared" si="49"/>
        <v>-3395.3209836746792</v>
      </c>
      <c r="AG68" s="304">
        <f t="shared" si="49"/>
        <v>-3558.7804869023403</v>
      </c>
      <c r="AH68" s="304">
        <f t="shared" si="49"/>
        <v>-3731.2302628075226</v>
      </c>
      <c r="AI68" s="304">
        <f t="shared" si="49"/>
        <v>-3913.1647763874898</v>
      </c>
      <c r="AJ68" s="304">
        <f t="shared" si="49"/>
        <v>-4105.1056882143548</v>
      </c>
      <c r="AK68" s="304">
        <f t="shared" si="49"/>
        <v>-4307.6033501916982</v>
      </c>
      <c r="AL68" s="304">
        <f t="shared" si="49"/>
        <v>-4521.2383835777955</v>
      </c>
      <c r="AM68" s="304">
        <f t="shared" si="49"/>
        <v>-4746.6233438001273</v>
      </c>
      <c r="AN68" s="304">
        <f t="shared" si="49"/>
        <v>-4984.4044768346876</v>
      </c>
      <c r="AO68" s="304">
        <f t="shared" si="49"/>
        <v>-5235.2635721861479</v>
      </c>
      <c r="AP68" s="304">
        <f>AP66+AP67</f>
        <v>-5499.9199177819401</v>
      </c>
      <c r="AQ68" s="158">
        <v>25</v>
      </c>
      <c r="AR68" s="158">
        <v>30</v>
      </c>
      <c r="AS68" s="158">
        <v>40</v>
      </c>
    </row>
    <row r="69" spans="1:45" x14ac:dyDescent="0.2">
      <c r="A69" s="211" t="s">
        <v>263</v>
      </c>
      <c r="B69" s="303">
        <f t="shared" ref="B69:AO69" si="50">-B56</f>
        <v>0</v>
      </c>
      <c r="C69" s="303">
        <f t="shared" si="50"/>
        <v>0</v>
      </c>
      <c r="D69" s="303">
        <f t="shared" si="50"/>
        <v>0</v>
      </c>
      <c r="E69" s="303">
        <f t="shared" si="50"/>
        <v>0</v>
      </c>
      <c r="F69" s="303">
        <f t="shared" si="50"/>
        <v>0</v>
      </c>
      <c r="G69" s="303">
        <f t="shared" si="50"/>
        <v>0</v>
      </c>
      <c r="H69" s="303">
        <f t="shared" si="50"/>
        <v>0</v>
      </c>
      <c r="I69" s="303">
        <f t="shared" si="50"/>
        <v>0</v>
      </c>
      <c r="J69" s="303">
        <f t="shared" si="50"/>
        <v>0</v>
      </c>
      <c r="K69" s="303">
        <f t="shared" si="50"/>
        <v>0</v>
      </c>
      <c r="L69" s="303">
        <f t="shared" si="50"/>
        <v>0</v>
      </c>
      <c r="M69" s="303">
        <f t="shared" si="50"/>
        <v>0</v>
      </c>
      <c r="N69" s="303">
        <f t="shared" si="50"/>
        <v>0</v>
      </c>
      <c r="O69" s="303">
        <f t="shared" si="50"/>
        <v>0</v>
      </c>
      <c r="P69" s="303">
        <f t="shared" si="50"/>
        <v>0</v>
      </c>
      <c r="Q69" s="303">
        <f t="shared" si="50"/>
        <v>0</v>
      </c>
      <c r="R69" s="303">
        <f t="shared" si="50"/>
        <v>0</v>
      </c>
      <c r="S69" s="303">
        <f t="shared" si="50"/>
        <v>0</v>
      </c>
      <c r="T69" s="303">
        <f t="shared" si="50"/>
        <v>0</v>
      </c>
      <c r="U69" s="303">
        <f t="shared" si="50"/>
        <v>0</v>
      </c>
      <c r="V69" s="303">
        <f t="shared" si="50"/>
        <v>0</v>
      </c>
      <c r="W69" s="303">
        <f t="shared" si="50"/>
        <v>0</v>
      </c>
      <c r="X69" s="303">
        <f t="shared" si="50"/>
        <v>0</v>
      </c>
      <c r="Y69" s="303">
        <f t="shared" si="50"/>
        <v>0</v>
      </c>
      <c r="Z69" s="303">
        <f t="shared" si="50"/>
        <v>0</v>
      </c>
      <c r="AA69" s="303">
        <f t="shared" si="50"/>
        <v>0</v>
      </c>
      <c r="AB69" s="303">
        <f t="shared" si="50"/>
        <v>0</v>
      </c>
      <c r="AC69" s="303">
        <f t="shared" si="50"/>
        <v>0</v>
      </c>
      <c r="AD69" s="303">
        <f t="shared" si="50"/>
        <v>0</v>
      </c>
      <c r="AE69" s="303">
        <f t="shared" si="50"/>
        <v>0</v>
      </c>
      <c r="AF69" s="303">
        <f t="shared" si="50"/>
        <v>0</v>
      </c>
      <c r="AG69" s="303">
        <f t="shared" si="50"/>
        <v>0</v>
      </c>
      <c r="AH69" s="303">
        <f t="shared" si="50"/>
        <v>0</v>
      </c>
      <c r="AI69" s="303">
        <f t="shared" si="50"/>
        <v>0</v>
      </c>
      <c r="AJ69" s="303">
        <f t="shared" si="50"/>
        <v>0</v>
      </c>
      <c r="AK69" s="303">
        <f t="shared" si="50"/>
        <v>0</v>
      </c>
      <c r="AL69" s="303">
        <f t="shared" si="50"/>
        <v>0</v>
      </c>
      <c r="AM69" s="303">
        <f t="shared" si="50"/>
        <v>0</v>
      </c>
      <c r="AN69" s="303">
        <f t="shared" si="50"/>
        <v>0</v>
      </c>
      <c r="AO69" s="303">
        <f t="shared" si="50"/>
        <v>0</v>
      </c>
      <c r="AP69" s="303">
        <f>-AP56</f>
        <v>0</v>
      </c>
    </row>
    <row r="70" spans="1:45" ht="14.25" x14ac:dyDescent="0.2">
      <c r="A70" s="212" t="s">
        <v>268</v>
      </c>
      <c r="B70" s="304">
        <f t="shared" ref="B70:AO70" si="51">B68+B69</f>
        <v>0</v>
      </c>
      <c r="C70" s="304">
        <f t="shared" si="51"/>
        <v>-1052.4393890793153</v>
      </c>
      <c r="D70" s="304">
        <f t="shared" si="51"/>
        <v>-1087.0404046042313</v>
      </c>
      <c r="E70" s="304">
        <f t="shared" si="51"/>
        <v>-1123.5444759830177</v>
      </c>
      <c r="F70" s="304">
        <f t="shared" si="51"/>
        <v>-1162.0562712876372</v>
      </c>
      <c r="G70" s="304">
        <f t="shared" si="51"/>
        <v>-1202.686215334011</v>
      </c>
      <c r="H70" s="304">
        <f t="shared" si="51"/>
        <v>-1245.5508063029351</v>
      </c>
      <c r="I70" s="304">
        <f t="shared" si="51"/>
        <v>-1290.77294977515</v>
      </c>
      <c r="J70" s="304">
        <f t="shared" si="51"/>
        <v>-1338.4823111383369</v>
      </c>
      <c r="K70" s="304">
        <f t="shared" si="51"/>
        <v>-1388.815687376499</v>
      </c>
      <c r="L70" s="304">
        <f t="shared" si="51"/>
        <v>-1441.91739930776</v>
      </c>
      <c r="M70" s="304">
        <f t="shared" si="51"/>
        <v>-1497.9397053952403</v>
      </c>
      <c r="N70" s="304">
        <f t="shared" si="51"/>
        <v>-1557.0432383175321</v>
      </c>
      <c r="O70" s="304">
        <f t="shared" si="51"/>
        <v>-1619.3974655505499</v>
      </c>
      <c r="P70" s="304">
        <f t="shared" si="51"/>
        <v>-1685.1811752813835</v>
      </c>
      <c r="Q70" s="304">
        <f t="shared" si="51"/>
        <v>-1754.5829890474133</v>
      </c>
      <c r="R70" s="304">
        <f t="shared" si="51"/>
        <v>-1827.8019025705744</v>
      </c>
      <c r="S70" s="304">
        <f t="shared" si="51"/>
        <v>-1905.0478563375095</v>
      </c>
      <c r="T70" s="304">
        <f t="shared" si="51"/>
        <v>-1986.5423375616263</v>
      </c>
      <c r="U70" s="304">
        <f t="shared" si="51"/>
        <v>-2072.519015253069</v>
      </c>
      <c r="V70" s="304">
        <f t="shared" si="51"/>
        <v>-2163.2244102175414</v>
      </c>
      <c r="W70" s="304">
        <f t="shared" si="51"/>
        <v>-2258.9186019050594</v>
      </c>
      <c r="X70" s="304">
        <f t="shared" si="51"/>
        <v>-2359.8759741353915</v>
      </c>
      <c r="Y70" s="304">
        <f t="shared" si="51"/>
        <v>-2466.3860018383916</v>
      </c>
      <c r="Z70" s="304">
        <f t="shared" si="51"/>
        <v>-2578.7540810650567</v>
      </c>
      <c r="AA70" s="304">
        <f t="shared" si="51"/>
        <v>-2697.3024046491882</v>
      </c>
      <c r="AB70" s="304">
        <f t="shared" si="51"/>
        <v>-2822.3708860304473</v>
      </c>
      <c r="AC70" s="304">
        <f t="shared" si="51"/>
        <v>-2954.3181338876752</v>
      </c>
      <c r="AD70" s="304">
        <f t="shared" si="51"/>
        <v>-3093.5224803770507</v>
      </c>
      <c r="AE70" s="304">
        <f t="shared" si="51"/>
        <v>-3240.3830659233422</v>
      </c>
      <c r="AF70" s="304">
        <f t="shared" si="51"/>
        <v>-3395.3209836746792</v>
      </c>
      <c r="AG70" s="304">
        <f t="shared" si="51"/>
        <v>-3558.7804869023403</v>
      </c>
      <c r="AH70" s="304">
        <f t="shared" si="51"/>
        <v>-3731.2302628075226</v>
      </c>
      <c r="AI70" s="304">
        <f t="shared" si="51"/>
        <v>-3913.1647763874898</v>
      </c>
      <c r="AJ70" s="304">
        <f t="shared" si="51"/>
        <v>-4105.1056882143548</v>
      </c>
      <c r="AK70" s="304">
        <f t="shared" si="51"/>
        <v>-4307.6033501916982</v>
      </c>
      <c r="AL70" s="304">
        <f t="shared" si="51"/>
        <v>-4521.2383835777955</v>
      </c>
      <c r="AM70" s="304">
        <f t="shared" si="51"/>
        <v>-4746.6233438001273</v>
      </c>
      <c r="AN70" s="304">
        <f t="shared" si="51"/>
        <v>-4984.4044768346876</v>
      </c>
      <c r="AO70" s="304">
        <f t="shared" si="51"/>
        <v>-5235.2635721861479</v>
      </c>
      <c r="AP70" s="304">
        <f>AP68+AP69</f>
        <v>-5499.9199177819401</v>
      </c>
    </row>
    <row r="71" spans="1:45" x14ac:dyDescent="0.2">
      <c r="A71" s="211" t="s">
        <v>262</v>
      </c>
      <c r="B71" s="303">
        <f t="shared" ref="B71:AP71" si="52">-B70*$B$36</f>
        <v>0</v>
      </c>
      <c r="C71" s="303">
        <f t="shared" si="52"/>
        <v>210.48787781586307</v>
      </c>
      <c r="D71" s="303">
        <f t="shared" si="52"/>
        <v>217.40808092084626</v>
      </c>
      <c r="E71" s="303">
        <f t="shared" si="52"/>
        <v>224.70889519660355</v>
      </c>
      <c r="F71" s="303">
        <f t="shared" si="52"/>
        <v>232.41125425752745</v>
      </c>
      <c r="G71" s="303">
        <f t="shared" si="52"/>
        <v>240.5372430668022</v>
      </c>
      <c r="H71" s="303">
        <f t="shared" si="52"/>
        <v>249.11016126058703</v>
      </c>
      <c r="I71" s="303">
        <f t="shared" si="52"/>
        <v>258.15458995503002</v>
      </c>
      <c r="J71" s="303">
        <f t="shared" si="52"/>
        <v>267.69646222766738</v>
      </c>
      <c r="K71" s="303">
        <f t="shared" si="52"/>
        <v>277.7631374752998</v>
      </c>
      <c r="L71" s="303">
        <f t="shared" si="52"/>
        <v>288.38347986155202</v>
      </c>
      <c r="M71" s="303">
        <f t="shared" si="52"/>
        <v>299.58794107904805</v>
      </c>
      <c r="N71" s="303">
        <f t="shared" si="52"/>
        <v>311.40864766350643</v>
      </c>
      <c r="O71" s="303">
        <f t="shared" si="52"/>
        <v>323.87949311010999</v>
      </c>
      <c r="P71" s="303">
        <f t="shared" si="52"/>
        <v>337.03623505627672</v>
      </c>
      <c r="Q71" s="303">
        <f t="shared" si="52"/>
        <v>350.91659780948271</v>
      </c>
      <c r="R71" s="303">
        <f t="shared" si="52"/>
        <v>365.56038051411491</v>
      </c>
      <c r="S71" s="303">
        <f t="shared" si="52"/>
        <v>381.00957126750194</v>
      </c>
      <c r="T71" s="303">
        <f t="shared" si="52"/>
        <v>397.30846751232525</v>
      </c>
      <c r="U71" s="303">
        <f t="shared" si="52"/>
        <v>414.50380305061384</v>
      </c>
      <c r="V71" s="303">
        <f t="shared" si="52"/>
        <v>432.64488204350829</v>
      </c>
      <c r="W71" s="303">
        <f t="shared" si="52"/>
        <v>451.7837203810119</v>
      </c>
      <c r="X71" s="303">
        <f t="shared" si="52"/>
        <v>471.97519482707833</v>
      </c>
      <c r="Y71" s="303">
        <f t="shared" si="52"/>
        <v>493.27720036767835</v>
      </c>
      <c r="Z71" s="303">
        <f t="shared" si="52"/>
        <v>515.75081621301138</v>
      </c>
      <c r="AA71" s="303">
        <f t="shared" si="52"/>
        <v>539.46048092983767</v>
      </c>
      <c r="AB71" s="303">
        <f t="shared" si="52"/>
        <v>564.47417720608951</v>
      </c>
      <c r="AC71" s="303">
        <f t="shared" si="52"/>
        <v>590.86362677753505</v>
      </c>
      <c r="AD71" s="303">
        <f t="shared" si="52"/>
        <v>618.70449607541013</v>
      </c>
      <c r="AE71" s="303">
        <f t="shared" si="52"/>
        <v>648.07661318466853</v>
      </c>
      <c r="AF71" s="303">
        <f t="shared" si="52"/>
        <v>679.06419673493588</v>
      </c>
      <c r="AG71" s="303">
        <f t="shared" si="52"/>
        <v>711.75609738046808</v>
      </c>
      <c r="AH71" s="303">
        <f t="shared" si="52"/>
        <v>746.2460525615046</v>
      </c>
      <c r="AI71" s="303">
        <f t="shared" si="52"/>
        <v>782.63295527749801</v>
      </c>
      <c r="AJ71" s="303">
        <f t="shared" si="52"/>
        <v>821.02113764287105</v>
      </c>
      <c r="AK71" s="303">
        <f t="shared" si="52"/>
        <v>861.52067003833963</v>
      </c>
      <c r="AL71" s="303">
        <f t="shared" si="52"/>
        <v>904.24767671555912</v>
      </c>
      <c r="AM71" s="303">
        <f t="shared" si="52"/>
        <v>949.32466876002547</v>
      </c>
      <c r="AN71" s="303">
        <f t="shared" si="52"/>
        <v>996.88089536693758</v>
      </c>
      <c r="AO71" s="303">
        <f t="shared" si="52"/>
        <v>1047.0527144372297</v>
      </c>
      <c r="AP71" s="303">
        <f t="shared" si="52"/>
        <v>1099.983983556388</v>
      </c>
    </row>
    <row r="72" spans="1:45" ht="15" thickBot="1" x14ac:dyDescent="0.25">
      <c r="A72" s="216" t="s">
        <v>267</v>
      </c>
      <c r="B72" s="217">
        <f t="shared" ref="B72:AO72" si="53">B70+B71</f>
        <v>0</v>
      </c>
      <c r="C72" s="217">
        <f t="shared" si="53"/>
        <v>-841.95151126345229</v>
      </c>
      <c r="D72" s="217">
        <f t="shared" si="53"/>
        <v>-869.63232368338504</v>
      </c>
      <c r="E72" s="217">
        <f t="shared" si="53"/>
        <v>-898.8355807864142</v>
      </c>
      <c r="F72" s="217">
        <f t="shared" si="53"/>
        <v>-929.64501703010978</v>
      </c>
      <c r="G72" s="217">
        <f t="shared" si="53"/>
        <v>-962.14897226720882</v>
      </c>
      <c r="H72" s="217">
        <f t="shared" si="53"/>
        <v>-996.44064504234814</v>
      </c>
      <c r="I72" s="217">
        <f t="shared" si="53"/>
        <v>-1032.6183598201201</v>
      </c>
      <c r="J72" s="217">
        <f t="shared" si="53"/>
        <v>-1070.7858489106695</v>
      </c>
      <c r="K72" s="217">
        <f t="shared" si="53"/>
        <v>-1111.0525499011992</v>
      </c>
      <c r="L72" s="217">
        <f t="shared" si="53"/>
        <v>-1153.5339194462081</v>
      </c>
      <c r="M72" s="217">
        <f t="shared" si="53"/>
        <v>-1198.3517643161922</v>
      </c>
      <c r="N72" s="217">
        <f t="shared" si="53"/>
        <v>-1245.6345906540257</v>
      </c>
      <c r="O72" s="217">
        <f t="shared" si="53"/>
        <v>-1295.51797244044</v>
      </c>
      <c r="P72" s="217">
        <f t="shared" si="53"/>
        <v>-1348.1449402251069</v>
      </c>
      <c r="Q72" s="217">
        <f t="shared" si="53"/>
        <v>-1403.6663912379306</v>
      </c>
      <c r="R72" s="217">
        <f t="shared" si="53"/>
        <v>-1462.2415220564594</v>
      </c>
      <c r="S72" s="217">
        <f t="shared" si="53"/>
        <v>-1524.0382850700075</v>
      </c>
      <c r="T72" s="217">
        <f t="shared" si="53"/>
        <v>-1589.233870049301</v>
      </c>
      <c r="U72" s="217">
        <f t="shared" si="53"/>
        <v>-1658.0152122024551</v>
      </c>
      <c r="V72" s="217">
        <f t="shared" si="53"/>
        <v>-1730.5795281740332</v>
      </c>
      <c r="W72" s="217">
        <f t="shared" si="53"/>
        <v>-1807.1348815240476</v>
      </c>
      <c r="X72" s="217">
        <f t="shared" si="53"/>
        <v>-1887.9007793083133</v>
      </c>
      <c r="Y72" s="217">
        <f t="shared" si="53"/>
        <v>-1973.1088014707134</v>
      </c>
      <c r="Z72" s="217">
        <f t="shared" si="53"/>
        <v>-2063.0032648520455</v>
      </c>
      <c r="AA72" s="217">
        <f t="shared" si="53"/>
        <v>-2157.8419237193507</v>
      </c>
      <c r="AB72" s="217">
        <f t="shared" si="53"/>
        <v>-2257.896708824358</v>
      </c>
      <c r="AC72" s="217">
        <f t="shared" si="53"/>
        <v>-2363.4545071101402</v>
      </c>
      <c r="AD72" s="217">
        <f t="shared" si="53"/>
        <v>-2474.8179843016405</v>
      </c>
      <c r="AE72" s="217">
        <f t="shared" si="53"/>
        <v>-2592.3064527386737</v>
      </c>
      <c r="AF72" s="217">
        <f t="shared" si="53"/>
        <v>-2716.2567869397435</v>
      </c>
      <c r="AG72" s="217">
        <f t="shared" si="53"/>
        <v>-2847.0243895218723</v>
      </c>
      <c r="AH72" s="217">
        <f t="shared" si="53"/>
        <v>-2984.9842102460179</v>
      </c>
      <c r="AI72" s="217">
        <f t="shared" si="53"/>
        <v>-3130.5318211099921</v>
      </c>
      <c r="AJ72" s="217">
        <f t="shared" si="53"/>
        <v>-3284.0845505714838</v>
      </c>
      <c r="AK72" s="217">
        <f t="shared" si="53"/>
        <v>-3446.0826801533585</v>
      </c>
      <c r="AL72" s="217">
        <f t="shared" si="53"/>
        <v>-3616.9907068622365</v>
      </c>
      <c r="AM72" s="217">
        <f t="shared" si="53"/>
        <v>-3797.2986750401019</v>
      </c>
      <c r="AN72" s="217">
        <f t="shared" si="53"/>
        <v>-3987.5235814677499</v>
      </c>
      <c r="AO72" s="217">
        <f t="shared" si="53"/>
        <v>-4188.210857748918</v>
      </c>
      <c r="AP72" s="217">
        <f>AP70+AP71</f>
        <v>-4399.935934225552</v>
      </c>
    </row>
    <row r="73" spans="1:45" s="219" customFormat="1" ht="16.5" thickBot="1" x14ac:dyDescent="0.25">
      <c r="A73" s="207"/>
      <c r="B73" s="218">
        <f>F141</f>
        <v>4.5</v>
      </c>
      <c r="C73" s="218">
        <f t="shared" ref="C73:AP73" si="54">G141</f>
        <v>5.5</v>
      </c>
      <c r="D73" s="218">
        <f t="shared" si="54"/>
        <v>6.5</v>
      </c>
      <c r="E73" s="218">
        <f t="shared" si="54"/>
        <v>7.5</v>
      </c>
      <c r="F73" s="218">
        <f t="shared" si="54"/>
        <v>8.5</v>
      </c>
      <c r="G73" s="218">
        <f t="shared" si="54"/>
        <v>9.5</v>
      </c>
      <c r="H73" s="218">
        <f t="shared" si="54"/>
        <v>10.5</v>
      </c>
      <c r="I73" s="218">
        <f t="shared" si="54"/>
        <v>11.5</v>
      </c>
      <c r="J73" s="218">
        <f t="shared" si="54"/>
        <v>12.5</v>
      </c>
      <c r="K73" s="218">
        <f t="shared" si="54"/>
        <v>13.5</v>
      </c>
      <c r="L73" s="218">
        <f t="shared" si="54"/>
        <v>14.5</v>
      </c>
      <c r="M73" s="218">
        <f t="shared" si="54"/>
        <v>15.5</v>
      </c>
      <c r="N73" s="218">
        <f t="shared" si="54"/>
        <v>16.5</v>
      </c>
      <c r="O73" s="218">
        <f t="shared" si="54"/>
        <v>17.5</v>
      </c>
      <c r="P73" s="218">
        <f t="shared" si="54"/>
        <v>18.5</v>
      </c>
      <c r="Q73" s="218">
        <f t="shared" si="54"/>
        <v>19.5</v>
      </c>
      <c r="R73" s="218">
        <f t="shared" si="54"/>
        <v>20.5</v>
      </c>
      <c r="S73" s="218">
        <f t="shared" si="54"/>
        <v>21.5</v>
      </c>
      <c r="T73" s="218">
        <f t="shared" si="54"/>
        <v>22.5</v>
      </c>
      <c r="U73" s="218">
        <f t="shared" si="54"/>
        <v>23.5</v>
      </c>
      <c r="V73" s="218">
        <f t="shared" si="54"/>
        <v>24.5</v>
      </c>
      <c r="W73" s="218">
        <f t="shared" si="54"/>
        <v>25.5</v>
      </c>
      <c r="X73" s="218">
        <f t="shared" si="54"/>
        <v>26.5</v>
      </c>
      <c r="Y73" s="218">
        <f t="shared" si="54"/>
        <v>27.5</v>
      </c>
      <c r="Z73" s="218">
        <f t="shared" si="54"/>
        <v>28.5</v>
      </c>
      <c r="AA73" s="218">
        <f t="shared" si="54"/>
        <v>29.5</v>
      </c>
      <c r="AB73" s="218">
        <f t="shared" si="54"/>
        <v>30.5</v>
      </c>
      <c r="AC73" s="218">
        <f t="shared" si="54"/>
        <v>31.5</v>
      </c>
      <c r="AD73" s="218">
        <f t="shared" si="54"/>
        <v>32.5</v>
      </c>
      <c r="AE73" s="218">
        <f t="shared" si="54"/>
        <v>33.5</v>
      </c>
      <c r="AF73" s="218">
        <f t="shared" si="54"/>
        <v>34.5</v>
      </c>
      <c r="AG73" s="218">
        <f t="shared" si="54"/>
        <v>35.5</v>
      </c>
      <c r="AH73" s="218">
        <f t="shared" si="54"/>
        <v>36.5</v>
      </c>
      <c r="AI73" s="218">
        <f t="shared" si="54"/>
        <v>37.5</v>
      </c>
      <c r="AJ73" s="218">
        <f t="shared" si="54"/>
        <v>38.5</v>
      </c>
      <c r="AK73" s="218">
        <f t="shared" si="54"/>
        <v>39.5</v>
      </c>
      <c r="AL73" s="218">
        <f t="shared" si="54"/>
        <v>40.5</v>
      </c>
      <c r="AM73" s="218">
        <f t="shared" si="54"/>
        <v>41.5</v>
      </c>
      <c r="AN73" s="218">
        <f t="shared" si="54"/>
        <v>42.5</v>
      </c>
      <c r="AO73" s="218">
        <f t="shared" si="54"/>
        <v>43.5</v>
      </c>
      <c r="AP73" s="218">
        <f t="shared" si="54"/>
        <v>44.5</v>
      </c>
      <c r="AQ73" s="158"/>
      <c r="AR73" s="158"/>
      <c r="AS73" s="158"/>
    </row>
    <row r="74" spans="1:45" x14ac:dyDescent="0.2">
      <c r="A74" s="202" t="s">
        <v>266</v>
      </c>
      <c r="B74" s="203">
        <f t="shared" ref="B74:AO74" si="55">B58</f>
        <v>1</v>
      </c>
      <c r="C74" s="203">
        <f t="shared" si="55"/>
        <v>2</v>
      </c>
      <c r="D74" s="203">
        <f t="shared" si="55"/>
        <v>3</v>
      </c>
      <c r="E74" s="203">
        <f t="shared" si="55"/>
        <v>4</v>
      </c>
      <c r="F74" s="203">
        <f t="shared" si="55"/>
        <v>5</v>
      </c>
      <c r="G74" s="203">
        <f t="shared" si="55"/>
        <v>6</v>
      </c>
      <c r="H74" s="203">
        <f t="shared" si="55"/>
        <v>7</v>
      </c>
      <c r="I74" s="203">
        <f t="shared" si="55"/>
        <v>8</v>
      </c>
      <c r="J74" s="203">
        <f t="shared" si="55"/>
        <v>9</v>
      </c>
      <c r="K74" s="203">
        <f t="shared" si="55"/>
        <v>10</v>
      </c>
      <c r="L74" s="203">
        <f t="shared" si="55"/>
        <v>11</v>
      </c>
      <c r="M74" s="203">
        <f t="shared" si="55"/>
        <v>12</v>
      </c>
      <c r="N74" s="203">
        <f t="shared" si="55"/>
        <v>13</v>
      </c>
      <c r="O74" s="203">
        <f t="shared" si="55"/>
        <v>14</v>
      </c>
      <c r="P74" s="203">
        <f t="shared" si="55"/>
        <v>15</v>
      </c>
      <c r="Q74" s="203">
        <f t="shared" si="55"/>
        <v>16</v>
      </c>
      <c r="R74" s="203">
        <f t="shared" si="55"/>
        <v>17</v>
      </c>
      <c r="S74" s="203">
        <f t="shared" si="55"/>
        <v>18</v>
      </c>
      <c r="T74" s="203">
        <f t="shared" si="55"/>
        <v>19</v>
      </c>
      <c r="U74" s="203">
        <f t="shared" si="55"/>
        <v>20</v>
      </c>
      <c r="V74" s="203">
        <f t="shared" si="55"/>
        <v>21</v>
      </c>
      <c r="W74" s="203">
        <f t="shared" si="55"/>
        <v>22</v>
      </c>
      <c r="X74" s="203">
        <f t="shared" si="55"/>
        <v>23</v>
      </c>
      <c r="Y74" s="203">
        <f t="shared" si="55"/>
        <v>24</v>
      </c>
      <c r="Z74" s="203">
        <f t="shared" si="55"/>
        <v>25</v>
      </c>
      <c r="AA74" s="203">
        <f t="shared" si="55"/>
        <v>26</v>
      </c>
      <c r="AB74" s="203">
        <f t="shared" si="55"/>
        <v>27</v>
      </c>
      <c r="AC74" s="203">
        <f t="shared" si="55"/>
        <v>28</v>
      </c>
      <c r="AD74" s="203">
        <f t="shared" si="55"/>
        <v>29</v>
      </c>
      <c r="AE74" s="203">
        <f t="shared" si="55"/>
        <v>30</v>
      </c>
      <c r="AF74" s="203">
        <f t="shared" si="55"/>
        <v>31</v>
      </c>
      <c r="AG74" s="203">
        <f t="shared" si="55"/>
        <v>32</v>
      </c>
      <c r="AH74" s="203">
        <f t="shared" si="55"/>
        <v>33</v>
      </c>
      <c r="AI74" s="203">
        <f t="shared" si="55"/>
        <v>34</v>
      </c>
      <c r="AJ74" s="203">
        <f t="shared" si="55"/>
        <v>35</v>
      </c>
      <c r="AK74" s="203">
        <f t="shared" si="55"/>
        <v>36</v>
      </c>
      <c r="AL74" s="203">
        <f t="shared" si="55"/>
        <v>37</v>
      </c>
      <c r="AM74" s="203">
        <f t="shared" si="55"/>
        <v>38</v>
      </c>
      <c r="AN74" s="203">
        <f t="shared" si="55"/>
        <v>39</v>
      </c>
      <c r="AO74" s="203">
        <f t="shared" si="55"/>
        <v>40</v>
      </c>
      <c r="AP74" s="203">
        <f>AP58</f>
        <v>41</v>
      </c>
    </row>
    <row r="75" spans="1:45" ht="28.5" x14ac:dyDescent="0.2">
      <c r="A75" s="210" t="s">
        <v>265</v>
      </c>
      <c r="B75" s="304">
        <f t="shared" ref="B75:AO75" si="56">B68</f>
        <v>0</v>
      </c>
      <c r="C75" s="304">
        <f t="shared" si="56"/>
        <v>-1052.4393890793153</v>
      </c>
      <c r="D75" s="304">
        <f>D68</f>
        <v>-1087.0404046042313</v>
      </c>
      <c r="E75" s="304">
        <f t="shared" si="56"/>
        <v>-1123.5444759830177</v>
      </c>
      <c r="F75" s="304">
        <f t="shared" si="56"/>
        <v>-1162.0562712876372</v>
      </c>
      <c r="G75" s="304">
        <f t="shared" si="56"/>
        <v>-1202.686215334011</v>
      </c>
      <c r="H75" s="304">
        <f t="shared" si="56"/>
        <v>-1245.5508063029351</v>
      </c>
      <c r="I75" s="304">
        <f t="shared" si="56"/>
        <v>-1290.77294977515</v>
      </c>
      <c r="J75" s="304">
        <f t="shared" si="56"/>
        <v>-1338.4823111383369</v>
      </c>
      <c r="K75" s="304">
        <f t="shared" si="56"/>
        <v>-1388.815687376499</v>
      </c>
      <c r="L75" s="304">
        <f t="shared" si="56"/>
        <v>-1441.91739930776</v>
      </c>
      <c r="M75" s="304">
        <f t="shared" si="56"/>
        <v>-1497.9397053952403</v>
      </c>
      <c r="N75" s="304">
        <f t="shared" si="56"/>
        <v>-1557.0432383175321</v>
      </c>
      <c r="O75" s="304">
        <f t="shared" si="56"/>
        <v>-1619.3974655505499</v>
      </c>
      <c r="P75" s="304">
        <f t="shared" si="56"/>
        <v>-1685.1811752813835</v>
      </c>
      <c r="Q75" s="304">
        <f t="shared" si="56"/>
        <v>-1754.5829890474133</v>
      </c>
      <c r="R75" s="304">
        <f t="shared" si="56"/>
        <v>-1827.8019025705744</v>
      </c>
      <c r="S75" s="304">
        <f t="shared" si="56"/>
        <v>-1905.0478563375095</v>
      </c>
      <c r="T75" s="304">
        <f t="shared" si="56"/>
        <v>-1986.5423375616263</v>
      </c>
      <c r="U75" s="304">
        <f t="shared" si="56"/>
        <v>-2072.519015253069</v>
      </c>
      <c r="V75" s="304">
        <f t="shared" si="56"/>
        <v>-2163.2244102175414</v>
      </c>
      <c r="W75" s="304">
        <f t="shared" si="56"/>
        <v>-2258.9186019050594</v>
      </c>
      <c r="X75" s="304">
        <f t="shared" si="56"/>
        <v>-2359.8759741353915</v>
      </c>
      <c r="Y75" s="304">
        <f t="shared" si="56"/>
        <v>-2466.3860018383916</v>
      </c>
      <c r="Z75" s="304">
        <f t="shared" si="56"/>
        <v>-2578.7540810650567</v>
      </c>
      <c r="AA75" s="304">
        <f t="shared" si="56"/>
        <v>-2697.3024046491882</v>
      </c>
      <c r="AB75" s="304">
        <f t="shared" si="56"/>
        <v>-2822.3708860304473</v>
      </c>
      <c r="AC75" s="304">
        <f t="shared" si="56"/>
        <v>-2954.3181338876752</v>
      </c>
      <c r="AD75" s="304">
        <f t="shared" si="56"/>
        <v>-3093.5224803770507</v>
      </c>
      <c r="AE75" s="304">
        <f t="shared" si="56"/>
        <v>-3240.3830659233422</v>
      </c>
      <c r="AF75" s="304">
        <f t="shared" si="56"/>
        <v>-3395.3209836746792</v>
      </c>
      <c r="AG75" s="304">
        <f t="shared" si="56"/>
        <v>-3558.7804869023403</v>
      </c>
      <c r="AH75" s="304">
        <f t="shared" si="56"/>
        <v>-3731.2302628075226</v>
      </c>
      <c r="AI75" s="304">
        <f t="shared" si="56"/>
        <v>-3913.1647763874898</v>
      </c>
      <c r="AJ75" s="304">
        <f t="shared" si="56"/>
        <v>-4105.1056882143548</v>
      </c>
      <c r="AK75" s="304">
        <f t="shared" si="56"/>
        <v>-4307.6033501916982</v>
      </c>
      <c r="AL75" s="304">
        <f t="shared" si="56"/>
        <v>-4521.2383835777955</v>
      </c>
      <c r="AM75" s="304">
        <f t="shared" si="56"/>
        <v>-4746.6233438001273</v>
      </c>
      <c r="AN75" s="304">
        <f t="shared" si="56"/>
        <v>-4984.4044768346876</v>
      </c>
      <c r="AO75" s="304">
        <f t="shared" si="56"/>
        <v>-5235.2635721861479</v>
      </c>
      <c r="AP75" s="304">
        <f>AP68</f>
        <v>-5499.9199177819401</v>
      </c>
    </row>
    <row r="76" spans="1:45" x14ac:dyDescent="0.2">
      <c r="A76" s="211" t="s">
        <v>264</v>
      </c>
      <c r="B76" s="303">
        <f t="shared" ref="B76:AO76" si="57">-B67</f>
        <v>0</v>
      </c>
      <c r="C76" s="303">
        <f>-C67</f>
        <v>423.330015899025</v>
      </c>
      <c r="D76" s="303">
        <f t="shared" si="57"/>
        <v>423.330015899025</v>
      </c>
      <c r="E76" s="303">
        <f t="shared" si="57"/>
        <v>423.330015899025</v>
      </c>
      <c r="F76" s="303">
        <f>-C67</f>
        <v>423.330015899025</v>
      </c>
      <c r="G76" s="303">
        <f t="shared" si="57"/>
        <v>423.330015899025</v>
      </c>
      <c r="H76" s="303">
        <f t="shared" si="57"/>
        <v>423.330015899025</v>
      </c>
      <c r="I76" s="303">
        <f t="shared" si="57"/>
        <v>423.330015899025</v>
      </c>
      <c r="J76" s="303">
        <f t="shared" si="57"/>
        <v>423.330015899025</v>
      </c>
      <c r="K76" s="303">
        <f t="shared" si="57"/>
        <v>423.330015899025</v>
      </c>
      <c r="L76" s="303">
        <f>-L67</f>
        <v>423.330015899025</v>
      </c>
      <c r="M76" s="303">
        <f>-M67</f>
        <v>423.330015899025</v>
      </c>
      <c r="N76" s="303">
        <f t="shared" si="57"/>
        <v>423.330015899025</v>
      </c>
      <c r="O76" s="303">
        <f t="shared" si="57"/>
        <v>423.330015899025</v>
      </c>
      <c r="P76" s="303">
        <f t="shared" si="57"/>
        <v>423.330015899025</v>
      </c>
      <c r="Q76" s="303">
        <f t="shared" si="57"/>
        <v>423.330015899025</v>
      </c>
      <c r="R76" s="303">
        <f t="shared" si="57"/>
        <v>423.330015899025</v>
      </c>
      <c r="S76" s="303">
        <f t="shared" si="57"/>
        <v>423.330015899025</v>
      </c>
      <c r="T76" s="303">
        <f t="shared" si="57"/>
        <v>423.330015899025</v>
      </c>
      <c r="U76" s="303">
        <f t="shared" si="57"/>
        <v>423.330015899025</v>
      </c>
      <c r="V76" s="303">
        <f t="shared" si="57"/>
        <v>423.330015899025</v>
      </c>
      <c r="W76" s="303">
        <f t="shared" si="57"/>
        <v>423.330015899025</v>
      </c>
      <c r="X76" s="303">
        <f t="shared" si="57"/>
        <v>423.330015899025</v>
      </c>
      <c r="Y76" s="303">
        <f t="shared" si="57"/>
        <v>423.330015899025</v>
      </c>
      <c r="Z76" s="303">
        <f t="shared" si="57"/>
        <v>423.330015899025</v>
      </c>
      <c r="AA76" s="303">
        <f t="shared" si="57"/>
        <v>423.330015899025</v>
      </c>
      <c r="AB76" s="303">
        <f t="shared" si="57"/>
        <v>423.330015899025</v>
      </c>
      <c r="AC76" s="303">
        <f t="shared" si="57"/>
        <v>423.330015899025</v>
      </c>
      <c r="AD76" s="303">
        <f t="shared" si="57"/>
        <v>423.330015899025</v>
      </c>
      <c r="AE76" s="303">
        <f t="shared" si="57"/>
        <v>423.330015899025</v>
      </c>
      <c r="AF76" s="303">
        <f t="shared" si="57"/>
        <v>423.330015899025</v>
      </c>
      <c r="AG76" s="303">
        <f t="shared" si="57"/>
        <v>423.330015899025</v>
      </c>
      <c r="AH76" s="303">
        <f t="shared" si="57"/>
        <v>423.330015899025</v>
      </c>
      <c r="AI76" s="303">
        <f t="shared" si="57"/>
        <v>423.330015899025</v>
      </c>
      <c r="AJ76" s="303">
        <f t="shared" si="57"/>
        <v>423.330015899025</v>
      </c>
      <c r="AK76" s="303">
        <f t="shared" si="57"/>
        <v>423.330015899025</v>
      </c>
      <c r="AL76" s="303">
        <f t="shared" si="57"/>
        <v>423.330015899025</v>
      </c>
      <c r="AM76" s="303">
        <f t="shared" si="57"/>
        <v>423.330015899025</v>
      </c>
      <c r="AN76" s="303">
        <f t="shared" si="57"/>
        <v>423.330015899025</v>
      </c>
      <c r="AO76" s="303">
        <f t="shared" si="57"/>
        <v>423.330015899025</v>
      </c>
      <c r="AP76" s="303">
        <f>-AP67</f>
        <v>423.330015899025</v>
      </c>
    </row>
    <row r="77" spans="1:45" x14ac:dyDescent="0.2">
      <c r="A77" s="211" t="s">
        <v>263</v>
      </c>
      <c r="B77" s="303">
        <f t="shared" ref="B77:AO77" si="58">B69</f>
        <v>0</v>
      </c>
      <c r="C77" s="303">
        <f t="shared" si="58"/>
        <v>0</v>
      </c>
      <c r="D77" s="303">
        <f t="shared" si="58"/>
        <v>0</v>
      </c>
      <c r="E77" s="303">
        <f t="shared" si="58"/>
        <v>0</v>
      </c>
      <c r="F77" s="303">
        <f t="shared" si="58"/>
        <v>0</v>
      </c>
      <c r="G77" s="303">
        <f t="shared" si="58"/>
        <v>0</v>
      </c>
      <c r="H77" s="303">
        <f t="shared" si="58"/>
        <v>0</v>
      </c>
      <c r="I77" s="303">
        <f t="shared" si="58"/>
        <v>0</v>
      </c>
      <c r="J77" s="303">
        <f t="shared" si="58"/>
        <v>0</v>
      </c>
      <c r="K77" s="303">
        <f t="shared" si="58"/>
        <v>0</v>
      </c>
      <c r="L77" s="303">
        <f t="shared" si="58"/>
        <v>0</v>
      </c>
      <c r="M77" s="303">
        <f t="shared" si="58"/>
        <v>0</v>
      </c>
      <c r="N77" s="303">
        <f t="shared" si="58"/>
        <v>0</v>
      </c>
      <c r="O77" s="303">
        <f t="shared" si="58"/>
        <v>0</v>
      </c>
      <c r="P77" s="303">
        <f t="shared" si="58"/>
        <v>0</v>
      </c>
      <c r="Q77" s="303">
        <f t="shared" si="58"/>
        <v>0</v>
      </c>
      <c r="R77" s="303">
        <f t="shared" si="58"/>
        <v>0</v>
      </c>
      <c r="S77" s="303">
        <f t="shared" si="58"/>
        <v>0</v>
      </c>
      <c r="T77" s="303">
        <f t="shared" si="58"/>
        <v>0</v>
      </c>
      <c r="U77" s="303">
        <f t="shared" si="58"/>
        <v>0</v>
      </c>
      <c r="V77" s="303">
        <f t="shared" si="58"/>
        <v>0</v>
      </c>
      <c r="W77" s="303">
        <f t="shared" si="58"/>
        <v>0</v>
      </c>
      <c r="X77" s="303">
        <f t="shared" si="58"/>
        <v>0</v>
      </c>
      <c r="Y77" s="303">
        <f t="shared" si="58"/>
        <v>0</v>
      </c>
      <c r="Z77" s="303">
        <f t="shared" si="58"/>
        <v>0</v>
      </c>
      <c r="AA77" s="303">
        <f t="shared" si="58"/>
        <v>0</v>
      </c>
      <c r="AB77" s="303">
        <f t="shared" si="58"/>
        <v>0</v>
      </c>
      <c r="AC77" s="303">
        <f t="shared" si="58"/>
        <v>0</v>
      </c>
      <c r="AD77" s="303">
        <f t="shared" si="58"/>
        <v>0</v>
      </c>
      <c r="AE77" s="303">
        <f t="shared" si="58"/>
        <v>0</v>
      </c>
      <c r="AF77" s="303">
        <f t="shared" si="58"/>
        <v>0</v>
      </c>
      <c r="AG77" s="303">
        <f t="shared" si="58"/>
        <v>0</v>
      </c>
      <c r="AH77" s="303">
        <f t="shared" si="58"/>
        <v>0</v>
      </c>
      <c r="AI77" s="303">
        <f t="shared" si="58"/>
        <v>0</v>
      </c>
      <c r="AJ77" s="303">
        <f t="shared" si="58"/>
        <v>0</v>
      </c>
      <c r="AK77" s="303">
        <f t="shared" si="58"/>
        <v>0</v>
      </c>
      <c r="AL77" s="303">
        <f t="shared" si="58"/>
        <v>0</v>
      </c>
      <c r="AM77" s="303">
        <f t="shared" si="58"/>
        <v>0</v>
      </c>
      <c r="AN77" s="303">
        <f t="shared" si="58"/>
        <v>0</v>
      </c>
      <c r="AO77" s="303">
        <f t="shared" si="58"/>
        <v>0</v>
      </c>
      <c r="AP77" s="303">
        <f>AP69</f>
        <v>0</v>
      </c>
    </row>
    <row r="78" spans="1:45" x14ac:dyDescent="0.2">
      <c r="A78" s="211" t="s">
        <v>262</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0</v>
      </c>
      <c r="H78" s="303">
        <f>IF(SUM($B$71:H71)+SUM($A$78:G78)&gt;0,0,SUM($B$71:H71)-SUM($A$78:G78))</f>
        <v>0</v>
      </c>
      <c r="I78" s="303">
        <f>IF(SUM($B$71:I71)+SUM($A$78:H78)&gt;0,0,SUM($B$71:I71)-SUM($A$78:H78))</f>
        <v>0</v>
      </c>
      <c r="J78" s="303">
        <f>IF(SUM($B$71:J71)+SUM($A$78:I78)&gt;0,0,SUM($B$71:J71)-SUM($A$78:I78))</f>
        <v>0</v>
      </c>
      <c r="K78" s="303">
        <f>IF(SUM($B$71:K71)+SUM($A$78:J78)&gt;0,0,SUM($B$71:K71)-SUM($A$78:J78))</f>
        <v>0</v>
      </c>
      <c r="L78" s="303">
        <f>IF(SUM($B$71:L71)+SUM($A$78:K78)&gt;0,0,SUM($B$71:L71)-SUM($A$78:K78))</f>
        <v>0</v>
      </c>
      <c r="M78" s="303">
        <f>IF(SUM($B$71:M71)+SUM($A$78:L78)&gt;0,0,SUM($B$71:M71)-SUM($A$78:L78))</f>
        <v>0</v>
      </c>
      <c r="N78" s="303">
        <f>IF(SUM($B$71:N71)+SUM($A$78:M78)&gt;0,0,SUM($B$71:N71)-SUM($A$78:M78))</f>
        <v>0</v>
      </c>
      <c r="O78" s="303">
        <f>IF(SUM($B$71:O71)+SUM($A$78:N78)&gt;0,0,SUM($B$71:O71)-SUM($A$78:N78))</f>
        <v>0</v>
      </c>
      <c r="P78" s="303">
        <f>IF(SUM($B$71:P71)+SUM($A$78:O78)&gt;0,0,SUM($B$71:P71)-SUM($A$78:O78))</f>
        <v>0</v>
      </c>
      <c r="Q78" s="303">
        <f>IF(SUM($B$71:Q71)+SUM($A$78:P78)&gt;0,0,SUM($B$71:Q71)-SUM($A$78:P78))</f>
        <v>0</v>
      </c>
      <c r="R78" s="303">
        <f>IF(SUM($B$71:R71)+SUM($A$78:Q78)&gt;0,0,SUM($B$71:R71)-SUM($A$78:Q78))</f>
        <v>0</v>
      </c>
      <c r="S78" s="303">
        <f>IF(SUM($B$71:S71)+SUM($A$78:R78)&gt;0,0,SUM($B$71:S71)-SUM($A$78:R78))</f>
        <v>0</v>
      </c>
      <c r="T78" s="303">
        <f>IF(SUM($B$71:T71)+SUM($A$78:S78)&gt;0,0,SUM($B$71:T71)-SUM($A$78:S78))</f>
        <v>0</v>
      </c>
      <c r="U78" s="303">
        <f>IF(SUM($B$71:U71)+SUM($A$78:T78)&gt;0,0,SUM($B$71:U71)-SUM($A$78:T78))</f>
        <v>0</v>
      </c>
      <c r="V78" s="303">
        <f>IF(SUM($B$71:V71)+SUM($A$78:U78)&gt;0,0,SUM($B$71:V71)-SUM($A$78:U78))</f>
        <v>0</v>
      </c>
      <c r="W78" s="303">
        <f>IF(SUM($B$71:W71)+SUM($A$78:V78)&gt;0,0,SUM($B$71:W71)-SUM($A$78:V78))</f>
        <v>0</v>
      </c>
      <c r="X78" s="303">
        <f>IF(SUM($B$71:X71)+SUM($A$78:W78)&gt;0,0,SUM($B$71:X71)-SUM($A$78:W78))</f>
        <v>0</v>
      </c>
      <c r="Y78" s="303">
        <f>IF(SUM($B$71:Y71)+SUM($A$78:X78)&gt;0,0,SUM($B$71:Y71)-SUM($A$78:X78))</f>
        <v>0</v>
      </c>
      <c r="Z78" s="303">
        <f>IF(SUM($B$71:Z71)+SUM($A$78:Y78)&gt;0,0,SUM($B$71:Z71)-SUM($A$78:Y78))</f>
        <v>0</v>
      </c>
      <c r="AA78" s="303">
        <f>IF(SUM($B$71:AA71)+SUM($A$78:Z78)&gt;0,0,SUM($B$71:AA71)-SUM($A$78:Z78))</f>
        <v>0</v>
      </c>
      <c r="AB78" s="303">
        <f>IF(SUM($B$71:AB71)+SUM($A$78:AA78)&gt;0,0,SUM($B$71:AB71)-SUM($A$78:AA78))</f>
        <v>0</v>
      </c>
      <c r="AC78" s="303">
        <f>IF(SUM($B$71:AC71)+SUM($A$78:AB78)&gt;0,0,SUM($B$71:AC71)-SUM($A$78:AB78))</f>
        <v>0</v>
      </c>
      <c r="AD78" s="303">
        <f>IF(SUM($B$71:AD71)+SUM($A$78:AC78)&gt;0,0,SUM($B$71:AD71)-SUM($A$78:AC78))</f>
        <v>0</v>
      </c>
      <c r="AE78" s="303">
        <f>IF(SUM($B$71:AE71)+SUM($A$78:AD78)&gt;0,0,SUM($B$71:AE71)-SUM($A$78:AD78))</f>
        <v>0</v>
      </c>
      <c r="AF78" s="303">
        <f>IF(SUM($B$71:AF71)+SUM($A$78:AE78)&gt;0,0,SUM($B$71:AF71)-SUM($A$78:AE78))</f>
        <v>0</v>
      </c>
      <c r="AG78" s="303">
        <f>IF(SUM($B$71:AG71)+SUM($A$78:AF78)&gt;0,0,SUM($B$71:AG71)-SUM($A$78:AF78))</f>
        <v>0</v>
      </c>
      <c r="AH78" s="303">
        <f>IF(SUM($B$71:AH71)+SUM($A$78:AG78)&gt;0,0,SUM($B$71:AH71)-SUM($A$78:AG78))</f>
        <v>0</v>
      </c>
      <c r="AI78" s="303">
        <f>IF(SUM($B$71:AI71)+SUM($A$78:AH78)&gt;0,0,SUM($B$71:AI71)-SUM($A$78:AH78))</f>
        <v>0</v>
      </c>
      <c r="AJ78" s="303">
        <f>IF(SUM($B$71:AJ71)+SUM($A$78:AI78)&gt;0,0,SUM($B$71:AJ71)-SUM($A$78:AI78))</f>
        <v>0</v>
      </c>
      <c r="AK78" s="303">
        <f>IF(SUM($B$71:AK71)+SUM($A$78:AJ78)&gt;0,0,SUM($B$71:AK71)-SUM($A$78:AJ78))</f>
        <v>0</v>
      </c>
      <c r="AL78" s="303">
        <f>IF(SUM($B$71:AL71)+SUM($A$78:AK78)&gt;0,0,SUM($B$71:AL71)-SUM($A$78:AK78))</f>
        <v>0</v>
      </c>
      <c r="AM78" s="303">
        <f>IF(SUM($B$71:AM71)+SUM($A$78:AL78)&gt;0,0,SUM($B$71:AM71)-SUM($A$78:AL78))</f>
        <v>0</v>
      </c>
      <c r="AN78" s="303">
        <f>IF(SUM($B$71:AN71)+SUM($A$78:AM78)&gt;0,0,SUM($B$71:AN71)-SUM($A$78:AM78))</f>
        <v>0</v>
      </c>
      <c r="AO78" s="303">
        <f>IF(SUM($B$71:AO71)+SUM($A$78:AN78)&gt;0,0,SUM($B$71:AO71)-SUM($A$78:AN78))</f>
        <v>0</v>
      </c>
      <c r="AP78" s="303">
        <f>IF(SUM($B$71:AP71)+SUM($A$78:AO78)&gt;0,0,SUM($B$71:AP71)-SUM($A$78:AO78))</f>
        <v>0</v>
      </c>
    </row>
    <row r="79" spans="1:45" x14ac:dyDescent="0.2">
      <c r="A79" s="211" t="s">
        <v>261</v>
      </c>
      <c r="B79" s="303">
        <f>IF(((SUM($B$59:B59)+SUM($B$61:B64))+SUM($B$81:B81))&lt;0,((SUM($B$59:B59)+SUM($B$61:B64))+SUM($B$81:B81))*0.18-SUM($A$79:A79),IF(SUM(A$79:$B79)&lt;0,0-SUM(A$79:$B79),0))</f>
        <v>-2324.7275449370186</v>
      </c>
      <c r="C79" s="303">
        <f>IF(((SUM($B$59:C59)+SUM($B$61:C64))+SUM($B$81:C81))&lt;0,((SUM($B$59:C59)+SUM($B$61:C64))+SUM($B$81:C81))*0.18-SUM($A$79:B79),IF(SUM($B$79:B79)&lt;0,0-SUM($B$79:B79),0))</f>
        <v>-113.23968717245225</v>
      </c>
      <c r="D79" s="303">
        <f>IF(((SUM($B$59:D59)+SUM($B$61:D64))+SUM($B$81:D81))&lt;0,((SUM($B$59:D59)+SUM($B$61:D64))+SUM($B$81:D81))*0.18-SUM($A$79:C79),IF(SUM($B$79:C79)&lt;0,0-SUM($B$79:C79),0))</f>
        <v>-119.46786996693709</v>
      </c>
      <c r="E79" s="303">
        <f>IF(((SUM($B$59:E59)+SUM($B$61:E64))+SUM($B$81:E81))&lt;0,((SUM($B$59:E59)+SUM($B$61:E64))+SUM($B$81:E81))*0.18-SUM($A$79:D79),IF(SUM($B$79:D79)&lt;0,0-SUM($B$79:D79),0))</f>
        <v>-126.03860281511879</v>
      </c>
      <c r="F79" s="303">
        <f>IF(((SUM($B$59:F59)+SUM($B$61:F64))+SUM($B$81:F81))&lt;0,((SUM($B$59:F59)+SUM($B$61:F64))+SUM($B$81:F81))*0.18-SUM($A$79:E79),IF(SUM($B$79:E79)&lt;0,0-SUM($B$79:E79),0))</f>
        <v>-132.97072596994985</v>
      </c>
      <c r="G79" s="303">
        <f>IF(((SUM($B$59:G59)+SUM($B$61:G64))+SUM($B$81:G81))&lt;0,((SUM($B$59:G59)+SUM($B$61:G64))+SUM($B$81:G81))*0.18-SUM($A$79:F79),IF(SUM($B$79:F79)&lt;0,0-SUM($B$79:F79),0))</f>
        <v>-140.28411589829784</v>
      </c>
      <c r="H79" s="303">
        <f>IF(((SUM($B$59:H59)+SUM($B$61:H64))+SUM($B$81:H81))&lt;0,((SUM($B$59:H59)+SUM($B$61:H64))+SUM($B$81:H81))*0.18-SUM($A$79:G79),IF(SUM($B$79:G79)&lt;0,0-SUM($B$79:G79),0))</f>
        <v>-147.99974227270377</v>
      </c>
      <c r="I79" s="303">
        <f>IF(((SUM($B$59:I59)+SUM($B$61:I64))+SUM($B$81:I81))&lt;0,((SUM($B$59:I59)+SUM($B$61:I64))+SUM($B$81:I81))*0.18-SUM($A$79:H79),IF(SUM($B$79:H79)&lt;0,0-SUM($B$79:H79),0))</f>
        <v>-156.13972809770257</v>
      </c>
      <c r="J79" s="303">
        <f>IF(((SUM($B$59:J59)+SUM($B$61:J64))+SUM($B$81:J81))&lt;0,((SUM($B$59:J59)+SUM($B$61:J64))+SUM($B$81:J81))*0.18-SUM($A$79:I79),IF(SUM($B$79:I79)&lt;0,0-SUM($B$79:I79),0))</f>
        <v>-164.72741314307586</v>
      </c>
      <c r="K79" s="303">
        <f>IF(((SUM($B$59:K59)+SUM($B$61:K64))+SUM($B$81:K81))&lt;0,((SUM($B$59:K59)+SUM($B$61:K64))+SUM($B$81:K81))*0.18-SUM($A$79:J79),IF(SUM($B$79:J79)&lt;0,0-SUM($B$79:J79),0))</f>
        <v>-173.78742086594548</v>
      </c>
      <c r="L79" s="303">
        <f>IF(((SUM($B$59:L59)+SUM($B$61:L64))+SUM($B$81:L81))&lt;0,((SUM($B$59:L59)+SUM($B$61:L64))+SUM($B$81:L81))*0.18-SUM($A$79:K79),IF(SUM($B$79:K79)&lt;0,0-SUM($B$79:K79),0))</f>
        <v>-183.34572901357205</v>
      </c>
      <c r="M79" s="303">
        <f>IF(((SUM($B$59:M59)+SUM($B$61:M64))+SUM($B$81:M81))&lt;0,((SUM($B$59:M59)+SUM($B$61:M64))+SUM($B$81:M81))*0.18-SUM($A$79:L79),IF(SUM($B$79:L79)&lt;0,0-SUM($B$79:L79),0))</f>
        <v>-193.42974410931902</v>
      </c>
      <c r="N79" s="303">
        <f>IF(((SUM($B$59:N59)+SUM($B$61:N64))+SUM($B$81:N81))&lt;0,((SUM($B$59:N59)+SUM($B$61:N64))+SUM($B$81:N81))*0.18-SUM($A$79:M79),IF(SUM($B$79:M79)&lt;0,0-SUM($B$79:M79),0))</f>
        <v>-204.0683800353313</v>
      </c>
      <c r="O79" s="303">
        <f>IF(((SUM($B$59:O59)+SUM($B$61:O64))+SUM($B$81:O81))&lt;0,((SUM($B$59:O59)+SUM($B$61:O64))+SUM($B$81:O81))*0.18-SUM($A$79:N79),IF(SUM($B$79:N79)&lt;0,0-SUM($B$79:N79),0))</f>
        <v>-215.29214093727478</v>
      </c>
      <c r="P79" s="303">
        <f>IF(((SUM($B$59:P59)+SUM($B$61:P64))+SUM($B$81:P81))&lt;0,((SUM($B$59:P59)+SUM($B$61:P64))+SUM($B$81:P81))*0.18-SUM($A$79:O79),IF(SUM($B$79:O79)&lt;0,0-SUM($B$79:O79),0))</f>
        <v>-227.1332086888242</v>
      </c>
      <c r="Q79" s="303">
        <f>IF(((SUM($B$59:Q59)+SUM($B$61:Q64))+SUM($B$81:Q81))&lt;0,((SUM($B$59:Q59)+SUM($B$61:Q64))+SUM($B$81:Q81))*0.18-SUM($A$79:P79),IF(SUM($B$79:P79)&lt;0,0-SUM($B$79:P79),0))</f>
        <v>-239.6255351667096</v>
      </c>
      <c r="R79" s="303">
        <f>IF(((SUM($B$59:R59)+SUM($B$61:R64))+SUM($B$81:R81))&lt;0,((SUM($B$59:R59)+SUM($B$61:R64))+SUM($B$81:R81))*0.18-SUM($A$79:Q79),IF(SUM($B$79:Q79)&lt;0,0-SUM($B$79:Q79),0))</f>
        <v>-252.80493960087915</v>
      </c>
      <c r="S79" s="303">
        <f>IF(((SUM($B$59:S59)+SUM($B$61:S64))+SUM($B$81:S81))&lt;0,((SUM($B$59:S59)+SUM($B$61:S64))+SUM($B$81:S81))*0.18-SUM($A$79:R79),IF(SUM($B$79:R79)&lt;0,0-SUM($B$79:R79),0))</f>
        <v>-266.70921127892689</v>
      </c>
      <c r="T79" s="303">
        <f>IF(((SUM($B$59:T59)+SUM($B$61:T64))+SUM($B$81:T81))&lt;0,((SUM($B$59:T59)+SUM($B$61:T64))+SUM($B$81:T81))*0.18-SUM($A$79:S79),IF(SUM($B$79:S79)&lt;0,0-SUM($B$79:S79),0))</f>
        <v>-281.37821789926875</v>
      </c>
      <c r="U79" s="303">
        <f>IF(((SUM($B$59:U59)+SUM($B$61:U64))+SUM($B$81:U81))&lt;0,((SUM($B$59:U59)+SUM($B$61:U64))+SUM($B$81:U81))*0.18-SUM($A$79:T79),IF(SUM($B$79:T79)&lt;0,0-SUM($B$79:T79),0))</f>
        <v>-296.85401988372723</v>
      </c>
      <c r="V79" s="303">
        <f>IF(((SUM($B$59:V59)+SUM($B$61:V64))+SUM($B$81:V81))&lt;0,((SUM($B$59:V59)+SUM($B$61:V64))+SUM($B$81:V81))*0.18-SUM($A$79:U79),IF(SUM($B$79:U79)&lt;0,0-SUM($B$79:U79),0))</f>
        <v>-313.18099097733193</v>
      </c>
      <c r="W79" s="303">
        <f>IF(((SUM($B$59:W59)+SUM($B$61:W64))+SUM($B$81:W81))&lt;0,((SUM($B$59:W59)+SUM($B$61:W64))+SUM($B$81:W81))*0.18-SUM($A$79:V79),IF(SUM($B$79:V79)&lt;0,0-SUM($B$79:V79),0))</f>
        <v>-330.40594548108675</v>
      </c>
      <c r="X79" s="303">
        <f>IF(((SUM($B$59:X59)+SUM($B$61:X64))+SUM($B$81:X81))&lt;0,((SUM($B$59:X59)+SUM($B$61:X64))+SUM($B$81:X81))*0.18-SUM($A$79:W79),IF(SUM($B$79:W79)&lt;0,0-SUM($B$79:W79),0))</f>
        <v>-348.57827248254671</v>
      </c>
      <c r="Y79" s="303">
        <f>IF(((SUM($B$59:Y59)+SUM($B$61:Y64))+SUM($B$81:Y81))&lt;0,((SUM($B$59:Y59)+SUM($B$61:Y64))+SUM($B$81:Y81))*0.18-SUM($A$79:X79),IF(SUM($B$79:X79)&lt;0,0-SUM($B$79:X79),0))</f>
        <v>-367.75007746908523</v>
      </c>
      <c r="Z79" s="303">
        <f>IF(((SUM($B$59:Z59)+SUM($B$61:Z64))+SUM($B$81:Z81))&lt;0,((SUM($B$59:Z59)+SUM($B$61:Z64))+SUM($B$81:Z81))*0.18-SUM($A$79:Y79),IF(SUM($B$79:Y79)&lt;0,0-SUM($B$79:Y79),0))</f>
        <v>-387.97633172988481</v>
      </c>
      <c r="AA79" s="303">
        <f>IF(((SUM($B$59:AA59)+SUM($B$61:AA64))+SUM($B$81:AA81))&lt;0,((SUM($B$59:AA59)+SUM($B$61:AA64))+SUM($B$81:AA81))*0.18-SUM($A$79:Z79),IF(SUM($B$79:Z79)&lt;0,0-SUM($B$79:Z79),0))</f>
        <v>-409.31502997503048</v>
      </c>
      <c r="AB79" s="303">
        <f>IF(((SUM($B$59:AB59)+SUM($B$61:AB64))+SUM($B$81:AB81))&lt;0,((SUM($B$59:AB59)+SUM($B$61:AB64))+SUM($B$81:AB81))*0.18-SUM($A$79:AA79),IF(SUM($B$79:AA79)&lt;0,0-SUM($B$79:AA79),0))</f>
        <v>-431.82735662365576</v>
      </c>
      <c r="AC79" s="303">
        <f>IF(((SUM($B$59:AC59)+SUM($B$61:AC64))+SUM($B$81:AC81))&lt;0,((SUM($B$59:AC59)+SUM($B$61:AC64))+SUM($B$81:AC81))*0.18-SUM($A$79:AB79),IF(SUM($B$79:AB79)&lt;0,0-SUM($B$79:AB79),0))</f>
        <v>-455.57786123795631</v>
      </c>
      <c r="AD79" s="303">
        <f>IF(((SUM($B$59:AD59)+SUM($B$61:AD64))+SUM($B$81:AD81))&lt;0,((SUM($B$59:AD59)+SUM($B$61:AD64))+SUM($B$81:AD81))*0.18-SUM($A$79:AC79),IF(SUM($B$79:AC79)&lt;0,0-SUM($B$79:AC79),0))</f>
        <v>-480.63464360604303</v>
      </c>
      <c r="AE79" s="303">
        <f>IF(((SUM($B$59:AE59)+SUM($B$61:AE64))+SUM($B$81:AE81))&lt;0,((SUM($B$59:AE59)+SUM($B$61:AE64))+SUM($B$81:AE81))*0.18-SUM($A$79:AD79),IF(SUM($B$79:AD79)&lt;0,0-SUM($B$79:AD79),0))</f>
        <v>-507.06954900437813</v>
      </c>
      <c r="AF79" s="303">
        <f>IF(((SUM($B$59:AF59)+SUM($B$61:AF64))+SUM($B$81:AF81))&lt;0,((SUM($B$59:AF59)+SUM($B$61:AF64))+SUM($B$81:AF81))*0.18-SUM($A$79:AE79),IF(SUM($B$79:AE79)&lt;0,0-SUM($B$79:AE79),0))</f>
        <v>-534.95837419961754</v>
      </c>
      <c r="AG79" s="303">
        <f>IF(((SUM($B$59:AG59)+SUM($B$61:AG64))+SUM($B$81:AG81))&lt;0,((SUM($B$59:AG59)+SUM($B$61:AG64))+SUM($B$81:AG81))*0.18-SUM($A$79:AF79),IF(SUM($B$79:AF79)&lt;0,0-SUM($B$79:AF79),0))</f>
        <v>-564.38108478059803</v>
      </c>
      <c r="AH79" s="303">
        <f>IF(((SUM($B$59:AH59)+SUM($B$61:AH64))+SUM($B$81:AH81))&lt;0,((SUM($B$59:AH59)+SUM($B$61:AH64))+SUM($B$81:AH81))*0.18-SUM($A$79:AG79),IF(SUM($B$79:AG79)&lt;0,0-SUM($B$79:AG79),0))</f>
        <v>-595.42204444352865</v>
      </c>
      <c r="AI79" s="303">
        <f>IF(((SUM($B$59:AI59)+SUM($B$61:AI64))+SUM($B$81:AI81))&lt;0,((SUM($B$59:AI59)+SUM($B$61:AI64))+SUM($B$81:AI81))*0.18-SUM($A$79:AH79),IF(SUM($B$79:AH79)&lt;0,0-SUM($B$79:AH79),0))</f>
        <v>-628.17025688792273</v>
      </c>
      <c r="AJ79" s="303">
        <f>IF(((SUM($B$59:AJ59)+SUM($B$61:AJ64))+SUM($B$81:AJ81))&lt;0,((SUM($B$59:AJ59)+SUM($B$61:AJ64))+SUM($B$81:AJ81))*0.18-SUM($A$79:AI79),IF(SUM($B$79:AI79)&lt;0,0-SUM($B$79:AI79),0))</f>
        <v>-662.71962101676036</v>
      </c>
      <c r="AK79" s="303">
        <f>IF(((SUM($B$59:AK59)+SUM($B$61:AK64))+SUM($B$81:AK81))&lt;0,((SUM($B$59:AK59)+SUM($B$61:AK64))+SUM($B$81:AK81))*0.18-SUM($A$79:AJ79),IF(SUM($B$79:AJ79)&lt;0,0-SUM($B$79:AJ79),0))</f>
        <v>-699.16920017267876</v>
      </c>
      <c r="AL79" s="303">
        <f>IF(((SUM($B$59:AL59)+SUM($B$61:AL64))+SUM($B$81:AL81))&lt;0,((SUM($B$59:AL59)+SUM($B$61:AL64))+SUM($B$81:AL81))*0.18-SUM($A$79:AK79),IF(SUM($B$79:AK79)&lt;0,0-SUM($B$79:AK79),0))</f>
        <v>-737.62350618217897</v>
      </c>
      <c r="AM79" s="303">
        <f>IF(((SUM($B$59:AM59)+SUM($B$61:AM64))+SUM($B$81:AM81))&lt;0,((SUM($B$59:AM59)+SUM($B$61:AM64))+SUM($B$81:AM81))*0.18-SUM($A$79:AL79),IF(SUM($B$79:AL79)&lt;0,0-SUM($B$79:AL79),0))</f>
        <v>-778.19279902219932</v>
      </c>
      <c r="AN79" s="303">
        <f>IF(((SUM($B$59:AN59)+SUM($B$61:AN64))+SUM($B$81:AN81))&lt;0,((SUM($B$59:AN59)+SUM($B$61:AN64))+SUM($B$81:AN81))*0.18-SUM($A$79:AM79),IF(SUM($B$79:AM79)&lt;0,0-SUM($B$79:AM79),0))</f>
        <v>-820.9934029684191</v>
      </c>
      <c r="AO79" s="303">
        <f>IF(((SUM($B$59:AO59)+SUM($B$61:AO64))+SUM($B$81:AO81))&lt;0,((SUM($B$59:AO59)+SUM($B$61:AO64))+SUM($B$81:AO81))*0.18-SUM($A$79:AN79),IF(SUM($B$79:AN79)&lt;0,0-SUM($B$79:AN79),0))</f>
        <v>-866.14804013168214</v>
      </c>
      <c r="AP79" s="303">
        <f>IF(((SUM($B$59:AP59)+SUM($B$61:AP64))+SUM($B$81:AP81))&lt;0,((SUM($B$59:AP59)+SUM($B$61:AP64))+SUM($B$81:AP81))*0.18-SUM($A$79:AO79),IF(SUM($B$79:AO79)&lt;0,0-SUM($B$79:AO79),0))</f>
        <v>-913.78618233892485</v>
      </c>
    </row>
    <row r="80" spans="1:45" x14ac:dyDescent="0.2">
      <c r="A80" s="211" t="s">
        <v>260</v>
      </c>
      <c r="B80" s="303">
        <f>-B59*(B39)</f>
        <v>0</v>
      </c>
      <c r="C80" s="303">
        <f t="shared" ref="C80:AP80" si="59">-(C59-B59)*$B$39</f>
        <v>0</v>
      </c>
      <c r="D80" s="303">
        <f t="shared" si="59"/>
        <v>0</v>
      </c>
      <c r="E80" s="303">
        <f t="shared" si="59"/>
        <v>0</v>
      </c>
      <c r="F80" s="303">
        <f t="shared" si="59"/>
        <v>0</v>
      </c>
      <c r="G80" s="303">
        <f t="shared" si="59"/>
        <v>0</v>
      </c>
      <c r="H80" s="303">
        <f t="shared" si="59"/>
        <v>0</v>
      </c>
      <c r="I80" s="303">
        <f t="shared" si="59"/>
        <v>0</v>
      </c>
      <c r="J80" s="303">
        <f t="shared" si="59"/>
        <v>0</v>
      </c>
      <c r="K80" s="303">
        <f t="shared" si="59"/>
        <v>0</v>
      </c>
      <c r="L80" s="303">
        <f t="shared" si="59"/>
        <v>0</v>
      </c>
      <c r="M80" s="303">
        <f t="shared" si="59"/>
        <v>0</v>
      </c>
      <c r="N80" s="303">
        <f t="shared" si="59"/>
        <v>0</v>
      </c>
      <c r="O80" s="303">
        <f t="shared" si="59"/>
        <v>0</v>
      </c>
      <c r="P80" s="303">
        <f t="shared" si="59"/>
        <v>0</v>
      </c>
      <c r="Q80" s="303">
        <f t="shared" si="59"/>
        <v>0</v>
      </c>
      <c r="R80" s="303">
        <f t="shared" si="59"/>
        <v>0</v>
      </c>
      <c r="S80" s="303">
        <f t="shared" si="59"/>
        <v>0</v>
      </c>
      <c r="T80" s="303">
        <f t="shared" si="59"/>
        <v>0</v>
      </c>
      <c r="U80" s="303">
        <f t="shared" si="59"/>
        <v>0</v>
      </c>
      <c r="V80" s="303">
        <f t="shared" si="59"/>
        <v>0</v>
      </c>
      <c r="W80" s="303">
        <f t="shared" si="59"/>
        <v>0</v>
      </c>
      <c r="X80" s="303">
        <f t="shared" si="59"/>
        <v>0</v>
      </c>
      <c r="Y80" s="303">
        <f t="shared" si="59"/>
        <v>0</v>
      </c>
      <c r="Z80" s="303">
        <f t="shared" si="59"/>
        <v>0</v>
      </c>
      <c r="AA80" s="303">
        <f t="shared" si="59"/>
        <v>0</v>
      </c>
      <c r="AB80" s="303">
        <f t="shared" si="59"/>
        <v>0</v>
      </c>
      <c r="AC80" s="303">
        <f t="shared" si="59"/>
        <v>0</v>
      </c>
      <c r="AD80" s="303">
        <f t="shared" si="59"/>
        <v>0</v>
      </c>
      <c r="AE80" s="303">
        <f t="shared" si="59"/>
        <v>0</v>
      </c>
      <c r="AF80" s="303">
        <f t="shared" si="59"/>
        <v>0</v>
      </c>
      <c r="AG80" s="303">
        <f t="shared" si="59"/>
        <v>0</v>
      </c>
      <c r="AH80" s="303">
        <f t="shared" si="59"/>
        <v>0</v>
      </c>
      <c r="AI80" s="303">
        <f t="shared" si="59"/>
        <v>0</v>
      </c>
      <c r="AJ80" s="303">
        <f t="shared" si="59"/>
        <v>0</v>
      </c>
      <c r="AK80" s="303">
        <f t="shared" si="59"/>
        <v>0</v>
      </c>
      <c r="AL80" s="303">
        <f t="shared" si="59"/>
        <v>0</v>
      </c>
      <c r="AM80" s="303">
        <f t="shared" si="59"/>
        <v>0</v>
      </c>
      <c r="AN80" s="303">
        <f t="shared" si="59"/>
        <v>0</v>
      </c>
      <c r="AO80" s="303">
        <f t="shared" si="59"/>
        <v>0</v>
      </c>
      <c r="AP80" s="303">
        <f t="shared" si="59"/>
        <v>0</v>
      </c>
    </row>
    <row r="81" spans="1:45" x14ac:dyDescent="0.2">
      <c r="A81" s="211" t="s">
        <v>481</v>
      </c>
      <c r="B81" s="303">
        <f>-$B$126</f>
        <v>-12915.153027427881</v>
      </c>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214">
        <f>SUM(B81:AP81)</f>
        <v>-12915.153027427881</v>
      </c>
      <c r="AR81" s="215"/>
    </row>
    <row r="82" spans="1:45" x14ac:dyDescent="0.2">
      <c r="A82" s="211" t="s">
        <v>259</v>
      </c>
      <c r="B82" s="303">
        <f t="shared" ref="B82:AO82" si="60">B54-B55</f>
        <v>0</v>
      </c>
      <c r="C82" s="303">
        <f t="shared" si="60"/>
        <v>0</v>
      </c>
      <c r="D82" s="303">
        <f t="shared" si="60"/>
        <v>0</v>
      </c>
      <c r="E82" s="303">
        <f t="shared" si="60"/>
        <v>0</v>
      </c>
      <c r="F82" s="303">
        <f t="shared" si="60"/>
        <v>0</v>
      </c>
      <c r="G82" s="303">
        <f t="shared" si="60"/>
        <v>0</v>
      </c>
      <c r="H82" s="303">
        <f t="shared" si="60"/>
        <v>0</v>
      </c>
      <c r="I82" s="303">
        <f t="shared" si="60"/>
        <v>0</v>
      </c>
      <c r="J82" s="303">
        <f t="shared" si="60"/>
        <v>0</v>
      </c>
      <c r="K82" s="303">
        <f t="shared" si="60"/>
        <v>0</v>
      </c>
      <c r="L82" s="303">
        <f t="shared" si="60"/>
        <v>0</v>
      </c>
      <c r="M82" s="303">
        <f t="shared" si="60"/>
        <v>0</v>
      </c>
      <c r="N82" s="303">
        <f t="shared" si="60"/>
        <v>0</v>
      </c>
      <c r="O82" s="303">
        <f t="shared" si="60"/>
        <v>0</v>
      </c>
      <c r="P82" s="303">
        <f t="shared" si="60"/>
        <v>0</v>
      </c>
      <c r="Q82" s="303">
        <f t="shared" si="60"/>
        <v>0</v>
      </c>
      <c r="R82" s="303">
        <f t="shared" si="60"/>
        <v>0</v>
      </c>
      <c r="S82" s="303">
        <f t="shared" si="60"/>
        <v>0</v>
      </c>
      <c r="T82" s="303">
        <f t="shared" si="60"/>
        <v>0</v>
      </c>
      <c r="U82" s="303">
        <f t="shared" si="60"/>
        <v>0</v>
      </c>
      <c r="V82" s="303">
        <f t="shared" si="60"/>
        <v>0</v>
      </c>
      <c r="W82" s="303">
        <f t="shared" si="60"/>
        <v>0</v>
      </c>
      <c r="X82" s="303">
        <f t="shared" si="60"/>
        <v>0</v>
      </c>
      <c r="Y82" s="303">
        <f t="shared" si="60"/>
        <v>0</v>
      </c>
      <c r="Z82" s="303">
        <f t="shared" si="60"/>
        <v>0</v>
      </c>
      <c r="AA82" s="303">
        <f t="shared" si="60"/>
        <v>0</v>
      </c>
      <c r="AB82" s="303">
        <f t="shared" si="60"/>
        <v>0</v>
      </c>
      <c r="AC82" s="303">
        <f t="shared" si="60"/>
        <v>0</v>
      </c>
      <c r="AD82" s="303">
        <f t="shared" si="60"/>
        <v>0</v>
      </c>
      <c r="AE82" s="303">
        <f t="shared" si="60"/>
        <v>0</v>
      </c>
      <c r="AF82" s="303">
        <f t="shared" si="60"/>
        <v>0</v>
      </c>
      <c r="AG82" s="303">
        <f t="shared" si="60"/>
        <v>0</v>
      </c>
      <c r="AH82" s="303">
        <f t="shared" si="60"/>
        <v>0</v>
      </c>
      <c r="AI82" s="303">
        <f t="shared" si="60"/>
        <v>0</v>
      </c>
      <c r="AJ82" s="303">
        <f t="shared" si="60"/>
        <v>0</v>
      </c>
      <c r="AK82" s="303">
        <f t="shared" si="60"/>
        <v>0</v>
      </c>
      <c r="AL82" s="303">
        <f t="shared" si="60"/>
        <v>0</v>
      </c>
      <c r="AM82" s="303">
        <f t="shared" si="60"/>
        <v>0</v>
      </c>
      <c r="AN82" s="303">
        <f t="shared" si="60"/>
        <v>0</v>
      </c>
      <c r="AO82" s="303">
        <f t="shared" si="60"/>
        <v>0</v>
      </c>
      <c r="AP82" s="303">
        <f>AP54-AP55</f>
        <v>0</v>
      </c>
    </row>
    <row r="83" spans="1:45" ht="14.25" x14ac:dyDescent="0.2">
      <c r="A83" s="212" t="s">
        <v>258</v>
      </c>
      <c r="B83" s="304">
        <f>SUM(B75:B82)</f>
        <v>-15239.8805723649</v>
      </c>
      <c r="C83" s="304">
        <f t="shared" ref="C83:V83" si="61">SUM(C75:C82)</f>
        <v>-742.34906035274253</v>
      </c>
      <c r="D83" s="304">
        <f t="shared" si="61"/>
        <v>-783.17825867214333</v>
      </c>
      <c r="E83" s="304">
        <f t="shared" si="61"/>
        <v>-826.25306289911146</v>
      </c>
      <c r="F83" s="304">
        <f t="shared" si="61"/>
        <v>-871.69698135856197</v>
      </c>
      <c r="G83" s="304">
        <f t="shared" si="61"/>
        <v>-919.64031533328375</v>
      </c>
      <c r="H83" s="304">
        <f t="shared" si="61"/>
        <v>-970.22053267661386</v>
      </c>
      <c r="I83" s="304">
        <f t="shared" si="61"/>
        <v>-1023.5826619738275</v>
      </c>
      <c r="J83" s="304">
        <f t="shared" si="61"/>
        <v>-1079.8797083823877</v>
      </c>
      <c r="K83" s="304">
        <f t="shared" si="61"/>
        <v>-1139.2730923434194</v>
      </c>
      <c r="L83" s="304">
        <f t="shared" si="61"/>
        <v>-1201.933112422307</v>
      </c>
      <c r="M83" s="304">
        <f t="shared" si="61"/>
        <v>-1268.0394336055342</v>
      </c>
      <c r="N83" s="304">
        <f t="shared" si="61"/>
        <v>-1337.7816024538383</v>
      </c>
      <c r="O83" s="304">
        <f t="shared" si="61"/>
        <v>-1411.3595905887996</v>
      </c>
      <c r="P83" s="304">
        <f t="shared" si="61"/>
        <v>-1488.9843680711826</v>
      </c>
      <c r="Q83" s="304">
        <f t="shared" si="61"/>
        <v>-1570.8785083150979</v>
      </c>
      <c r="R83" s="304">
        <f t="shared" si="61"/>
        <v>-1657.2768262724285</v>
      </c>
      <c r="S83" s="304">
        <f t="shared" si="61"/>
        <v>-1748.4270517174114</v>
      </c>
      <c r="T83" s="304">
        <f t="shared" si="61"/>
        <v>-1844.5905395618699</v>
      </c>
      <c r="U83" s="304">
        <f t="shared" si="61"/>
        <v>-1946.0430192377712</v>
      </c>
      <c r="V83" s="304">
        <f t="shared" si="61"/>
        <v>-2053.0753852958483</v>
      </c>
      <c r="W83" s="304">
        <f>SUM(W75:W82)</f>
        <v>-2165.9945314871211</v>
      </c>
      <c r="X83" s="304">
        <f>SUM(X75:X82)</f>
        <v>-2285.1242307189132</v>
      </c>
      <c r="Y83" s="304">
        <f>SUM(Y75:Y82)</f>
        <v>-2410.8060634084518</v>
      </c>
      <c r="Z83" s="304">
        <f>SUM(Z75:Z82)</f>
        <v>-2543.4003968959164</v>
      </c>
      <c r="AA83" s="304">
        <f t="shared" ref="AA83:AP83" si="62">SUM(AA75:AA82)</f>
        <v>-2683.2874187251937</v>
      </c>
      <c r="AB83" s="304">
        <f t="shared" si="62"/>
        <v>-2830.868226755078</v>
      </c>
      <c r="AC83" s="304">
        <f t="shared" si="62"/>
        <v>-2986.5659792266065</v>
      </c>
      <c r="AD83" s="304">
        <f t="shared" si="62"/>
        <v>-3150.8271080840686</v>
      </c>
      <c r="AE83" s="304">
        <f t="shared" si="62"/>
        <v>-3324.1225990286953</v>
      </c>
      <c r="AF83" s="304">
        <f t="shared" si="62"/>
        <v>-3506.9493419752716</v>
      </c>
      <c r="AG83" s="304">
        <f t="shared" si="62"/>
        <v>-3699.8315557839132</v>
      </c>
      <c r="AH83" s="304">
        <f t="shared" si="62"/>
        <v>-3903.3222913520262</v>
      </c>
      <c r="AI83" s="304">
        <f t="shared" si="62"/>
        <v>-4118.0050173763875</v>
      </c>
      <c r="AJ83" s="304">
        <f t="shared" si="62"/>
        <v>-4344.4952933320901</v>
      </c>
      <c r="AK83" s="304">
        <f t="shared" si="62"/>
        <v>-4583.4425344653519</v>
      </c>
      <c r="AL83" s="304">
        <f t="shared" si="62"/>
        <v>-4835.5318738609494</v>
      </c>
      <c r="AM83" s="304">
        <f t="shared" si="62"/>
        <v>-5101.4861269233015</v>
      </c>
      <c r="AN83" s="304">
        <f t="shared" si="62"/>
        <v>-5382.0678639040816</v>
      </c>
      <c r="AO83" s="304">
        <f t="shared" si="62"/>
        <v>-5678.081596418805</v>
      </c>
      <c r="AP83" s="304">
        <f t="shared" si="62"/>
        <v>-5990.3760842218398</v>
      </c>
    </row>
    <row r="84" spans="1:45" ht="14.25" x14ac:dyDescent="0.2">
      <c r="A84" s="212" t="s">
        <v>257</v>
      </c>
      <c r="B84" s="304">
        <f>SUM($B$83:B83)</f>
        <v>-15239.8805723649</v>
      </c>
      <c r="C84" s="304">
        <f>SUM($B$83:C83)</f>
        <v>-15982.229632717643</v>
      </c>
      <c r="D84" s="304">
        <f>SUM($B$83:D83)</f>
        <v>-16765.407891389787</v>
      </c>
      <c r="E84" s="304">
        <f>SUM($B$83:E83)</f>
        <v>-17591.660954288898</v>
      </c>
      <c r="F84" s="304">
        <f>SUM($B$83:F83)</f>
        <v>-18463.357935647458</v>
      </c>
      <c r="G84" s="304">
        <f>SUM($B$83:G83)</f>
        <v>-19382.998250980741</v>
      </c>
      <c r="H84" s="304">
        <f>SUM($B$83:H83)</f>
        <v>-20353.218783657354</v>
      </c>
      <c r="I84" s="304">
        <f>SUM($B$83:I83)</f>
        <v>-21376.801445631183</v>
      </c>
      <c r="J84" s="304">
        <f>SUM($B$83:J83)</f>
        <v>-22456.681154013571</v>
      </c>
      <c r="K84" s="304">
        <f>SUM($B$83:K83)</f>
        <v>-23595.954246356992</v>
      </c>
      <c r="L84" s="304">
        <f>SUM($B$83:L83)</f>
        <v>-24797.887358779299</v>
      </c>
      <c r="M84" s="304">
        <f>SUM($B$83:M83)</f>
        <v>-26065.926792384831</v>
      </c>
      <c r="N84" s="304">
        <f>SUM($B$83:N83)</f>
        <v>-27403.708394838668</v>
      </c>
      <c r="O84" s="304">
        <f>SUM($B$83:O83)</f>
        <v>-28815.067985427468</v>
      </c>
      <c r="P84" s="304">
        <f>SUM($B$83:P83)</f>
        <v>-30304.05235349865</v>
      </c>
      <c r="Q84" s="304">
        <f>SUM($B$83:Q83)</f>
        <v>-31874.930861813747</v>
      </c>
      <c r="R84" s="304">
        <f>SUM($B$83:R83)</f>
        <v>-33532.207688086179</v>
      </c>
      <c r="S84" s="304">
        <f>SUM($B$83:S83)</f>
        <v>-35280.634739803587</v>
      </c>
      <c r="T84" s="304">
        <f>SUM($B$83:T83)</f>
        <v>-37125.225279365455</v>
      </c>
      <c r="U84" s="304">
        <f>SUM($B$83:U83)</f>
        <v>-39071.268298603223</v>
      </c>
      <c r="V84" s="304">
        <f>SUM($B$83:V83)</f>
        <v>-41124.343683899075</v>
      </c>
      <c r="W84" s="304">
        <f>SUM($B$83:W83)</f>
        <v>-43290.338215386197</v>
      </c>
      <c r="X84" s="304">
        <f>SUM($B$83:X83)</f>
        <v>-45575.462446105113</v>
      </c>
      <c r="Y84" s="304">
        <f>SUM($B$83:Y83)</f>
        <v>-47986.268509513568</v>
      </c>
      <c r="Z84" s="304">
        <f>SUM($B$83:Z83)</f>
        <v>-50529.668906409483</v>
      </c>
      <c r="AA84" s="304">
        <f>SUM($B$83:AA83)</f>
        <v>-53212.956325134677</v>
      </c>
      <c r="AB84" s="304">
        <f>SUM($B$83:AB83)</f>
        <v>-56043.824551889753</v>
      </c>
      <c r="AC84" s="304">
        <f>SUM($B$83:AC83)</f>
        <v>-59030.390531116362</v>
      </c>
      <c r="AD84" s="304">
        <f>SUM($B$83:AD83)</f>
        <v>-62181.217639200433</v>
      </c>
      <c r="AE84" s="304">
        <f>SUM($B$83:AE83)</f>
        <v>-65505.340238229132</v>
      </c>
      <c r="AF84" s="304">
        <f>SUM($B$83:AF83)</f>
        <v>-69012.289580204408</v>
      </c>
      <c r="AG84" s="304">
        <f>SUM($B$83:AG83)</f>
        <v>-72712.121135988316</v>
      </c>
      <c r="AH84" s="304">
        <f>SUM($B$83:AH83)</f>
        <v>-76615.443427340346</v>
      </c>
      <c r="AI84" s="304">
        <f>SUM($B$83:AI83)</f>
        <v>-80733.448444716734</v>
      </c>
      <c r="AJ84" s="304">
        <f>SUM($B$83:AJ83)</f>
        <v>-85077.943738048823</v>
      </c>
      <c r="AK84" s="304">
        <f>SUM($B$83:AK83)</f>
        <v>-89661.386272514181</v>
      </c>
      <c r="AL84" s="304">
        <f>SUM($B$83:AL83)</f>
        <v>-94496.91814637513</v>
      </c>
      <c r="AM84" s="304">
        <f>SUM($B$83:AM83)</f>
        <v>-99598.404273298438</v>
      </c>
      <c r="AN84" s="304">
        <f>SUM($B$83:AN83)</f>
        <v>-104980.47213720252</v>
      </c>
      <c r="AO84" s="304">
        <f>SUM($B$83:AO83)</f>
        <v>-110658.55373362133</v>
      </c>
      <c r="AP84" s="304">
        <f>SUM($B$83:AP83)</f>
        <v>-116648.92981784316</v>
      </c>
    </row>
    <row r="85" spans="1:45" x14ac:dyDescent="0.2">
      <c r="A85" s="211" t="s">
        <v>482</v>
      </c>
      <c r="B85" s="305">
        <f t="shared" ref="B85:AP85" si="63">1/POWER((1+$B$44),B73)</f>
        <v>0.43207415462612664</v>
      </c>
      <c r="C85" s="305">
        <f t="shared" si="63"/>
        <v>0.35856776317520883</v>
      </c>
      <c r="D85" s="305">
        <f t="shared" si="63"/>
        <v>0.29756660844415667</v>
      </c>
      <c r="E85" s="305">
        <f t="shared" si="63"/>
        <v>0.24694324352212174</v>
      </c>
      <c r="F85" s="305">
        <f t="shared" si="63"/>
        <v>0.20493215230051592</v>
      </c>
      <c r="G85" s="305">
        <f t="shared" si="63"/>
        <v>0.1700681761830008</v>
      </c>
      <c r="H85" s="305">
        <f t="shared" si="63"/>
        <v>0.14113541591950271</v>
      </c>
      <c r="I85" s="305">
        <f t="shared" si="63"/>
        <v>0.11712482648921385</v>
      </c>
      <c r="J85" s="305">
        <f t="shared" si="63"/>
        <v>9.719902613212765E-2</v>
      </c>
      <c r="K85" s="305">
        <f t="shared" si="63"/>
        <v>8.0663092225832109E-2</v>
      </c>
      <c r="L85" s="305">
        <f t="shared" si="63"/>
        <v>6.6940325498615838E-2</v>
      </c>
      <c r="M85" s="305">
        <f t="shared" si="63"/>
        <v>5.5552137343249659E-2</v>
      </c>
      <c r="N85" s="305">
        <f t="shared" si="63"/>
        <v>4.6101358791078552E-2</v>
      </c>
      <c r="O85" s="305">
        <f t="shared" si="63"/>
        <v>3.825838903823945E-2</v>
      </c>
      <c r="P85" s="305">
        <f t="shared" si="63"/>
        <v>3.174970044667174E-2</v>
      </c>
      <c r="Q85" s="305">
        <f t="shared" si="63"/>
        <v>2.6348299125868668E-2</v>
      </c>
      <c r="R85" s="305">
        <f t="shared" si="63"/>
        <v>2.1865808403210511E-2</v>
      </c>
      <c r="S85" s="305">
        <f t="shared" si="63"/>
        <v>1.814589908980126E-2</v>
      </c>
      <c r="T85" s="305">
        <f t="shared" si="63"/>
        <v>1.5058837418922204E-2</v>
      </c>
      <c r="U85" s="305">
        <f t="shared" si="63"/>
        <v>1.2496960513628384E-2</v>
      </c>
      <c r="V85" s="305">
        <f t="shared" si="63"/>
        <v>1.0370921588073345E-2</v>
      </c>
      <c r="W85" s="305">
        <f t="shared" si="63"/>
        <v>8.6065739320110735E-3</v>
      </c>
      <c r="X85" s="305">
        <f t="shared" si="63"/>
        <v>7.1423850058183183E-3</v>
      </c>
      <c r="Y85" s="305">
        <f t="shared" si="63"/>
        <v>5.9272904612600145E-3</v>
      </c>
      <c r="Z85" s="305">
        <f t="shared" si="63"/>
        <v>4.9189132458589318E-3</v>
      </c>
      <c r="AA85" s="305">
        <f t="shared" si="63"/>
        <v>4.082085681210732E-3</v>
      </c>
      <c r="AB85" s="305">
        <f t="shared" si="63"/>
        <v>3.3876229719591129E-3</v>
      </c>
      <c r="AC85" s="305">
        <f t="shared" si="63"/>
        <v>2.8113053709204251E-3</v>
      </c>
      <c r="AD85" s="305">
        <f t="shared" si="63"/>
        <v>2.3330335028385286E-3</v>
      </c>
      <c r="AE85" s="305">
        <f t="shared" si="63"/>
        <v>1.9361273882477412E-3</v>
      </c>
      <c r="AF85" s="305">
        <f t="shared" si="63"/>
        <v>1.6067447205375444E-3</v>
      </c>
      <c r="AG85" s="305">
        <f t="shared" si="63"/>
        <v>1.3333981083299121E-3</v>
      </c>
      <c r="AH85" s="305">
        <f t="shared" si="63"/>
        <v>1.1065544467468149E-3</v>
      </c>
      <c r="AI85" s="305">
        <f t="shared" si="63"/>
        <v>9.1830244543304122E-4</v>
      </c>
      <c r="AJ85" s="305">
        <f t="shared" si="63"/>
        <v>7.6207671820169396E-4</v>
      </c>
      <c r="AK85" s="305">
        <f t="shared" si="63"/>
        <v>6.3242881178563804E-4</v>
      </c>
      <c r="AL85" s="305">
        <f t="shared" si="63"/>
        <v>5.2483718820384888E-4</v>
      </c>
      <c r="AM85" s="305">
        <f t="shared" si="63"/>
        <v>4.3554953377912764E-4</v>
      </c>
      <c r="AN85" s="305">
        <f t="shared" si="63"/>
        <v>3.6145189525238806E-4</v>
      </c>
      <c r="AO85" s="305">
        <f t="shared" si="63"/>
        <v>2.9996007904762516E-4</v>
      </c>
      <c r="AP85" s="305">
        <f t="shared" si="63"/>
        <v>2.4892952618060153E-4</v>
      </c>
    </row>
    <row r="86" spans="1:45" ht="28.5" x14ac:dyDescent="0.2">
      <c r="A86" s="210" t="s">
        <v>256</v>
      </c>
      <c r="B86" s="304">
        <f>B83*B85</f>
        <v>-6584.7585149076949</v>
      </c>
      <c r="C86" s="304">
        <f>C83*C85</f>
        <v>-266.182442065901</v>
      </c>
      <c r="D86" s="304">
        <f t="shared" ref="D86:AO86" si="64">D83*D85</f>
        <v>-233.04769824027011</v>
      </c>
      <c r="E86" s="304">
        <f t="shared" si="64"/>
        <v>-204.03761132239424</v>
      </c>
      <c r="F86" s="304">
        <f t="shared" si="64"/>
        <v>-178.63873854367282</v>
      </c>
      <c r="G86" s="304">
        <f t="shared" si="64"/>
        <v>-156.40155117309132</v>
      </c>
      <c r="H86" s="304">
        <f t="shared" si="64"/>
        <v>-136.93247841295536</v>
      </c>
      <c r="I86" s="304">
        <f t="shared" si="64"/>
        <v>-119.88694168105218</v>
      </c>
      <c r="J86" s="304">
        <f t="shared" si="64"/>
        <v>-104.96325599461409</v>
      </c>
      <c r="K86" s="304">
        <f t="shared" si="64"/>
        <v>-91.897290518106175</v>
      </c>
      <c r="L86" s="304">
        <f t="shared" si="64"/>
        <v>-80.45779377311365</v>
      </c>
      <c r="M86" s="304">
        <f t="shared" si="64"/>
        <v>-70.442300772311143</v>
      </c>
      <c r="N86" s="304">
        <f t="shared" si="64"/>
        <v>-61.673549638828412</v>
      </c>
      <c r="O86" s="304">
        <f t="shared" si="64"/>
        <v>-53.996344289596649</v>
      </c>
      <c r="P86" s="304">
        <f t="shared" si="64"/>
        <v>-47.274807656036863</v>
      </c>
      <c r="Q86" s="304">
        <f t="shared" si="64"/>
        <v>-41.389976827484574</v>
      </c>
      <c r="R86" s="304">
        <f t="shared" si="64"/>
        <v>-36.237697554353716</v>
      </c>
      <c r="S86" s="304">
        <f t="shared" si="64"/>
        <v>-31.726780846342876</v>
      </c>
      <c r="T86" s="304">
        <f t="shared" si="64"/>
        <v>-27.777389039744186</v>
      </c>
      <c r="U86" s="304">
        <f t="shared" si="64"/>
        <v>-24.319622769236588</v>
      </c>
      <c r="V86" s="304">
        <f t="shared" si="64"/>
        <v>-21.292283835306712</v>
      </c>
      <c r="W86" s="304">
        <f t="shared" si="64"/>
        <v>-18.641792071575594</v>
      </c>
      <c r="X86" s="304">
        <f t="shared" si="64"/>
        <v>-16.321237041918884</v>
      </c>
      <c r="Y86" s="304">
        <f t="shared" si="64"/>
        <v>-14.289547783588722</v>
      </c>
      <c r="Z86" s="304">
        <f t="shared" si="64"/>
        <v>-12.510765901814187</v>
      </c>
      <c r="AA86" s="304">
        <f t="shared" si="64"/>
        <v>-10.953409150551019</v>
      </c>
      <c r="AB86" s="304">
        <f t="shared" si="64"/>
        <v>-9.5899142355446614</v>
      </c>
      <c r="AC86" s="304">
        <f t="shared" si="64"/>
        <v>-8.396148978007977</v>
      </c>
      <c r="AD86" s="304">
        <f t="shared" si="64"/>
        <v>-7.3509852048119662</v>
      </c>
      <c r="AE86" s="304">
        <f t="shared" si="64"/>
        <v>-6.4359248058727214</v>
      </c>
      <c r="AF86" s="304">
        <f t="shared" si="64"/>
        <v>-5.6347723404113825</v>
      </c>
      <c r="AG86" s="304">
        <f t="shared" si="64"/>
        <v>-4.9333483976215851</v>
      </c>
      <c r="AH86" s="304">
        <f t="shared" si="64"/>
        <v>-4.3192386385815515</v>
      </c>
      <c r="AI86" s="304">
        <f t="shared" si="64"/>
        <v>-3.7815740777622699</v>
      </c>
      <c r="AJ86" s="304">
        <f t="shared" si="64"/>
        <v>-3.3108387153852248</v>
      </c>
      <c r="AK86" s="304">
        <f t="shared" si="64"/>
        <v>-2.8987011159596756</v>
      </c>
      <c r="AL86" s="304">
        <f t="shared" si="64"/>
        <v>-2.5378669521472692</v>
      </c>
      <c r="AM86" s="304">
        <f t="shared" si="64"/>
        <v>-2.2219499041621318</v>
      </c>
      <c r="AN86" s="304">
        <f t="shared" si="64"/>
        <v>-1.945358629785102</v>
      </c>
      <c r="AO86" s="304">
        <f t="shared" si="64"/>
        <v>-1.7031978045006504</v>
      </c>
      <c r="AP86" s="304">
        <f>AP83*AP85</f>
        <v>-1.4911814802889498</v>
      </c>
    </row>
    <row r="87" spans="1:45" ht="14.25" x14ac:dyDescent="0.2">
      <c r="A87" s="210" t="s">
        <v>255</v>
      </c>
      <c r="B87" s="304">
        <f>SUM($B$86:B86)</f>
        <v>-6584.7585149076949</v>
      </c>
      <c r="C87" s="304">
        <f>SUM($B$86:C86)</f>
        <v>-6850.9409569735963</v>
      </c>
      <c r="D87" s="304">
        <f>SUM($B$86:D86)</f>
        <v>-7083.988655213866</v>
      </c>
      <c r="E87" s="304">
        <f>SUM($B$86:E86)</f>
        <v>-7288.0262665362607</v>
      </c>
      <c r="F87" s="304">
        <f>SUM($B$86:F86)</f>
        <v>-7466.6650050799335</v>
      </c>
      <c r="G87" s="304">
        <f>SUM($B$86:G86)</f>
        <v>-7623.0665562530248</v>
      </c>
      <c r="H87" s="304">
        <f>SUM($B$86:H86)</f>
        <v>-7759.9990346659806</v>
      </c>
      <c r="I87" s="304">
        <f>SUM($B$86:I86)</f>
        <v>-7879.8859763470327</v>
      </c>
      <c r="J87" s="304">
        <f>SUM($B$86:J86)</f>
        <v>-7984.8492323416467</v>
      </c>
      <c r="K87" s="304">
        <f>SUM($B$86:K86)</f>
        <v>-8076.746522859753</v>
      </c>
      <c r="L87" s="304">
        <f>SUM($B$86:L86)</f>
        <v>-8157.2043166328667</v>
      </c>
      <c r="M87" s="304">
        <f>SUM($B$86:M86)</f>
        <v>-8227.6466174051784</v>
      </c>
      <c r="N87" s="304">
        <f>SUM($B$86:N86)</f>
        <v>-8289.3201670440067</v>
      </c>
      <c r="O87" s="304">
        <f>SUM($B$86:O86)</f>
        <v>-8343.3165113336036</v>
      </c>
      <c r="P87" s="304">
        <f>SUM($B$86:P86)</f>
        <v>-8390.5913189896401</v>
      </c>
      <c r="Q87" s="304">
        <f>SUM($B$86:Q86)</f>
        <v>-8431.9812958171242</v>
      </c>
      <c r="R87" s="304">
        <f>SUM($B$86:R86)</f>
        <v>-8468.2189933714781</v>
      </c>
      <c r="S87" s="304">
        <f>SUM($B$86:S86)</f>
        <v>-8499.9457742178201</v>
      </c>
      <c r="T87" s="304">
        <f>SUM($B$86:T86)</f>
        <v>-8527.723163257564</v>
      </c>
      <c r="U87" s="304">
        <f>SUM($B$86:U86)</f>
        <v>-8552.042786026801</v>
      </c>
      <c r="V87" s="304">
        <f>SUM($B$86:V86)</f>
        <v>-8573.335069862107</v>
      </c>
      <c r="W87" s="304">
        <f>SUM($B$86:W86)</f>
        <v>-8591.9768619336828</v>
      </c>
      <c r="X87" s="304">
        <f>SUM($B$86:X86)</f>
        <v>-8608.2980989756015</v>
      </c>
      <c r="Y87" s="304">
        <f>SUM($B$86:Y86)</f>
        <v>-8622.5876467591897</v>
      </c>
      <c r="Z87" s="304">
        <f>SUM($B$86:Z86)</f>
        <v>-8635.0984126610037</v>
      </c>
      <c r="AA87" s="304">
        <f>SUM($B$86:AA86)</f>
        <v>-8646.051821811554</v>
      </c>
      <c r="AB87" s="304">
        <f>SUM($B$86:AB86)</f>
        <v>-8655.6417360470987</v>
      </c>
      <c r="AC87" s="304">
        <f>SUM($B$86:AC86)</f>
        <v>-8664.0378850251072</v>
      </c>
      <c r="AD87" s="304">
        <f>SUM($B$86:AD86)</f>
        <v>-8671.3888702299191</v>
      </c>
      <c r="AE87" s="304">
        <f>SUM($B$86:AE86)</f>
        <v>-8677.8247950357927</v>
      </c>
      <c r="AF87" s="304">
        <f>SUM($B$86:AF86)</f>
        <v>-8683.4595673762033</v>
      </c>
      <c r="AG87" s="304">
        <f>SUM($B$86:AG86)</f>
        <v>-8688.3929157738257</v>
      </c>
      <c r="AH87" s="304">
        <f>SUM($B$86:AH86)</f>
        <v>-8692.7121544124075</v>
      </c>
      <c r="AI87" s="304">
        <f>SUM($B$86:AI86)</f>
        <v>-8696.4937284901698</v>
      </c>
      <c r="AJ87" s="304">
        <f>SUM($B$86:AJ86)</f>
        <v>-8699.8045672055559</v>
      </c>
      <c r="AK87" s="304">
        <f>SUM($B$86:AK86)</f>
        <v>-8702.7032683215148</v>
      </c>
      <c r="AL87" s="304">
        <f>SUM($B$86:AL86)</f>
        <v>-8705.2411352736617</v>
      </c>
      <c r="AM87" s="304">
        <f>SUM($B$86:AM86)</f>
        <v>-8707.4630851778238</v>
      </c>
      <c r="AN87" s="304">
        <f>SUM($B$86:AN86)</f>
        <v>-8709.4084438076097</v>
      </c>
      <c r="AO87" s="304">
        <f>SUM($B$86:AO86)</f>
        <v>-8711.1116416121113</v>
      </c>
      <c r="AP87" s="304">
        <f>SUM($B$86:AP86)</f>
        <v>-8712.6028230924003</v>
      </c>
    </row>
    <row r="88" spans="1:45" ht="14.25" x14ac:dyDescent="0.2">
      <c r="A88" s="210" t="s">
        <v>254</v>
      </c>
      <c r="B88" s="306">
        <f>IF((ISERR(IRR($B$83:B83))),0,IF(IRR($B$83:B83)&lt;0,0,IRR($B$83:B83)))</f>
        <v>0</v>
      </c>
      <c r="C88" s="306">
        <f>IF((ISERR(IRR($B$83:C83))),0,IF(IRR($B$83:C83)&lt;0,0,IRR($B$83:C83)))</f>
        <v>0</v>
      </c>
      <c r="D88" s="306">
        <f>IF((ISERR(IRR($B$83:D83))),0,IF(IRR($B$83:D83)&lt;0,0,IRR($B$83:D83)))</f>
        <v>0</v>
      </c>
      <c r="E88" s="306">
        <f>IF((ISERR(IRR($B$83:E83))),0,IF(IRR($B$83:E83)&lt;0,0,IRR($B$83:E83)))</f>
        <v>0</v>
      </c>
      <c r="F88" s="306">
        <f>IF((ISERR(IRR($B$83:F83))),0,IF(IRR($B$83:F83)&lt;0,0,IRR($B$83:F83)))</f>
        <v>0</v>
      </c>
      <c r="G88" s="306">
        <f>IF((ISERR(IRR($B$83:G83))),0,IF(IRR($B$83:G83)&lt;0,0,IRR($B$83:G83)))</f>
        <v>0</v>
      </c>
      <c r="H88" s="306">
        <f>IF((ISERR(IRR($B$83:H83))),0,IF(IRR($B$83:H83)&lt;0,0,IRR($B$83:H83)))</f>
        <v>0</v>
      </c>
      <c r="I88" s="306">
        <f>IF((ISERR(IRR($B$83:I83))),0,IF(IRR($B$83:I83)&lt;0,0,IRR($B$83:I83)))</f>
        <v>0</v>
      </c>
      <c r="J88" s="306">
        <f>IF((ISERR(IRR($B$83:J83))),0,IF(IRR($B$83:J83)&lt;0,0,IRR($B$83:J83)))</f>
        <v>0</v>
      </c>
      <c r="K88" s="306">
        <f>IF((ISERR(IRR($B$83:K83))),0,IF(IRR($B$83:K83)&lt;0,0,IRR($B$83:K83)))</f>
        <v>0</v>
      </c>
      <c r="L88" s="306">
        <f>IF((ISERR(IRR($B$83:L83))),0,IF(IRR($B$83:L83)&lt;0,0,IRR($B$83:L83)))</f>
        <v>0</v>
      </c>
      <c r="M88" s="306">
        <f>IF((ISERR(IRR($B$83:M83))),0,IF(IRR($B$83:M83)&lt;0,0,IRR($B$83:M83)))</f>
        <v>0</v>
      </c>
      <c r="N88" s="306">
        <f>IF((ISERR(IRR($B$83:N83))),0,IF(IRR($B$83:N83)&lt;0,0,IRR($B$83:N83)))</f>
        <v>0</v>
      </c>
      <c r="O88" s="306">
        <f>IF((ISERR(IRR($B$83:O83))),0,IF(IRR($B$83:O83)&lt;0,0,IRR($B$83:O83)))</f>
        <v>0</v>
      </c>
      <c r="P88" s="306">
        <f>IF((ISERR(IRR($B$83:P83))),0,IF(IRR($B$83:P83)&lt;0,0,IRR($B$83:P83)))</f>
        <v>0</v>
      </c>
      <c r="Q88" s="306">
        <f>IF((ISERR(IRR($B$83:Q83))),0,IF(IRR($B$83:Q83)&lt;0,0,IRR($B$83:Q83)))</f>
        <v>0</v>
      </c>
      <c r="R88" s="306">
        <f>IF((ISERR(IRR($B$83:R83))),0,IF(IRR($B$83:R83)&lt;0,0,IRR($B$83:R83)))</f>
        <v>0</v>
      </c>
      <c r="S88" s="306">
        <f>IF((ISERR(IRR($B$83:S83))),0,IF(IRR($B$83:S83)&lt;0,0,IRR($B$83:S83)))</f>
        <v>0</v>
      </c>
      <c r="T88" s="306">
        <f>IF((ISERR(IRR($B$83:T83))),0,IF(IRR($B$83:T83)&lt;0,0,IRR($B$83:T83)))</f>
        <v>0</v>
      </c>
      <c r="U88" s="306">
        <f>IF((ISERR(IRR($B$83:U83))),0,IF(IRR($B$83:U83)&lt;0,0,IRR($B$83:U83)))</f>
        <v>0</v>
      </c>
      <c r="V88" s="306">
        <f>IF((ISERR(IRR($B$83:V83))),0,IF(IRR($B$83:V83)&lt;0,0,IRR($B$83:V83)))</f>
        <v>0</v>
      </c>
      <c r="W88" s="306">
        <f>IF((ISERR(IRR($B$83:W83))),0,IF(IRR($B$83:W83)&lt;0,0,IRR($B$83:W83)))</f>
        <v>0</v>
      </c>
      <c r="X88" s="306">
        <f>IF((ISERR(IRR($B$83:X83))),0,IF(IRR($B$83:X83)&lt;0,0,IRR($B$83:X83)))</f>
        <v>0</v>
      </c>
      <c r="Y88" s="306">
        <f>IF((ISERR(IRR($B$83:Y83))),0,IF(IRR($B$83:Y83)&lt;0,0,IRR($B$83:Y83)))</f>
        <v>0</v>
      </c>
      <c r="Z88" s="306">
        <f>IF((ISERR(IRR($B$83:Z83))),0,IF(IRR($B$83:Z83)&lt;0,0,IRR($B$83:Z83)))</f>
        <v>0</v>
      </c>
      <c r="AA88" s="306">
        <f>IF((ISERR(IRR($B$83:AA83))),0,IF(IRR($B$83:AA83)&lt;0,0,IRR($B$83:AA83)))</f>
        <v>0</v>
      </c>
      <c r="AB88" s="306">
        <f>IF((ISERR(IRR($B$83:AB83))),0,IF(IRR($B$83:AB83)&lt;0,0,IRR($B$83:AB83)))</f>
        <v>0</v>
      </c>
      <c r="AC88" s="306">
        <f>IF((ISERR(IRR($B$83:AC83))),0,IF(IRR($B$83:AC83)&lt;0,0,IRR($B$83:AC83)))</f>
        <v>0</v>
      </c>
      <c r="AD88" s="306">
        <f>IF((ISERR(IRR($B$83:AD83))),0,IF(IRR($B$83:AD83)&lt;0,0,IRR($B$83:AD83)))</f>
        <v>0</v>
      </c>
      <c r="AE88" s="306">
        <f>IF((ISERR(IRR($B$83:AE83))),0,IF(IRR($B$83:AE83)&lt;0,0,IRR($B$83:AE83)))</f>
        <v>0</v>
      </c>
      <c r="AF88" s="306">
        <f>IF((ISERR(IRR($B$83:AF83))),0,IF(IRR($B$83:AF83)&lt;0,0,IRR($B$83:AF83)))</f>
        <v>0</v>
      </c>
      <c r="AG88" s="306">
        <f>IF((ISERR(IRR($B$83:AG83))),0,IF(IRR($B$83:AG83)&lt;0,0,IRR($B$83:AG83)))</f>
        <v>0</v>
      </c>
      <c r="AH88" s="306">
        <f>IF((ISERR(IRR($B$83:AH83))),0,IF(IRR($B$83:AH83)&lt;0,0,IRR($B$83:AH83)))</f>
        <v>0</v>
      </c>
      <c r="AI88" s="306">
        <f>IF((ISERR(IRR($B$83:AI83))),0,IF(IRR($B$83:AI83)&lt;0,0,IRR($B$83:AI83)))</f>
        <v>0</v>
      </c>
      <c r="AJ88" s="306">
        <f>IF((ISERR(IRR($B$83:AJ83))),0,IF(IRR($B$83:AJ83)&lt;0,0,IRR($B$83:AJ83)))</f>
        <v>0</v>
      </c>
      <c r="AK88" s="306">
        <f>IF((ISERR(IRR($B$83:AK83))),0,IF(IRR($B$83:AK83)&lt;0,0,IRR($B$83:AK83)))</f>
        <v>0</v>
      </c>
      <c r="AL88" s="306">
        <f>IF((ISERR(IRR($B$83:AL83))),0,IF(IRR($B$83:AL83)&lt;0,0,IRR($B$83:AL83)))</f>
        <v>0</v>
      </c>
      <c r="AM88" s="306">
        <f>IF((ISERR(IRR($B$83:AM83))),0,IF(IRR($B$83:AM83)&lt;0,0,IRR($B$83:AM83)))</f>
        <v>0</v>
      </c>
      <c r="AN88" s="306">
        <f>IF((ISERR(IRR($B$83:AN83))),0,IF(IRR($B$83:AN83)&lt;0,0,IRR($B$83:AN83)))</f>
        <v>0</v>
      </c>
      <c r="AO88" s="306">
        <f>IF((ISERR(IRR($B$83:AO83))),0,IF(IRR($B$83:AO83)&lt;0,0,IRR($B$83:AO83)))</f>
        <v>0</v>
      </c>
      <c r="AP88" s="306">
        <f>IF((ISERR(IRR($B$83:AP83))),0,IF(IRR($B$83:AP83)&lt;0,0,IRR($B$83:AP83)))</f>
        <v>0</v>
      </c>
    </row>
    <row r="89" spans="1:45" ht="14.25" x14ac:dyDescent="0.2">
      <c r="A89" s="210" t="s">
        <v>253</v>
      </c>
      <c r="B89" s="307">
        <f>IF(AND(B84&gt;0,A84&lt;0),(B74-(B84/(B84-A84))),0)</f>
        <v>0</v>
      </c>
      <c r="C89" s="307">
        <f t="shared" ref="C89:AP89" si="65">IF(AND(C84&gt;0,B84&lt;0),(C74-(C84/(C84-B84))),0)</f>
        <v>0</v>
      </c>
      <c r="D89" s="307">
        <f t="shared" si="65"/>
        <v>0</v>
      </c>
      <c r="E89" s="307">
        <f t="shared" si="65"/>
        <v>0</v>
      </c>
      <c r="F89" s="307">
        <f t="shared" si="65"/>
        <v>0</v>
      </c>
      <c r="G89" s="307">
        <f t="shared" si="65"/>
        <v>0</v>
      </c>
      <c r="H89" s="307">
        <f>IF(AND(H84&gt;0,G84&lt;0),(H74-(H84/(H84-G84))),0)</f>
        <v>0</v>
      </c>
      <c r="I89" s="307">
        <f t="shared" si="65"/>
        <v>0</v>
      </c>
      <c r="J89" s="307">
        <f t="shared" si="65"/>
        <v>0</v>
      </c>
      <c r="K89" s="307">
        <f t="shared" si="65"/>
        <v>0</v>
      </c>
      <c r="L89" s="307">
        <f t="shared" si="65"/>
        <v>0</v>
      </c>
      <c r="M89" s="307">
        <f t="shared" si="65"/>
        <v>0</v>
      </c>
      <c r="N89" s="307">
        <f t="shared" si="65"/>
        <v>0</v>
      </c>
      <c r="O89" s="307">
        <f t="shared" si="65"/>
        <v>0</v>
      </c>
      <c r="P89" s="307">
        <f t="shared" si="65"/>
        <v>0</v>
      </c>
      <c r="Q89" s="307">
        <f t="shared" si="65"/>
        <v>0</v>
      </c>
      <c r="R89" s="307">
        <f t="shared" si="65"/>
        <v>0</v>
      </c>
      <c r="S89" s="307">
        <f t="shared" si="65"/>
        <v>0</v>
      </c>
      <c r="T89" s="307">
        <f t="shared" si="65"/>
        <v>0</v>
      </c>
      <c r="U89" s="307">
        <f t="shared" si="65"/>
        <v>0</v>
      </c>
      <c r="V89" s="307">
        <f t="shared" si="65"/>
        <v>0</v>
      </c>
      <c r="W89" s="307">
        <f t="shared" si="65"/>
        <v>0</v>
      </c>
      <c r="X89" s="307">
        <f t="shared" si="65"/>
        <v>0</v>
      </c>
      <c r="Y89" s="307">
        <f t="shared" si="65"/>
        <v>0</v>
      </c>
      <c r="Z89" s="307">
        <f t="shared" si="65"/>
        <v>0</v>
      </c>
      <c r="AA89" s="307">
        <f t="shared" si="65"/>
        <v>0</v>
      </c>
      <c r="AB89" s="307">
        <f t="shared" si="65"/>
        <v>0</v>
      </c>
      <c r="AC89" s="307">
        <f t="shared" si="65"/>
        <v>0</v>
      </c>
      <c r="AD89" s="307">
        <f t="shared" si="65"/>
        <v>0</v>
      </c>
      <c r="AE89" s="307">
        <f t="shared" si="65"/>
        <v>0</v>
      </c>
      <c r="AF89" s="307">
        <f t="shared" si="65"/>
        <v>0</v>
      </c>
      <c r="AG89" s="307">
        <f t="shared" si="65"/>
        <v>0</v>
      </c>
      <c r="AH89" s="307">
        <f t="shared" si="65"/>
        <v>0</v>
      </c>
      <c r="AI89" s="307">
        <f t="shared" si="65"/>
        <v>0</v>
      </c>
      <c r="AJ89" s="307">
        <f t="shared" si="65"/>
        <v>0</v>
      </c>
      <c r="AK89" s="307">
        <f t="shared" si="65"/>
        <v>0</v>
      </c>
      <c r="AL89" s="307">
        <f t="shared" si="65"/>
        <v>0</v>
      </c>
      <c r="AM89" s="307">
        <f t="shared" si="65"/>
        <v>0</v>
      </c>
      <c r="AN89" s="307">
        <f t="shared" si="65"/>
        <v>0</v>
      </c>
      <c r="AO89" s="307">
        <f t="shared" si="65"/>
        <v>0</v>
      </c>
      <c r="AP89" s="307">
        <f t="shared" si="65"/>
        <v>0</v>
      </c>
    </row>
    <row r="90" spans="1:45" ht="15" thickBot="1" x14ac:dyDescent="0.25">
      <c r="A90" s="220" t="s">
        <v>252</v>
      </c>
      <c r="B90" s="221">
        <f t="shared" ref="B90:AP90" si="66">IF(AND(B87&gt;0,A87&lt;0),(B74-(B87/(B87-A87))),0)</f>
        <v>0</v>
      </c>
      <c r="C90" s="221">
        <f t="shared" si="66"/>
        <v>0</v>
      </c>
      <c r="D90" s="221">
        <f t="shared" si="66"/>
        <v>0</v>
      </c>
      <c r="E90" s="221">
        <f t="shared" si="66"/>
        <v>0</v>
      </c>
      <c r="F90" s="221">
        <f t="shared" si="66"/>
        <v>0</v>
      </c>
      <c r="G90" s="221">
        <f t="shared" si="66"/>
        <v>0</v>
      </c>
      <c r="H90" s="221">
        <f t="shared" si="66"/>
        <v>0</v>
      </c>
      <c r="I90" s="221">
        <f t="shared" si="66"/>
        <v>0</v>
      </c>
      <c r="J90" s="221">
        <f t="shared" si="66"/>
        <v>0</v>
      </c>
      <c r="K90" s="221">
        <f t="shared" si="66"/>
        <v>0</v>
      </c>
      <c r="L90" s="221">
        <f t="shared" si="66"/>
        <v>0</v>
      </c>
      <c r="M90" s="221">
        <f t="shared" si="66"/>
        <v>0</v>
      </c>
      <c r="N90" s="221">
        <f t="shared" si="66"/>
        <v>0</v>
      </c>
      <c r="O90" s="221">
        <f t="shared" si="66"/>
        <v>0</v>
      </c>
      <c r="P90" s="221">
        <f t="shared" si="66"/>
        <v>0</v>
      </c>
      <c r="Q90" s="221">
        <f t="shared" si="66"/>
        <v>0</v>
      </c>
      <c r="R90" s="221">
        <f t="shared" si="66"/>
        <v>0</v>
      </c>
      <c r="S90" s="221">
        <f t="shared" si="66"/>
        <v>0</v>
      </c>
      <c r="T90" s="221">
        <f t="shared" si="66"/>
        <v>0</v>
      </c>
      <c r="U90" s="221">
        <f t="shared" si="66"/>
        <v>0</v>
      </c>
      <c r="V90" s="221">
        <f t="shared" si="66"/>
        <v>0</v>
      </c>
      <c r="W90" s="221">
        <f t="shared" si="66"/>
        <v>0</v>
      </c>
      <c r="X90" s="221">
        <f t="shared" si="66"/>
        <v>0</v>
      </c>
      <c r="Y90" s="221">
        <f t="shared" si="66"/>
        <v>0</v>
      </c>
      <c r="Z90" s="221">
        <f t="shared" si="66"/>
        <v>0</v>
      </c>
      <c r="AA90" s="221">
        <f t="shared" si="66"/>
        <v>0</v>
      </c>
      <c r="AB90" s="221">
        <f t="shared" si="66"/>
        <v>0</v>
      </c>
      <c r="AC90" s="221">
        <f t="shared" si="66"/>
        <v>0</v>
      </c>
      <c r="AD90" s="221">
        <f t="shared" si="66"/>
        <v>0</v>
      </c>
      <c r="AE90" s="221">
        <f t="shared" si="66"/>
        <v>0</v>
      </c>
      <c r="AF90" s="221">
        <f t="shared" si="66"/>
        <v>0</v>
      </c>
      <c r="AG90" s="221">
        <f t="shared" si="66"/>
        <v>0</v>
      </c>
      <c r="AH90" s="221">
        <f t="shared" si="66"/>
        <v>0</v>
      </c>
      <c r="AI90" s="221">
        <f t="shared" si="66"/>
        <v>0</v>
      </c>
      <c r="AJ90" s="221">
        <f t="shared" si="66"/>
        <v>0</v>
      </c>
      <c r="AK90" s="221">
        <f t="shared" si="66"/>
        <v>0</v>
      </c>
      <c r="AL90" s="221">
        <f t="shared" si="66"/>
        <v>0</v>
      </c>
      <c r="AM90" s="221">
        <f t="shared" si="66"/>
        <v>0</v>
      </c>
      <c r="AN90" s="221">
        <f t="shared" si="66"/>
        <v>0</v>
      </c>
      <c r="AO90" s="221">
        <f t="shared" si="66"/>
        <v>0</v>
      </c>
      <c r="AP90" s="221">
        <f t="shared" si="66"/>
        <v>0</v>
      </c>
    </row>
    <row r="91" spans="1:45" s="198" customFormat="1" x14ac:dyDescent="0.2">
      <c r="A91" s="172"/>
      <c r="B91" s="222">
        <v>2024</v>
      </c>
      <c r="C91" s="222">
        <f>B91+1</f>
        <v>2025</v>
      </c>
      <c r="D91" s="157">
        <f t="shared" ref="D91:AP91" si="67">C91+1</f>
        <v>2026</v>
      </c>
      <c r="E91" s="157">
        <f t="shared" si="67"/>
        <v>2027</v>
      </c>
      <c r="F91" s="157">
        <f t="shared" si="67"/>
        <v>2028</v>
      </c>
      <c r="G91" s="157">
        <f t="shared" si="67"/>
        <v>2029</v>
      </c>
      <c r="H91" s="157">
        <f t="shared" si="67"/>
        <v>2030</v>
      </c>
      <c r="I91" s="157">
        <f t="shared" si="67"/>
        <v>2031</v>
      </c>
      <c r="J91" s="157">
        <f t="shared" si="67"/>
        <v>2032</v>
      </c>
      <c r="K91" s="157">
        <f t="shared" si="67"/>
        <v>2033</v>
      </c>
      <c r="L91" s="157">
        <f t="shared" si="67"/>
        <v>2034</v>
      </c>
      <c r="M91" s="157">
        <f t="shared" si="67"/>
        <v>2035</v>
      </c>
      <c r="N91" s="157">
        <f t="shared" si="67"/>
        <v>2036</v>
      </c>
      <c r="O91" s="157">
        <f t="shared" si="67"/>
        <v>2037</v>
      </c>
      <c r="P91" s="157">
        <f t="shared" si="67"/>
        <v>2038</v>
      </c>
      <c r="Q91" s="157">
        <f t="shared" si="67"/>
        <v>2039</v>
      </c>
      <c r="R91" s="157">
        <f t="shared" si="67"/>
        <v>2040</v>
      </c>
      <c r="S91" s="157">
        <f t="shared" si="67"/>
        <v>2041</v>
      </c>
      <c r="T91" s="157">
        <f t="shared" si="67"/>
        <v>2042</v>
      </c>
      <c r="U91" s="157">
        <f t="shared" si="67"/>
        <v>2043</v>
      </c>
      <c r="V91" s="157">
        <f t="shared" si="67"/>
        <v>2044</v>
      </c>
      <c r="W91" s="157">
        <f t="shared" si="67"/>
        <v>2045</v>
      </c>
      <c r="X91" s="157">
        <f t="shared" si="67"/>
        <v>2046</v>
      </c>
      <c r="Y91" s="157">
        <f t="shared" si="67"/>
        <v>2047</v>
      </c>
      <c r="Z91" s="157">
        <f t="shared" si="67"/>
        <v>2048</v>
      </c>
      <c r="AA91" s="157">
        <f t="shared" si="67"/>
        <v>2049</v>
      </c>
      <c r="AB91" s="157">
        <f t="shared" si="67"/>
        <v>2050</v>
      </c>
      <c r="AC91" s="157">
        <f t="shared" si="67"/>
        <v>2051</v>
      </c>
      <c r="AD91" s="157">
        <f t="shared" si="67"/>
        <v>2052</v>
      </c>
      <c r="AE91" s="157">
        <f t="shared" si="67"/>
        <v>2053</v>
      </c>
      <c r="AF91" s="157">
        <f t="shared" si="67"/>
        <v>2054</v>
      </c>
      <c r="AG91" s="157">
        <f t="shared" si="67"/>
        <v>2055</v>
      </c>
      <c r="AH91" s="157">
        <f t="shared" si="67"/>
        <v>2056</v>
      </c>
      <c r="AI91" s="157">
        <f t="shared" si="67"/>
        <v>2057</v>
      </c>
      <c r="AJ91" s="157">
        <f t="shared" si="67"/>
        <v>2058</v>
      </c>
      <c r="AK91" s="157">
        <f t="shared" si="67"/>
        <v>2059</v>
      </c>
      <c r="AL91" s="157">
        <f t="shared" si="67"/>
        <v>2060</v>
      </c>
      <c r="AM91" s="157">
        <f t="shared" si="67"/>
        <v>2061</v>
      </c>
      <c r="AN91" s="157">
        <f t="shared" si="67"/>
        <v>2062</v>
      </c>
      <c r="AO91" s="157">
        <f t="shared" si="67"/>
        <v>2063</v>
      </c>
      <c r="AP91" s="157">
        <f t="shared" si="67"/>
        <v>2064</v>
      </c>
      <c r="AQ91" s="158"/>
      <c r="AR91" s="158"/>
      <c r="AS91" s="158"/>
    </row>
    <row r="92" spans="1:45" ht="15.6" customHeight="1" x14ac:dyDescent="0.2">
      <c r="A92" s="223" t="s">
        <v>251</v>
      </c>
      <c r="B92" s="105"/>
      <c r="C92" s="105"/>
      <c r="D92" s="105"/>
      <c r="E92" s="105"/>
      <c r="F92" s="105"/>
      <c r="G92" s="105"/>
      <c r="H92" s="105"/>
      <c r="I92" s="105"/>
      <c r="J92" s="105"/>
      <c r="K92" s="105"/>
      <c r="L92" s="224">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250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249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248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247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500" t="s">
        <v>483</v>
      </c>
      <c r="B97" s="500"/>
      <c r="C97" s="500"/>
      <c r="D97" s="500"/>
      <c r="E97" s="500"/>
      <c r="F97" s="500"/>
      <c r="G97" s="500"/>
      <c r="H97" s="500"/>
      <c r="I97" s="500"/>
      <c r="J97" s="500"/>
      <c r="K97" s="500"/>
      <c r="L97" s="500"/>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5"/>
    </row>
    <row r="99" spans="1:71" s="231" customFormat="1" ht="16.5" thickTop="1" x14ac:dyDescent="0.2">
      <c r="A99" s="226" t="s">
        <v>484</v>
      </c>
      <c r="B99" s="227">
        <f>B81*B85</f>
        <v>-5580.3038261929623</v>
      </c>
      <c r="C99" s="228">
        <f>C81*C85</f>
        <v>0</v>
      </c>
      <c r="D99" s="228">
        <f t="shared" ref="D99:AP99" si="68">D81*D85</f>
        <v>0</v>
      </c>
      <c r="E99" s="228">
        <f t="shared" si="68"/>
        <v>0</v>
      </c>
      <c r="F99" s="228">
        <f t="shared" si="68"/>
        <v>0</v>
      </c>
      <c r="G99" s="228">
        <f t="shared" si="68"/>
        <v>0</v>
      </c>
      <c r="H99" s="228">
        <f t="shared" si="68"/>
        <v>0</v>
      </c>
      <c r="I99" s="228">
        <f t="shared" si="68"/>
        <v>0</v>
      </c>
      <c r="J99" s="228">
        <f>J81*J85</f>
        <v>0</v>
      </c>
      <c r="K99" s="228">
        <f t="shared" si="68"/>
        <v>0</v>
      </c>
      <c r="L99" s="228">
        <f>L81*L85</f>
        <v>0</v>
      </c>
      <c r="M99" s="228">
        <f t="shared" si="68"/>
        <v>0</v>
      </c>
      <c r="N99" s="228">
        <f t="shared" si="68"/>
        <v>0</v>
      </c>
      <c r="O99" s="228">
        <f t="shared" si="68"/>
        <v>0</v>
      </c>
      <c r="P99" s="228">
        <f t="shared" si="68"/>
        <v>0</v>
      </c>
      <c r="Q99" s="228">
        <f t="shared" si="68"/>
        <v>0</v>
      </c>
      <c r="R99" s="228">
        <f t="shared" si="68"/>
        <v>0</v>
      </c>
      <c r="S99" s="228">
        <f t="shared" si="68"/>
        <v>0</v>
      </c>
      <c r="T99" s="228">
        <f t="shared" si="68"/>
        <v>0</v>
      </c>
      <c r="U99" s="228">
        <f t="shared" si="68"/>
        <v>0</v>
      </c>
      <c r="V99" s="228">
        <f t="shared" si="68"/>
        <v>0</v>
      </c>
      <c r="W99" s="228">
        <f t="shared" si="68"/>
        <v>0</v>
      </c>
      <c r="X99" s="228">
        <f t="shared" si="68"/>
        <v>0</v>
      </c>
      <c r="Y99" s="228">
        <f t="shared" si="68"/>
        <v>0</v>
      </c>
      <c r="Z99" s="228">
        <f t="shared" si="68"/>
        <v>0</v>
      </c>
      <c r="AA99" s="228">
        <f t="shared" si="68"/>
        <v>0</v>
      </c>
      <c r="AB99" s="228">
        <f t="shared" si="68"/>
        <v>0</v>
      </c>
      <c r="AC99" s="228">
        <f t="shared" si="68"/>
        <v>0</v>
      </c>
      <c r="AD99" s="228">
        <f t="shared" si="68"/>
        <v>0</v>
      </c>
      <c r="AE99" s="228">
        <f t="shared" si="68"/>
        <v>0</v>
      </c>
      <c r="AF99" s="228">
        <f t="shared" si="68"/>
        <v>0</v>
      </c>
      <c r="AG99" s="228">
        <f t="shared" si="68"/>
        <v>0</v>
      </c>
      <c r="AH99" s="228">
        <f t="shared" si="68"/>
        <v>0</v>
      </c>
      <c r="AI99" s="228">
        <f t="shared" si="68"/>
        <v>0</v>
      </c>
      <c r="AJ99" s="228">
        <f t="shared" si="68"/>
        <v>0</v>
      </c>
      <c r="AK99" s="228">
        <f t="shared" si="68"/>
        <v>0</v>
      </c>
      <c r="AL99" s="228">
        <f t="shared" si="68"/>
        <v>0</v>
      </c>
      <c r="AM99" s="228">
        <f t="shared" si="68"/>
        <v>0</v>
      </c>
      <c r="AN99" s="228">
        <f t="shared" si="68"/>
        <v>0</v>
      </c>
      <c r="AO99" s="228">
        <f t="shared" si="68"/>
        <v>0</v>
      </c>
      <c r="AP99" s="228">
        <f t="shared" si="68"/>
        <v>0</v>
      </c>
      <c r="AQ99" s="229">
        <f>SUM(B99:AP99)</f>
        <v>-5580.3038261929623</v>
      </c>
      <c r="AR99" s="230"/>
      <c r="AS99" s="230"/>
    </row>
    <row r="100" spans="1:71" s="234" customFormat="1" x14ac:dyDescent="0.2">
      <c r="A100" s="232">
        <f>AQ99</f>
        <v>-5580.3038261929623</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34" customFormat="1" x14ac:dyDescent="0.2">
      <c r="A101" s="232">
        <f>AP87</f>
        <v>-8712.6028230924003</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34" customFormat="1" x14ac:dyDescent="0.2">
      <c r="A102" s="235" t="s">
        <v>485</v>
      </c>
      <c r="B102" s="308">
        <f>(A101+-A100)/-A100</f>
        <v>-0.56131334322639903</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34" customFormat="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x14ac:dyDescent="0.2">
      <c r="A104" s="309" t="s">
        <v>486</v>
      </c>
      <c r="B104" s="309" t="s">
        <v>487</v>
      </c>
      <c r="C104" s="309" t="s">
        <v>488</v>
      </c>
      <c r="D104" s="309" t="s">
        <v>489</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x14ac:dyDescent="0.2">
      <c r="A105" s="310">
        <f>G30/1000/1000</f>
        <v>-8.157204316632867E-3</v>
      </c>
      <c r="B105" s="311">
        <f>L88</f>
        <v>0</v>
      </c>
      <c r="C105" s="312" t="str">
        <f>G28</f>
        <v>не окупается</v>
      </c>
      <c r="D105" s="312" t="str">
        <f>G29</f>
        <v>не окупается</v>
      </c>
      <c r="E105" s="239" t="s">
        <v>490</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x14ac:dyDescent="0.2">
      <c r="A107" s="313"/>
      <c r="B107" s="314">
        <v>2016</v>
      </c>
      <c r="C107" s="314">
        <v>2017</v>
      </c>
      <c r="D107" s="315">
        <f t="shared" ref="D107:AP107" si="69">C107+1</f>
        <v>2018</v>
      </c>
      <c r="E107" s="315">
        <f t="shared" si="69"/>
        <v>2019</v>
      </c>
      <c r="F107" s="315">
        <f t="shared" si="69"/>
        <v>2020</v>
      </c>
      <c r="G107" s="315">
        <f t="shared" si="69"/>
        <v>2021</v>
      </c>
      <c r="H107" s="315">
        <f t="shared" si="69"/>
        <v>2022</v>
      </c>
      <c r="I107" s="315">
        <f t="shared" si="69"/>
        <v>2023</v>
      </c>
      <c r="J107" s="315">
        <f t="shared" si="69"/>
        <v>2024</v>
      </c>
      <c r="K107" s="315">
        <f t="shared" si="69"/>
        <v>2025</v>
      </c>
      <c r="L107" s="315">
        <f t="shared" si="69"/>
        <v>2026</v>
      </c>
      <c r="M107" s="315">
        <f t="shared" si="69"/>
        <v>2027</v>
      </c>
      <c r="N107" s="315">
        <f t="shared" si="69"/>
        <v>2028</v>
      </c>
      <c r="O107" s="315">
        <f t="shared" si="69"/>
        <v>2029</v>
      </c>
      <c r="P107" s="315">
        <f t="shared" si="69"/>
        <v>2030</v>
      </c>
      <c r="Q107" s="315">
        <f t="shared" si="69"/>
        <v>2031</v>
      </c>
      <c r="R107" s="315">
        <f t="shared" si="69"/>
        <v>2032</v>
      </c>
      <c r="S107" s="315">
        <f t="shared" si="69"/>
        <v>2033</v>
      </c>
      <c r="T107" s="315">
        <f t="shared" si="69"/>
        <v>2034</v>
      </c>
      <c r="U107" s="315">
        <f t="shared" si="69"/>
        <v>2035</v>
      </c>
      <c r="V107" s="315">
        <f t="shared" si="69"/>
        <v>2036</v>
      </c>
      <c r="W107" s="315">
        <f t="shared" si="69"/>
        <v>2037</v>
      </c>
      <c r="X107" s="315">
        <f t="shared" si="69"/>
        <v>2038</v>
      </c>
      <c r="Y107" s="315">
        <f t="shared" si="69"/>
        <v>2039</v>
      </c>
      <c r="Z107" s="315">
        <f t="shared" si="69"/>
        <v>2040</v>
      </c>
      <c r="AA107" s="315">
        <f t="shared" si="69"/>
        <v>2041</v>
      </c>
      <c r="AB107" s="315">
        <f t="shared" si="69"/>
        <v>2042</v>
      </c>
      <c r="AC107" s="315">
        <f t="shared" si="69"/>
        <v>2043</v>
      </c>
      <c r="AD107" s="315">
        <f t="shared" si="69"/>
        <v>2044</v>
      </c>
      <c r="AE107" s="315">
        <f t="shared" si="69"/>
        <v>2045</v>
      </c>
      <c r="AF107" s="315">
        <f t="shared" si="69"/>
        <v>2046</v>
      </c>
      <c r="AG107" s="315">
        <f t="shared" si="69"/>
        <v>2047</v>
      </c>
      <c r="AH107" s="315">
        <f t="shared" si="69"/>
        <v>2048</v>
      </c>
      <c r="AI107" s="315">
        <f t="shared" si="69"/>
        <v>2049</v>
      </c>
      <c r="AJ107" s="315">
        <f t="shared" si="69"/>
        <v>2050</v>
      </c>
      <c r="AK107" s="315">
        <f t="shared" si="69"/>
        <v>2051</v>
      </c>
      <c r="AL107" s="315">
        <f t="shared" si="69"/>
        <v>2052</v>
      </c>
      <c r="AM107" s="315">
        <f t="shared" si="69"/>
        <v>2053</v>
      </c>
      <c r="AN107" s="315">
        <f t="shared" si="69"/>
        <v>2054</v>
      </c>
      <c r="AO107" s="315">
        <f t="shared" si="69"/>
        <v>2055</v>
      </c>
      <c r="AP107" s="315">
        <f t="shared" si="69"/>
        <v>2056</v>
      </c>
      <c r="AT107" s="234"/>
      <c r="AU107" s="234"/>
      <c r="AV107" s="234"/>
      <c r="AW107" s="234"/>
      <c r="AX107" s="234"/>
      <c r="AY107" s="234"/>
      <c r="AZ107" s="234"/>
      <c r="BA107" s="234"/>
      <c r="BB107" s="234"/>
      <c r="BC107" s="234"/>
      <c r="BD107" s="234"/>
      <c r="BE107" s="234"/>
      <c r="BF107" s="234"/>
      <c r="BG107" s="234"/>
    </row>
    <row r="108" spans="1:71" ht="12.75" x14ac:dyDescent="0.2">
      <c r="A108" s="316" t="s">
        <v>491</v>
      </c>
      <c r="B108" s="317"/>
      <c r="C108" s="317">
        <f>C109*$B$111*$B$112*1000</f>
        <v>0</v>
      </c>
      <c r="D108" s="317">
        <f t="shared" ref="D108:AP108" si="70">D109*$B$111*$B$112*1000</f>
        <v>0</v>
      </c>
      <c r="E108" s="317">
        <f>E109*$B$111*$B$112*1000</f>
        <v>0</v>
      </c>
      <c r="F108" s="317">
        <f t="shared" si="70"/>
        <v>0</v>
      </c>
      <c r="G108" s="317">
        <f t="shared" si="70"/>
        <v>0</v>
      </c>
      <c r="H108" s="317">
        <f t="shared" si="70"/>
        <v>0</v>
      </c>
      <c r="I108" s="317">
        <f t="shared" si="70"/>
        <v>0</v>
      </c>
      <c r="J108" s="317">
        <f t="shared" si="70"/>
        <v>0</v>
      </c>
      <c r="K108" s="317">
        <f t="shared" si="70"/>
        <v>0</v>
      </c>
      <c r="L108" s="317">
        <f t="shared" si="70"/>
        <v>0</v>
      </c>
      <c r="M108" s="317">
        <f t="shared" si="70"/>
        <v>0</v>
      </c>
      <c r="N108" s="317">
        <f t="shared" si="70"/>
        <v>0</v>
      </c>
      <c r="O108" s="317">
        <f t="shared" si="70"/>
        <v>0</v>
      </c>
      <c r="P108" s="317">
        <f t="shared" si="70"/>
        <v>0</v>
      </c>
      <c r="Q108" s="317">
        <f t="shared" si="70"/>
        <v>0</v>
      </c>
      <c r="R108" s="317">
        <f t="shared" si="70"/>
        <v>0</v>
      </c>
      <c r="S108" s="317">
        <f t="shared" si="70"/>
        <v>0</v>
      </c>
      <c r="T108" s="317">
        <f t="shared" si="70"/>
        <v>0</v>
      </c>
      <c r="U108" s="317">
        <f t="shared" si="70"/>
        <v>0</v>
      </c>
      <c r="V108" s="317">
        <f t="shared" si="70"/>
        <v>0</v>
      </c>
      <c r="W108" s="317">
        <f t="shared" si="70"/>
        <v>0</v>
      </c>
      <c r="X108" s="317">
        <f t="shared" si="70"/>
        <v>0</v>
      </c>
      <c r="Y108" s="317">
        <f t="shared" si="70"/>
        <v>0</v>
      </c>
      <c r="Z108" s="317">
        <f t="shared" si="70"/>
        <v>0</v>
      </c>
      <c r="AA108" s="317">
        <f t="shared" si="70"/>
        <v>0</v>
      </c>
      <c r="AB108" s="317">
        <f t="shared" si="70"/>
        <v>0</v>
      </c>
      <c r="AC108" s="317">
        <f t="shared" si="70"/>
        <v>0</v>
      </c>
      <c r="AD108" s="317">
        <f t="shared" si="70"/>
        <v>0</v>
      </c>
      <c r="AE108" s="317">
        <f t="shared" si="70"/>
        <v>0</v>
      </c>
      <c r="AF108" s="317">
        <f t="shared" si="70"/>
        <v>0</v>
      </c>
      <c r="AG108" s="317">
        <f t="shared" si="70"/>
        <v>0</v>
      </c>
      <c r="AH108" s="317">
        <f t="shared" si="70"/>
        <v>0</v>
      </c>
      <c r="AI108" s="317">
        <f t="shared" si="70"/>
        <v>0</v>
      </c>
      <c r="AJ108" s="317">
        <f t="shared" si="70"/>
        <v>0</v>
      </c>
      <c r="AK108" s="317">
        <f t="shared" si="70"/>
        <v>0</v>
      </c>
      <c r="AL108" s="317">
        <f t="shared" si="70"/>
        <v>0</v>
      </c>
      <c r="AM108" s="317">
        <f t="shared" si="70"/>
        <v>0</v>
      </c>
      <c r="AN108" s="317">
        <f t="shared" si="70"/>
        <v>0</v>
      </c>
      <c r="AO108" s="317">
        <f t="shared" si="70"/>
        <v>0</v>
      </c>
      <c r="AP108" s="317">
        <f t="shared" si="70"/>
        <v>0</v>
      </c>
      <c r="AT108" s="234"/>
      <c r="AU108" s="234"/>
      <c r="AV108" s="234"/>
      <c r="AW108" s="234"/>
      <c r="AX108" s="234"/>
      <c r="AY108" s="234"/>
      <c r="AZ108" s="234"/>
      <c r="BA108" s="234"/>
      <c r="BB108" s="234"/>
      <c r="BC108" s="234"/>
      <c r="BD108" s="234"/>
      <c r="BE108" s="234"/>
      <c r="BF108" s="234"/>
      <c r="BG108" s="234"/>
    </row>
    <row r="109" spans="1:71" ht="12.75" x14ac:dyDescent="0.2">
      <c r="A109" s="316" t="s">
        <v>492</v>
      </c>
      <c r="B109" s="315"/>
      <c r="C109" s="315">
        <f>B109+$I$120*C113</f>
        <v>0</v>
      </c>
      <c r="D109" s="315">
        <f>C109+$I$120*D113</f>
        <v>0</v>
      </c>
      <c r="E109" s="315">
        <f t="shared" ref="E109:AP109" si="71">D109+$I$120*E113</f>
        <v>0</v>
      </c>
      <c r="F109" s="315">
        <f t="shared" si="71"/>
        <v>0</v>
      </c>
      <c r="G109" s="315">
        <f t="shared" si="71"/>
        <v>0</v>
      </c>
      <c r="H109" s="315">
        <f t="shared" si="71"/>
        <v>0</v>
      </c>
      <c r="I109" s="315">
        <f t="shared" si="71"/>
        <v>0</v>
      </c>
      <c r="J109" s="315">
        <f t="shared" si="71"/>
        <v>0</v>
      </c>
      <c r="K109" s="315">
        <f t="shared" si="71"/>
        <v>0</v>
      </c>
      <c r="L109" s="315">
        <f t="shared" si="71"/>
        <v>0</v>
      </c>
      <c r="M109" s="315">
        <f t="shared" si="71"/>
        <v>0</v>
      </c>
      <c r="N109" s="315">
        <f t="shared" si="71"/>
        <v>0</v>
      </c>
      <c r="O109" s="315">
        <f t="shared" si="71"/>
        <v>0</v>
      </c>
      <c r="P109" s="315">
        <f t="shared" si="71"/>
        <v>0</v>
      </c>
      <c r="Q109" s="315">
        <f t="shared" si="71"/>
        <v>0</v>
      </c>
      <c r="R109" s="315">
        <f t="shared" si="71"/>
        <v>0</v>
      </c>
      <c r="S109" s="315">
        <f t="shared" si="71"/>
        <v>0</v>
      </c>
      <c r="T109" s="315">
        <f t="shared" si="71"/>
        <v>0</v>
      </c>
      <c r="U109" s="315">
        <f t="shared" si="71"/>
        <v>0</v>
      </c>
      <c r="V109" s="315">
        <f t="shared" si="71"/>
        <v>0</v>
      </c>
      <c r="W109" s="315">
        <f t="shared" si="71"/>
        <v>0</v>
      </c>
      <c r="X109" s="315">
        <f t="shared" si="71"/>
        <v>0</v>
      </c>
      <c r="Y109" s="315">
        <f t="shared" si="71"/>
        <v>0</v>
      </c>
      <c r="Z109" s="315">
        <f t="shared" si="71"/>
        <v>0</v>
      </c>
      <c r="AA109" s="315">
        <f t="shared" si="71"/>
        <v>0</v>
      </c>
      <c r="AB109" s="315">
        <f t="shared" si="71"/>
        <v>0</v>
      </c>
      <c r="AC109" s="315">
        <f t="shared" si="71"/>
        <v>0</v>
      </c>
      <c r="AD109" s="315">
        <f t="shared" si="71"/>
        <v>0</v>
      </c>
      <c r="AE109" s="315">
        <f t="shared" si="71"/>
        <v>0</v>
      </c>
      <c r="AF109" s="315">
        <f t="shared" si="71"/>
        <v>0</v>
      </c>
      <c r="AG109" s="315">
        <f t="shared" si="71"/>
        <v>0</v>
      </c>
      <c r="AH109" s="315">
        <f t="shared" si="71"/>
        <v>0</v>
      </c>
      <c r="AI109" s="315">
        <f t="shared" si="71"/>
        <v>0</v>
      </c>
      <c r="AJ109" s="315">
        <f t="shared" si="71"/>
        <v>0</v>
      </c>
      <c r="AK109" s="315">
        <f t="shared" si="71"/>
        <v>0</v>
      </c>
      <c r="AL109" s="315">
        <f t="shared" si="71"/>
        <v>0</v>
      </c>
      <c r="AM109" s="315">
        <f t="shared" si="71"/>
        <v>0</v>
      </c>
      <c r="AN109" s="315">
        <f t="shared" si="71"/>
        <v>0</v>
      </c>
      <c r="AO109" s="315">
        <f t="shared" si="71"/>
        <v>0</v>
      </c>
      <c r="AP109" s="315">
        <f t="shared" si="71"/>
        <v>0</v>
      </c>
      <c r="AT109" s="234"/>
      <c r="AU109" s="234"/>
      <c r="AV109" s="234"/>
      <c r="AW109" s="234"/>
      <c r="AX109" s="234"/>
      <c r="AY109" s="234"/>
      <c r="AZ109" s="234"/>
      <c r="BA109" s="234"/>
      <c r="BB109" s="234"/>
      <c r="BC109" s="234"/>
      <c r="BD109" s="234"/>
      <c r="BE109" s="234"/>
      <c r="BF109" s="234"/>
      <c r="BG109" s="234"/>
    </row>
    <row r="110" spans="1:71" ht="12.75" x14ac:dyDescent="0.2">
      <c r="A110" s="316" t="s">
        <v>493</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234"/>
      <c r="AU110" s="234"/>
      <c r="AV110" s="234"/>
      <c r="AW110" s="234"/>
      <c r="AX110" s="234"/>
      <c r="AY110" s="234"/>
      <c r="AZ110" s="234"/>
      <c r="BA110" s="234"/>
      <c r="BB110" s="234"/>
      <c r="BC110" s="234"/>
      <c r="BD110" s="234"/>
      <c r="BE110" s="234"/>
      <c r="BF110" s="234"/>
      <c r="BG110" s="234"/>
    </row>
    <row r="111" spans="1:71" ht="12.75" x14ac:dyDescent="0.2">
      <c r="A111" s="316" t="s">
        <v>494</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234"/>
      <c r="AU111" s="234"/>
      <c r="AV111" s="234"/>
      <c r="AW111" s="234"/>
      <c r="AX111" s="234"/>
      <c r="AY111" s="234"/>
      <c r="AZ111" s="234"/>
      <c r="BA111" s="234"/>
      <c r="BB111" s="234"/>
      <c r="BC111" s="234"/>
      <c r="BD111" s="234"/>
      <c r="BE111" s="234"/>
      <c r="BF111" s="234"/>
      <c r="BG111" s="234"/>
    </row>
    <row r="112" spans="1:71" ht="12.75" x14ac:dyDescent="0.2">
      <c r="A112" s="316" t="s">
        <v>495</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234"/>
      <c r="AU112" s="234"/>
      <c r="AV112" s="234"/>
      <c r="AW112" s="234"/>
      <c r="AX112" s="234"/>
      <c r="AY112" s="234"/>
      <c r="AZ112" s="234"/>
      <c r="BA112" s="234"/>
      <c r="BB112" s="234"/>
      <c r="BC112" s="234"/>
      <c r="BD112" s="234"/>
      <c r="BE112" s="234"/>
      <c r="BF112" s="234"/>
      <c r="BG112" s="234"/>
    </row>
    <row r="113" spans="1:71" ht="15" x14ac:dyDescent="0.2">
      <c r="A113" s="319" t="s">
        <v>496</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234"/>
      <c r="AU113" s="234"/>
      <c r="AV113" s="234"/>
      <c r="AW113" s="234"/>
      <c r="AX113" s="234"/>
      <c r="AY113" s="234"/>
      <c r="AZ113" s="234"/>
      <c r="BA113" s="234"/>
      <c r="BB113" s="234"/>
      <c r="BC113" s="234"/>
      <c r="BD113" s="234"/>
      <c r="BE113" s="234"/>
      <c r="BF113" s="234"/>
      <c r="BG113" s="234"/>
    </row>
    <row r="114" spans="1:71" ht="12.75"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x14ac:dyDescent="0.2">
      <c r="A116" s="313"/>
      <c r="B116" s="488" t="s">
        <v>497</v>
      </c>
      <c r="C116" s="489"/>
      <c r="D116" s="488" t="s">
        <v>498</v>
      </c>
      <c r="E116" s="489"/>
      <c r="F116" s="313"/>
      <c r="G116" s="313"/>
      <c r="H116" s="313"/>
      <c r="I116" s="313"/>
      <c r="J116" s="313"/>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x14ac:dyDescent="0.2">
      <c r="A117" s="316" t="s">
        <v>499</v>
      </c>
      <c r="B117" s="322"/>
      <c r="C117" s="313" t="s">
        <v>500</v>
      </c>
      <c r="D117" s="322"/>
      <c r="E117" s="313" t="s">
        <v>500</v>
      </c>
      <c r="F117" s="313"/>
      <c r="G117" s="313"/>
      <c r="H117" s="313"/>
      <c r="I117" s="313"/>
      <c r="J117" s="313"/>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x14ac:dyDescent="0.2">
      <c r="A118" s="316" t="s">
        <v>499</v>
      </c>
      <c r="B118" s="313">
        <f>$B$110*B117</f>
        <v>0</v>
      </c>
      <c r="C118" s="313" t="s">
        <v>125</v>
      </c>
      <c r="D118" s="313">
        <f>$B$110*D117</f>
        <v>0</v>
      </c>
      <c r="E118" s="313" t="s">
        <v>125</v>
      </c>
      <c r="F118" s="316" t="s">
        <v>501</v>
      </c>
      <c r="G118" s="313">
        <f>D117-B117</f>
        <v>0</v>
      </c>
      <c r="H118" s="313" t="s">
        <v>500</v>
      </c>
      <c r="I118" s="323">
        <f>$B$110*G118</f>
        <v>0</v>
      </c>
      <c r="J118" s="313" t="s">
        <v>125</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x14ac:dyDescent="0.2">
      <c r="A119" s="313"/>
      <c r="B119" s="313"/>
      <c r="C119" s="313"/>
      <c r="D119" s="313"/>
      <c r="E119" s="313"/>
      <c r="F119" s="316" t="s">
        <v>502</v>
      </c>
      <c r="G119" s="313">
        <f>I119/$B$110</f>
        <v>0</v>
      </c>
      <c r="H119" s="313" t="s">
        <v>500</v>
      </c>
      <c r="I119" s="322"/>
      <c r="J119" s="313" t="s">
        <v>125</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x14ac:dyDescent="0.2">
      <c r="A120" s="324"/>
      <c r="B120" s="325"/>
      <c r="C120" s="325"/>
      <c r="D120" s="325"/>
      <c r="E120" s="325"/>
      <c r="F120" s="326" t="s">
        <v>503</v>
      </c>
      <c r="G120" s="323">
        <f>G118</f>
        <v>0</v>
      </c>
      <c r="H120" s="313" t="s">
        <v>500</v>
      </c>
      <c r="I120" s="318">
        <f>I118</f>
        <v>0</v>
      </c>
      <c r="J120" s="313" t="s">
        <v>125</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t="12.75" x14ac:dyDescent="0.2">
      <c r="A122" s="327" t="s">
        <v>504</v>
      </c>
      <c r="B122" s="339">
        <f>'6.2. Паспорт фин осв ввод'!C24</f>
        <v>12.915153027427881</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x14ac:dyDescent="0.2">
      <c r="A123" s="327" t="s">
        <v>297</v>
      </c>
      <c r="B123" s="328">
        <v>30</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x14ac:dyDescent="0.2">
      <c r="A124" s="327" t="s">
        <v>505</v>
      </c>
      <c r="B124" s="328"/>
      <c r="C124" s="242" t="s">
        <v>506</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t="12.75" x14ac:dyDescent="0.2">
      <c r="A125" s="254"/>
      <c r="B125" s="255"/>
      <c r="C125" s="243"/>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x14ac:dyDescent="0.2">
      <c r="A126" s="327" t="s">
        <v>507</v>
      </c>
      <c r="B126" s="329">
        <f>'6.2. Паспорт фин осв ввод'!C24*1000</f>
        <v>12915.153027427881</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x14ac:dyDescent="0.2">
      <c r="A127" s="327" t="s">
        <v>508</v>
      </c>
      <c r="B127" s="330">
        <v>0.03</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x14ac:dyDescent="0.2">
      <c r="A129" s="327" t="s">
        <v>509</v>
      </c>
      <c r="B129" s="331">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x14ac:dyDescent="0.2">
      <c r="A130" s="256"/>
      <c r="B130" s="257"/>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x14ac:dyDescent="0.2">
      <c r="A131" s="332" t="s">
        <v>510</v>
      </c>
      <c r="B131" s="333">
        <v>1.23072</v>
      </c>
      <c r="C131" s="239" t="s">
        <v>511</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x14ac:dyDescent="0.2">
      <c r="A132" s="332" t="s">
        <v>512</v>
      </c>
      <c r="B132" s="333">
        <v>1.20268</v>
      </c>
      <c r="C132" s="239" t="s">
        <v>511</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x14ac:dyDescent="0.2">
      <c r="A134" s="327" t="s">
        <v>513</v>
      </c>
      <c r="C134" s="244" t="s">
        <v>514</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x14ac:dyDescent="0.2">
      <c r="A135" s="327"/>
      <c r="B135" s="334">
        <v>2016</v>
      </c>
      <c r="C135" s="334">
        <f>B135+1</f>
        <v>2017</v>
      </c>
      <c r="D135" s="334">
        <f t="shared" ref="D135:AY135" si="72">C135+1</f>
        <v>2018</v>
      </c>
      <c r="E135" s="334">
        <f t="shared" si="72"/>
        <v>2019</v>
      </c>
      <c r="F135" s="334">
        <f t="shared" si="72"/>
        <v>2020</v>
      </c>
      <c r="G135" s="334">
        <f t="shared" si="72"/>
        <v>2021</v>
      </c>
      <c r="H135" s="334">
        <f t="shared" si="72"/>
        <v>2022</v>
      </c>
      <c r="I135" s="334">
        <f t="shared" si="72"/>
        <v>2023</v>
      </c>
      <c r="J135" s="334">
        <f t="shared" si="72"/>
        <v>2024</v>
      </c>
      <c r="K135" s="334">
        <f t="shared" si="72"/>
        <v>2025</v>
      </c>
      <c r="L135" s="334">
        <f t="shared" si="72"/>
        <v>2026</v>
      </c>
      <c r="M135" s="334">
        <f t="shared" si="72"/>
        <v>2027</v>
      </c>
      <c r="N135" s="334">
        <f t="shared" si="72"/>
        <v>2028</v>
      </c>
      <c r="O135" s="334">
        <f t="shared" si="72"/>
        <v>2029</v>
      </c>
      <c r="P135" s="334">
        <f t="shared" si="72"/>
        <v>2030</v>
      </c>
      <c r="Q135" s="334">
        <f t="shared" si="72"/>
        <v>2031</v>
      </c>
      <c r="R135" s="334">
        <f t="shared" si="72"/>
        <v>2032</v>
      </c>
      <c r="S135" s="334">
        <f t="shared" si="72"/>
        <v>2033</v>
      </c>
      <c r="T135" s="334">
        <f t="shared" si="72"/>
        <v>2034</v>
      </c>
      <c r="U135" s="334">
        <f t="shared" si="72"/>
        <v>2035</v>
      </c>
      <c r="V135" s="334">
        <f t="shared" si="72"/>
        <v>2036</v>
      </c>
      <c r="W135" s="334">
        <f t="shared" si="72"/>
        <v>2037</v>
      </c>
      <c r="X135" s="334">
        <f t="shared" si="72"/>
        <v>2038</v>
      </c>
      <c r="Y135" s="334">
        <f t="shared" si="72"/>
        <v>2039</v>
      </c>
      <c r="Z135" s="334">
        <f t="shared" si="72"/>
        <v>2040</v>
      </c>
      <c r="AA135" s="334">
        <f t="shared" si="72"/>
        <v>2041</v>
      </c>
      <c r="AB135" s="334">
        <f t="shared" si="72"/>
        <v>2042</v>
      </c>
      <c r="AC135" s="334">
        <f t="shared" si="72"/>
        <v>2043</v>
      </c>
      <c r="AD135" s="334">
        <f t="shared" si="72"/>
        <v>2044</v>
      </c>
      <c r="AE135" s="334">
        <f t="shared" si="72"/>
        <v>2045</v>
      </c>
      <c r="AF135" s="334">
        <f t="shared" si="72"/>
        <v>2046</v>
      </c>
      <c r="AG135" s="334">
        <f t="shared" si="72"/>
        <v>2047</v>
      </c>
      <c r="AH135" s="334">
        <f t="shared" si="72"/>
        <v>2048</v>
      </c>
      <c r="AI135" s="334">
        <f t="shared" si="72"/>
        <v>2049</v>
      </c>
      <c r="AJ135" s="334">
        <f t="shared" si="72"/>
        <v>2050</v>
      </c>
      <c r="AK135" s="334">
        <f t="shared" si="72"/>
        <v>2051</v>
      </c>
      <c r="AL135" s="334">
        <f t="shared" si="72"/>
        <v>2052</v>
      </c>
      <c r="AM135" s="334">
        <f t="shared" si="72"/>
        <v>2053</v>
      </c>
      <c r="AN135" s="334">
        <f t="shared" si="72"/>
        <v>2054</v>
      </c>
      <c r="AO135" s="334">
        <f t="shared" si="72"/>
        <v>2055</v>
      </c>
      <c r="AP135" s="334">
        <f t="shared" si="72"/>
        <v>2056</v>
      </c>
      <c r="AQ135" s="334">
        <f t="shared" si="72"/>
        <v>2057</v>
      </c>
      <c r="AR135" s="334">
        <f t="shared" si="72"/>
        <v>2058</v>
      </c>
      <c r="AS135" s="334">
        <f t="shared" si="72"/>
        <v>2059</v>
      </c>
      <c r="AT135" s="334">
        <f t="shared" si="72"/>
        <v>2060</v>
      </c>
      <c r="AU135" s="334">
        <f t="shared" si="72"/>
        <v>2061</v>
      </c>
      <c r="AV135" s="334">
        <f t="shared" si="72"/>
        <v>2062</v>
      </c>
      <c r="AW135" s="334">
        <f t="shared" si="72"/>
        <v>2063</v>
      </c>
      <c r="AX135" s="334">
        <f t="shared" si="72"/>
        <v>2064</v>
      </c>
      <c r="AY135" s="334">
        <f t="shared" si="72"/>
        <v>2065</v>
      </c>
    </row>
    <row r="136" spans="1:71" ht="12.75" x14ac:dyDescent="0.2">
      <c r="A136" s="327" t="s">
        <v>515</v>
      </c>
      <c r="B136" s="334"/>
      <c r="C136" s="335">
        <v>5.8000000000000003E-2</v>
      </c>
      <c r="D136" s="335">
        <v>5.5E-2</v>
      </c>
      <c r="E136" s="336">
        <f t="shared" ref="E136:AY136" si="73">D136</f>
        <v>5.5E-2</v>
      </c>
      <c r="F136" s="336">
        <f t="shared" si="73"/>
        <v>5.5E-2</v>
      </c>
      <c r="G136" s="336">
        <f t="shared" si="73"/>
        <v>5.5E-2</v>
      </c>
      <c r="H136" s="336">
        <f t="shared" si="73"/>
        <v>5.5E-2</v>
      </c>
      <c r="I136" s="336">
        <f t="shared" si="73"/>
        <v>5.5E-2</v>
      </c>
      <c r="J136" s="336">
        <f t="shared" si="73"/>
        <v>5.5E-2</v>
      </c>
      <c r="K136" s="336">
        <f t="shared" si="73"/>
        <v>5.5E-2</v>
      </c>
      <c r="L136" s="336">
        <f t="shared" si="73"/>
        <v>5.5E-2</v>
      </c>
      <c r="M136" s="336">
        <f t="shared" si="73"/>
        <v>5.5E-2</v>
      </c>
      <c r="N136" s="336">
        <f t="shared" si="73"/>
        <v>5.5E-2</v>
      </c>
      <c r="O136" s="336">
        <f t="shared" si="73"/>
        <v>5.5E-2</v>
      </c>
      <c r="P136" s="336">
        <f t="shared" si="73"/>
        <v>5.5E-2</v>
      </c>
      <c r="Q136" s="336">
        <f t="shared" si="73"/>
        <v>5.5E-2</v>
      </c>
      <c r="R136" s="336">
        <f t="shared" si="73"/>
        <v>5.5E-2</v>
      </c>
      <c r="S136" s="336">
        <f t="shared" si="73"/>
        <v>5.5E-2</v>
      </c>
      <c r="T136" s="336">
        <f t="shared" si="73"/>
        <v>5.5E-2</v>
      </c>
      <c r="U136" s="336">
        <f t="shared" si="73"/>
        <v>5.5E-2</v>
      </c>
      <c r="V136" s="336">
        <f t="shared" si="73"/>
        <v>5.5E-2</v>
      </c>
      <c r="W136" s="336">
        <f t="shared" si="73"/>
        <v>5.5E-2</v>
      </c>
      <c r="X136" s="336">
        <f t="shared" si="73"/>
        <v>5.5E-2</v>
      </c>
      <c r="Y136" s="336">
        <f t="shared" si="73"/>
        <v>5.5E-2</v>
      </c>
      <c r="Z136" s="336">
        <f t="shared" si="73"/>
        <v>5.5E-2</v>
      </c>
      <c r="AA136" s="336">
        <f t="shared" si="73"/>
        <v>5.5E-2</v>
      </c>
      <c r="AB136" s="336">
        <f t="shared" si="73"/>
        <v>5.5E-2</v>
      </c>
      <c r="AC136" s="336">
        <f t="shared" si="73"/>
        <v>5.5E-2</v>
      </c>
      <c r="AD136" s="336">
        <f t="shared" si="73"/>
        <v>5.5E-2</v>
      </c>
      <c r="AE136" s="336">
        <f t="shared" si="73"/>
        <v>5.5E-2</v>
      </c>
      <c r="AF136" s="336">
        <f t="shared" si="73"/>
        <v>5.5E-2</v>
      </c>
      <c r="AG136" s="336">
        <f t="shared" si="73"/>
        <v>5.5E-2</v>
      </c>
      <c r="AH136" s="336">
        <f t="shared" si="73"/>
        <v>5.5E-2</v>
      </c>
      <c r="AI136" s="336">
        <f t="shared" si="73"/>
        <v>5.5E-2</v>
      </c>
      <c r="AJ136" s="336">
        <f t="shared" si="73"/>
        <v>5.5E-2</v>
      </c>
      <c r="AK136" s="336">
        <f t="shared" si="73"/>
        <v>5.5E-2</v>
      </c>
      <c r="AL136" s="336">
        <f t="shared" si="73"/>
        <v>5.5E-2</v>
      </c>
      <c r="AM136" s="336">
        <f t="shared" si="73"/>
        <v>5.5E-2</v>
      </c>
      <c r="AN136" s="336">
        <f t="shared" si="73"/>
        <v>5.5E-2</v>
      </c>
      <c r="AO136" s="336">
        <f t="shared" si="73"/>
        <v>5.5E-2</v>
      </c>
      <c r="AP136" s="336">
        <f t="shared" si="73"/>
        <v>5.5E-2</v>
      </c>
      <c r="AQ136" s="336">
        <f t="shared" si="73"/>
        <v>5.5E-2</v>
      </c>
      <c r="AR136" s="336">
        <f t="shared" si="73"/>
        <v>5.5E-2</v>
      </c>
      <c r="AS136" s="336">
        <f t="shared" si="73"/>
        <v>5.5E-2</v>
      </c>
      <c r="AT136" s="336">
        <f t="shared" si="73"/>
        <v>5.5E-2</v>
      </c>
      <c r="AU136" s="336">
        <f t="shared" si="73"/>
        <v>5.5E-2</v>
      </c>
      <c r="AV136" s="336">
        <f t="shared" si="73"/>
        <v>5.5E-2</v>
      </c>
      <c r="AW136" s="336">
        <f t="shared" si="73"/>
        <v>5.5E-2</v>
      </c>
      <c r="AX136" s="336">
        <f t="shared" si="73"/>
        <v>5.5E-2</v>
      </c>
      <c r="AY136" s="336">
        <f t="shared" si="73"/>
        <v>5.5E-2</v>
      </c>
    </row>
    <row r="137" spans="1:71" s="198" customFormat="1" ht="15" x14ac:dyDescent="0.2">
      <c r="A137" s="327" t="s">
        <v>516</v>
      </c>
      <c r="B137" s="258"/>
      <c r="C137" s="302">
        <f>(1+B137)*(1+C136)-1</f>
        <v>5.8000000000000052E-2</v>
      </c>
      <c r="D137" s="302">
        <f t="shared" ref="D137:AY137" si="74">(1+C137)*(1+D136)-1</f>
        <v>0.11619000000000002</v>
      </c>
      <c r="E137" s="302">
        <f t="shared" si="74"/>
        <v>0.17758045</v>
      </c>
      <c r="F137" s="302">
        <f t="shared" si="74"/>
        <v>0.24234737475000001</v>
      </c>
      <c r="G137" s="302">
        <f t="shared" si="74"/>
        <v>0.31067648036124984</v>
      </c>
      <c r="H137" s="302">
        <f t="shared" si="74"/>
        <v>0.38276368678111861</v>
      </c>
      <c r="I137" s="302">
        <f t="shared" si="74"/>
        <v>0.45881568955408003</v>
      </c>
      <c r="J137" s="302">
        <f t="shared" si="74"/>
        <v>0.53905055247955436</v>
      </c>
      <c r="K137" s="302">
        <f t="shared" si="74"/>
        <v>0.62369833286592979</v>
      </c>
      <c r="L137" s="302">
        <f t="shared" si="74"/>
        <v>0.71300174117355586</v>
      </c>
      <c r="M137" s="302">
        <f t="shared" si="74"/>
        <v>0.80721683693810142</v>
      </c>
      <c r="N137" s="302">
        <f t="shared" si="74"/>
        <v>0.90661376296969687</v>
      </c>
      <c r="O137" s="302">
        <f t="shared" si="74"/>
        <v>1.0114775199330301</v>
      </c>
      <c r="P137" s="302">
        <f t="shared" si="74"/>
        <v>1.1221087835293466</v>
      </c>
      <c r="Q137" s="302">
        <f t="shared" si="74"/>
        <v>1.2388247666234604</v>
      </c>
      <c r="R137" s="302">
        <f t="shared" si="74"/>
        <v>1.3619601287877505</v>
      </c>
      <c r="S137" s="302">
        <f t="shared" si="74"/>
        <v>1.4918679358710767</v>
      </c>
      <c r="T137" s="302">
        <f t="shared" si="74"/>
        <v>1.6289206723439857</v>
      </c>
      <c r="U137" s="302">
        <f t="shared" si="74"/>
        <v>1.7735113093229047</v>
      </c>
      <c r="V137" s="302">
        <f t="shared" si="74"/>
        <v>1.9260544313356642</v>
      </c>
      <c r="W137" s="302">
        <f t="shared" si="74"/>
        <v>2.0869874250591254</v>
      </c>
      <c r="X137" s="302">
        <f t="shared" si="74"/>
        <v>2.2567717334373771</v>
      </c>
      <c r="Y137" s="302">
        <f t="shared" si="74"/>
        <v>2.4358941787764326</v>
      </c>
      <c r="Z137" s="302">
        <f t="shared" si="74"/>
        <v>2.6248683586091359</v>
      </c>
      <c r="AA137" s="302">
        <f t="shared" si="74"/>
        <v>2.8242361183326383</v>
      </c>
      <c r="AB137" s="302">
        <f t="shared" si="74"/>
        <v>3.0345691048409336</v>
      </c>
      <c r="AC137" s="302">
        <f t="shared" si="74"/>
        <v>3.2564704056071845</v>
      </c>
      <c r="AD137" s="302">
        <f t="shared" si="74"/>
        <v>3.4905762779155793</v>
      </c>
      <c r="AE137" s="302">
        <f t="shared" si="74"/>
        <v>3.7375579732009356</v>
      </c>
      <c r="AF137" s="302">
        <f t="shared" si="74"/>
        <v>3.9981236617269866</v>
      </c>
      <c r="AG137" s="302">
        <f t="shared" si="74"/>
        <v>4.2730204631219708</v>
      </c>
      <c r="AH137" s="302">
        <f t="shared" si="74"/>
        <v>4.563036588593679</v>
      </c>
      <c r="AI137" s="302">
        <f t="shared" si="74"/>
        <v>4.8690036009663311</v>
      </c>
      <c r="AJ137" s="302">
        <f t="shared" si="74"/>
        <v>5.1917987990194794</v>
      </c>
      <c r="AK137" s="302">
        <f t="shared" si="74"/>
        <v>5.5323477329655502</v>
      </c>
      <c r="AL137" s="302">
        <f t="shared" si="74"/>
        <v>5.8916268582786548</v>
      </c>
      <c r="AM137" s="302">
        <f t="shared" si="74"/>
        <v>6.2706663354839804</v>
      </c>
      <c r="AN137" s="302">
        <f t="shared" si="74"/>
        <v>6.6705529839355986</v>
      </c>
      <c r="AO137" s="302">
        <f t="shared" si="74"/>
        <v>7.0924333980520569</v>
      </c>
      <c r="AP137" s="302">
        <f t="shared" si="74"/>
        <v>7.5375172349449198</v>
      </c>
      <c r="AQ137" s="302">
        <f t="shared" si="74"/>
        <v>8.0070806828668903</v>
      </c>
      <c r="AR137" s="302">
        <f t="shared" si="74"/>
        <v>8.5024701204245687</v>
      </c>
      <c r="AS137" s="302">
        <f t="shared" si="74"/>
        <v>9.0251059770479198</v>
      </c>
      <c r="AT137" s="302">
        <f t="shared" si="74"/>
        <v>9.5764868057855548</v>
      </c>
      <c r="AU137" s="302">
        <f t="shared" si="74"/>
        <v>10.15819358010376</v>
      </c>
      <c r="AV137" s="302">
        <f t="shared" si="74"/>
        <v>10.771894227009465</v>
      </c>
      <c r="AW137" s="302">
        <f>(1+AV137)*(1+AW136)-1</f>
        <v>11.419348409494985</v>
      </c>
      <c r="AX137" s="302">
        <f t="shared" si="74"/>
        <v>12.102412572017208</v>
      </c>
      <c r="AY137" s="302">
        <f t="shared" si="74"/>
        <v>12.823045263478154</v>
      </c>
    </row>
    <row r="138" spans="1:71" s="198" customFormat="1" x14ac:dyDescent="0.2">
      <c r="A138" s="246"/>
      <c r="B138" s="258"/>
      <c r="C138" s="259"/>
      <c r="D138" s="259"/>
      <c r="E138" s="259"/>
      <c r="F138" s="259"/>
      <c r="G138" s="259"/>
      <c r="H138" s="259"/>
      <c r="I138" s="259"/>
      <c r="J138" s="259"/>
      <c r="K138" s="259"/>
      <c r="L138" s="259"/>
      <c r="M138" s="259"/>
      <c r="N138" s="259"/>
      <c r="O138" s="259"/>
      <c r="P138" s="259"/>
      <c r="Q138" s="259"/>
      <c r="R138" s="259"/>
      <c r="S138" s="259"/>
      <c r="T138" s="259"/>
      <c r="U138" s="259"/>
      <c r="V138" s="259"/>
      <c r="W138" s="259"/>
      <c r="X138" s="259"/>
      <c r="Y138" s="259"/>
      <c r="Z138" s="259"/>
      <c r="AA138" s="259"/>
      <c r="AB138" s="259"/>
      <c r="AC138" s="259"/>
      <c r="AD138" s="259"/>
      <c r="AE138" s="259"/>
      <c r="AF138" s="259"/>
      <c r="AG138" s="259"/>
      <c r="AH138" s="259"/>
      <c r="AI138" s="259"/>
      <c r="AJ138" s="259"/>
      <c r="AK138" s="259"/>
      <c r="AL138" s="259"/>
      <c r="AM138" s="259"/>
      <c r="AN138" s="259"/>
      <c r="AO138" s="259"/>
      <c r="AP138" s="259"/>
      <c r="AQ138" s="158"/>
    </row>
    <row r="139" spans="1:71" ht="12.75" x14ac:dyDescent="0.2">
      <c r="A139" s="241"/>
      <c r="B139" s="334">
        <v>2016</v>
      </c>
      <c r="C139" s="334">
        <f>B139+1</f>
        <v>2017</v>
      </c>
      <c r="D139" s="334">
        <f t="shared" ref="D139:AY140" si="75">C139+1</f>
        <v>2018</v>
      </c>
      <c r="E139" s="334">
        <f t="shared" si="75"/>
        <v>2019</v>
      </c>
      <c r="F139" s="334">
        <f t="shared" si="75"/>
        <v>2020</v>
      </c>
      <c r="G139" s="334">
        <f t="shared" si="75"/>
        <v>2021</v>
      </c>
      <c r="H139" s="334">
        <f t="shared" si="75"/>
        <v>2022</v>
      </c>
      <c r="I139" s="334">
        <f t="shared" si="75"/>
        <v>2023</v>
      </c>
      <c r="J139" s="334">
        <f t="shared" si="75"/>
        <v>2024</v>
      </c>
      <c r="K139" s="334">
        <f t="shared" si="75"/>
        <v>2025</v>
      </c>
      <c r="L139" s="334">
        <f t="shared" si="75"/>
        <v>2026</v>
      </c>
      <c r="M139" s="334">
        <f t="shared" si="75"/>
        <v>2027</v>
      </c>
      <c r="N139" s="334">
        <f t="shared" si="75"/>
        <v>2028</v>
      </c>
      <c r="O139" s="334">
        <f t="shared" si="75"/>
        <v>2029</v>
      </c>
      <c r="P139" s="334">
        <f t="shared" si="75"/>
        <v>2030</v>
      </c>
      <c r="Q139" s="334">
        <f t="shared" si="75"/>
        <v>2031</v>
      </c>
      <c r="R139" s="334">
        <f t="shared" si="75"/>
        <v>2032</v>
      </c>
      <c r="S139" s="334">
        <f t="shared" si="75"/>
        <v>2033</v>
      </c>
      <c r="T139" s="334">
        <f t="shared" si="75"/>
        <v>2034</v>
      </c>
      <c r="U139" s="334">
        <f t="shared" si="75"/>
        <v>2035</v>
      </c>
      <c r="V139" s="334">
        <f t="shared" si="75"/>
        <v>2036</v>
      </c>
      <c r="W139" s="334">
        <f t="shared" si="75"/>
        <v>2037</v>
      </c>
      <c r="X139" s="334">
        <f t="shared" si="75"/>
        <v>2038</v>
      </c>
      <c r="Y139" s="334">
        <f t="shared" si="75"/>
        <v>2039</v>
      </c>
      <c r="Z139" s="334">
        <f t="shared" si="75"/>
        <v>2040</v>
      </c>
      <c r="AA139" s="334">
        <f t="shared" si="75"/>
        <v>2041</v>
      </c>
      <c r="AB139" s="334">
        <f t="shared" si="75"/>
        <v>2042</v>
      </c>
      <c r="AC139" s="334">
        <f t="shared" si="75"/>
        <v>2043</v>
      </c>
      <c r="AD139" s="334">
        <f t="shared" si="75"/>
        <v>2044</v>
      </c>
      <c r="AE139" s="334">
        <f t="shared" si="75"/>
        <v>2045</v>
      </c>
      <c r="AF139" s="334">
        <f t="shared" si="75"/>
        <v>2046</v>
      </c>
      <c r="AG139" s="334">
        <f t="shared" si="75"/>
        <v>2047</v>
      </c>
      <c r="AH139" s="334">
        <f t="shared" si="75"/>
        <v>2048</v>
      </c>
      <c r="AI139" s="334">
        <f t="shared" si="75"/>
        <v>2049</v>
      </c>
      <c r="AJ139" s="334">
        <f t="shared" si="75"/>
        <v>2050</v>
      </c>
      <c r="AK139" s="334">
        <f t="shared" si="75"/>
        <v>2051</v>
      </c>
      <c r="AL139" s="334">
        <f t="shared" si="75"/>
        <v>2052</v>
      </c>
      <c r="AM139" s="334">
        <f t="shared" si="75"/>
        <v>2053</v>
      </c>
      <c r="AN139" s="334">
        <f t="shared" si="75"/>
        <v>2054</v>
      </c>
      <c r="AO139" s="334">
        <f t="shared" si="75"/>
        <v>2055</v>
      </c>
      <c r="AP139" s="334">
        <f t="shared" si="75"/>
        <v>2056</v>
      </c>
      <c r="AQ139" s="334">
        <f t="shared" si="75"/>
        <v>2057</v>
      </c>
      <c r="AR139" s="334">
        <f t="shared" si="75"/>
        <v>2058</v>
      </c>
      <c r="AS139" s="334">
        <f t="shared" si="75"/>
        <v>2059</v>
      </c>
      <c r="AT139" s="334">
        <f t="shared" si="75"/>
        <v>2060</v>
      </c>
      <c r="AU139" s="334">
        <f t="shared" si="75"/>
        <v>2061</v>
      </c>
      <c r="AV139" s="334">
        <f t="shared" si="75"/>
        <v>2062</v>
      </c>
      <c r="AW139" s="334">
        <f t="shared" si="75"/>
        <v>2063</v>
      </c>
      <c r="AX139" s="334">
        <f t="shared" si="75"/>
        <v>2064</v>
      </c>
      <c r="AY139" s="334">
        <f t="shared" si="75"/>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x14ac:dyDescent="0.2">
      <c r="A140" s="241"/>
      <c r="B140" s="337">
        <f>1</f>
        <v>1</v>
      </c>
      <c r="C140" s="337">
        <f t="shared" ref="C140" si="76">B140+1</f>
        <v>2</v>
      </c>
      <c r="D140" s="337">
        <f t="shared" si="75"/>
        <v>3</v>
      </c>
      <c r="E140" s="337">
        <f>D140+1</f>
        <v>4</v>
      </c>
      <c r="F140" s="337">
        <f t="shared" si="75"/>
        <v>5</v>
      </c>
      <c r="G140" s="337">
        <f t="shared" si="75"/>
        <v>6</v>
      </c>
      <c r="H140" s="337">
        <f t="shared" si="75"/>
        <v>7</v>
      </c>
      <c r="I140" s="337">
        <f t="shared" si="75"/>
        <v>8</v>
      </c>
      <c r="J140" s="337">
        <f t="shared" si="75"/>
        <v>9</v>
      </c>
      <c r="K140" s="337">
        <f t="shared" si="75"/>
        <v>10</v>
      </c>
      <c r="L140" s="337">
        <f t="shared" si="75"/>
        <v>11</v>
      </c>
      <c r="M140" s="337">
        <f t="shared" si="75"/>
        <v>12</v>
      </c>
      <c r="N140" s="337">
        <f t="shared" si="75"/>
        <v>13</v>
      </c>
      <c r="O140" s="337">
        <f t="shared" si="75"/>
        <v>14</v>
      </c>
      <c r="P140" s="337">
        <f t="shared" si="75"/>
        <v>15</v>
      </c>
      <c r="Q140" s="337">
        <f t="shared" si="75"/>
        <v>16</v>
      </c>
      <c r="R140" s="337">
        <f t="shared" si="75"/>
        <v>17</v>
      </c>
      <c r="S140" s="337">
        <f t="shared" si="75"/>
        <v>18</v>
      </c>
      <c r="T140" s="337">
        <f t="shared" si="75"/>
        <v>19</v>
      </c>
      <c r="U140" s="337">
        <f t="shared" si="75"/>
        <v>20</v>
      </c>
      <c r="V140" s="337">
        <f t="shared" si="75"/>
        <v>21</v>
      </c>
      <c r="W140" s="337">
        <f t="shared" si="75"/>
        <v>22</v>
      </c>
      <c r="X140" s="337">
        <f t="shared" si="75"/>
        <v>23</v>
      </c>
      <c r="Y140" s="337">
        <f t="shared" si="75"/>
        <v>24</v>
      </c>
      <c r="Z140" s="337">
        <f t="shared" si="75"/>
        <v>25</v>
      </c>
      <c r="AA140" s="337">
        <f t="shared" si="75"/>
        <v>26</v>
      </c>
      <c r="AB140" s="337">
        <f t="shared" si="75"/>
        <v>27</v>
      </c>
      <c r="AC140" s="337">
        <f t="shared" si="75"/>
        <v>28</v>
      </c>
      <c r="AD140" s="337">
        <f t="shared" si="75"/>
        <v>29</v>
      </c>
      <c r="AE140" s="337">
        <f t="shared" si="75"/>
        <v>30</v>
      </c>
      <c r="AF140" s="337">
        <f t="shared" si="75"/>
        <v>31</v>
      </c>
      <c r="AG140" s="337">
        <f t="shared" si="75"/>
        <v>32</v>
      </c>
      <c r="AH140" s="337">
        <f t="shared" si="75"/>
        <v>33</v>
      </c>
      <c r="AI140" s="337">
        <f t="shared" si="75"/>
        <v>34</v>
      </c>
      <c r="AJ140" s="337">
        <f t="shared" si="75"/>
        <v>35</v>
      </c>
      <c r="AK140" s="337">
        <f t="shared" si="75"/>
        <v>36</v>
      </c>
      <c r="AL140" s="337">
        <f t="shared" si="75"/>
        <v>37</v>
      </c>
      <c r="AM140" s="337">
        <f t="shared" si="75"/>
        <v>38</v>
      </c>
      <c r="AN140" s="337">
        <f t="shared" si="75"/>
        <v>39</v>
      </c>
      <c r="AO140" s="337">
        <f t="shared" si="75"/>
        <v>40</v>
      </c>
      <c r="AP140" s="337">
        <f>AO140+1</f>
        <v>41</v>
      </c>
      <c r="AQ140" s="337">
        <f t="shared" si="75"/>
        <v>42</v>
      </c>
      <c r="AR140" s="337">
        <f t="shared" si="75"/>
        <v>43</v>
      </c>
      <c r="AS140" s="337">
        <f t="shared" si="75"/>
        <v>44</v>
      </c>
      <c r="AT140" s="337">
        <f t="shared" si="75"/>
        <v>45</v>
      </c>
      <c r="AU140" s="337">
        <f t="shared" si="75"/>
        <v>46</v>
      </c>
      <c r="AV140" s="337">
        <f t="shared" si="75"/>
        <v>47</v>
      </c>
      <c r="AW140" s="337">
        <f t="shared" si="75"/>
        <v>48</v>
      </c>
      <c r="AX140" s="337">
        <f t="shared" si="75"/>
        <v>49</v>
      </c>
      <c r="AY140" s="337">
        <f t="shared" si="75"/>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x14ac:dyDescent="0.2">
      <c r="A141" s="241"/>
      <c r="B141" s="338">
        <v>0.5</v>
      </c>
      <c r="C141" s="338">
        <f>AVERAGE(B140:C140)</f>
        <v>1.5</v>
      </c>
      <c r="D141" s="338">
        <f>AVERAGE(C140:D140)</f>
        <v>2.5</v>
      </c>
      <c r="E141" s="338">
        <f>AVERAGE(D140:E140)</f>
        <v>3.5</v>
      </c>
      <c r="F141" s="338">
        <f t="shared" ref="F141:AO141" si="77">AVERAGE(E140:F140)</f>
        <v>4.5</v>
      </c>
      <c r="G141" s="338">
        <f t="shared" si="77"/>
        <v>5.5</v>
      </c>
      <c r="H141" s="338">
        <f t="shared" si="77"/>
        <v>6.5</v>
      </c>
      <c r="I141" s="338">
        <f t="shared" si="77"/>
        <v>7.5</v>
      </c>
      <c r="J141" s="338">
        <f t="shared" si="77"/>
        <v>8.5</v>
      </c>
      <c r="K141" s="338">
        <f t="shared" si="77"/>
        <v>9.5</v>
      </c>
      <c r="L141" s="338">
        <f t="shared" si="77"/>
        <v>10.5</v>
      </c>
      <c r="M141" s="338">
        <f t="shared" si="77"/>
        <v>11.5</v>
      </c>
      <c r="N141" s="338">
        <f t="shared" si="77"/>
        <v>12.5</v>
      </c>
      <c r="O141" s="338">
        <f t="shared" si="77"/>
        <v>13.5</v>
      </c>
      <c r="P141" s="338">
        <f t="shared" si="77"/>
        <v>14.5</v>
      </c>
      <c r="Q141" s="338">
        <f t="shared" si="77"/>
        <v>15.5</v>
      </c>
      <c r="R141" s="338">
        <f t="shared" si="77"/>
        <v>16.5</v>
      </c>
      <c r="S141" s="338">
        <f t="shared" si="77"/>
        <v>17.5</v>
      </c>
      <c r="T141" s="338">
        <f t="shared" si="77"/>
        <v>18.5</v>
      </c>
      <c r="U141" s="338">
        <f t="shared" si="77"/>
        <v>19.5</v>
      </c>
      <c r="V141" s="338">
        <f t="shared" si="77"/>
        <v>20.5</v>
      </c>
      <c r="W141" s="338">
        <f t="shared" si="77"/>
        <v>21.5</v>
      </c>
      <c r="X141" s="338">
        <f t="shared" si="77"/>
        <v>22.5</v>
      </c>
      <c r="Y141" s="338">
        <f t="shared" si="77"/>
        <v>23.5</v>
      </c>
      <c r="Z141" s="338">
        <f t="shared" si="77"/>
        <v>24.5</v>
      </c>
      <c r="AA141" s="338">
        <f t="shared" si="77"/>
        <v>25.5</v>
      </c>
      <c r="AB141" s="338">
        <f t="shared" si="77"/>
        <v>26.5</v>
      </c>
      <c r="AC141" s="338">
        <f t="shared" si="77"/>
        <v>27.5</v>
      </c>
      <c r="AD141" s="338">
        <f t="shared" si="77"/>
        <v>28.5</v>
      </c>
      <c r="AE141" s="338">
        <f t="shared" si="77"/>
        <v>29.5</v>
      </c>
      <c r="AF141" s="338">
        <f t="shared" si="77"/>
        <v>30.5</v>
      </c>
      <c r="AG141" s="338">
        <f t="shared" si="77"/>
        <v>31.5</v>
      </c>
      <c r="AH141" s="338">
        <f t="shared" si="77"/>
        <v>32.5</v>
      </c>
      <c r="AI141" s="338">
        <f t="shared" si="77"/>
        <v>33.5</v>
      </c>
      <c r="AJ141" s="338">
        <f t="shared" si="77"/>
        <v>34.5</v>
      </c>
      <c r="AK141" s="338">
        <f t="shared" si="77"/>
        <v>35.5</v>
      </c>
      <c r="AL141" s="338">
        <f t="shared" si="77"/>
        <v>36.5</v>
      </c>
      <c r="AM141" s="338">
        <f t="shared" si="77"/>
        <v>37.5</v>
      </c>
      <c r="AN141" s="338">
        <f t="shared" si="77"/>
        <v>38.5</v>
      </c>
      <c r="AO141" s="338">
        <f t="shared" si="77"/>
        <v>39.5</v>
      </c>
      <c r="AP141" s="338">
        <f>AVERAGE(AO140:AP140)</f>
        <v>40.5</v>
      </c>
      <c r="AQ141" s="338">
        <f t="shared" ref="AQ141:AY141" si="78">AVERAGE(AP140:AQ140)</f>
        <v>41.5</v>
      </c>
      <c r="AR141" s="338">
        <f t="shared" si="78"/>
        <v>42.5</v>
      </c>
      <c r="AS141" s="338">
        <f t="shared" si="78"/>
        <v>43.5</v>
      </c>
      <c r="AT141" s="338">
        <f t="shared" si="78"/>
        <v>44.5</v>
      </c>
      <c r="AU141" s="338">
        <f t="shared" si="78"/>
        <v>45.5</v>
      </c>
      <c r="AV141" s="338">
        <f t="shared" si="78"/>
        <v>46.5</v>
      </c>
      <c r="AW141" s="338">
        <f t="shared" si="78"/>
        <v>47.5</v>
      </c>
      <c r="AX141" s="338">
        <f t="shared" si="78"/>
        <v>48.5</v>
      </c>
      <c r="AY141" s="338">
        <f t="shared" si="78"/>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29" t="str">
        <f>'2. паспорт  ТП'!A4:S4</f>
        <v>Год раскрытия информации: 2020 год</v>
      </c>
      <c r="B5" s="429"/>
      <c r="C5" s="429"/>
      <c r="D5" s="429"/>
      <c r="E5" s="429"/>
      <c r="F5" s="429"/>
      <c r="G5" s="429"/>
      <c r="H5" s="429"/>
      <c r="I5" s="429"/>
      <c r="J5" s="429"/>
      <c r="K5" s="429"/>
      <c r="L5" s="429"/>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40" t="s">
        <v>6</v>
      </c>
      <c r="B7" s="440"/>
      <c r="C7" s="440"/>
      <c r="D7" s="440"/>
      <c r="E7" s="440"/>
      <c r="F7" s="440"/>
      <c r="G7" s="440"/>
      <c r="H7" s="440"/>
      <c r="I7" s="440"/>
      <c r="J7" s="440"/>
      <c r="K7" s="440"/>
      <c r="L7" s="440"/>
    </row>
    <row r="8" spans="1:44" ht="18.75" x14ac:dyDescent="0.25">
      <c r="A8" s="440"/>
      <c r="B8" s="440"/>
      <c r="C8" s="440"/>
      <c r="D8" s="440"/>
      <c r="E8" s="440"/>
      <c r="F8" s="440"/>
      <c r="G8" s="440"/>
      <c r="H8" s="440"/>
      <c r="I8" s="440"/>
      <c r="J8" s="440"/>
      <c r="K8" s="440"/>
      <c r="L8" s="440"/>
    </row>
    <row r="9" spans="1:44" x14ac:dyDescent="0.25">
      <c r="A9" s="441" t="str">
        <f>'1. паспорт местоположение'!A9:C9</f>
        <v xml:space="preserve">Акционерное общество "Западная энергетическая компания" </v>
      </c>
      <c r="B9" s="441"/>
      <c r="C9" s="441"/>
      <c r="D9" s="441"/>
      <c r="E9" s="441"/>
      <c r="F9" s="441"/>
      <c r="G9" s="441"/>
      <c r="H9" s="441"/>
      <c r="I9" s="441"/>
      <c r="J9" s="441"/>
      <c r="K9" s="441"/>
      <c r="L9" s="441"/>
    </row>
    <row r="10" spans="1:44" x14ac:dyDescent="0.25">
      <c r="A10" s="445" t="s">
        <v>5</v>
      </c>
      <c r="B10" s="445"/>
      <c r="C10" s="445"/>
      <c r="D10" s="445"/>
      <c r="E10" s="445"/>
      <c r="F10" s="445"/>
      <c r="G10" s="445"/>
      <c r="H10" s="445"/>
      <c r="I10" s="445"/>
      <c r="J10" s="445"/>
      <c r="K10" s="445"/>
      <c r="L10" s="445"/>
    </row>
    <row r="11" spans="1:44" ht="18.75" x14ac:dyDescent="0.25">
      <c r="A11" s="440"/>
      <c r="B11" s="440"/>
      <c r="C11" s="440"/>
      <c r="D11" s="440"/>
      <c r="E11" s="440"/>
      <c r="F11" s="440"/>
      <c r="G11" s="440"/>
      <c r="H11" s="440"/>
      <c r="I11" s="440"/>
      <c r="J11" s="440"/>
      <c r="K11" s="440"/>
      <c r="L11" s="440"/>
    </row>
    <row r="12" spans="1:44" x14ac:dyDescent="0.25">
      <c r="A12" s="441" t="str">
        <f>'1. паспорт местоположение'!A12:C12</f>
        <v>J 19-17</v>
      </c>
      <c r="B12" s="441"/>
      <c r="C12" s="441"/>
      <c r="D12" s="441"/>
      <c r="E12" s="441"/>
      <c r="F12" s="441"/>
      <c r="G12" s="441"/>
      <c r="H12" s="441"/>
      <c r="I12" s="441"/>
      <c r="J12" s="441"/>
      <c r="K12" s="441"/>
      <c r="L12" s="441"/>
    </row>
    <row r="13" spans="1:44" x14ac:dyDescent="0.25">
      <c r="A13" s="445" t="s">
        <v>4</v>
      </c>
      <c r="B13" s="445"/>
      <c r="C13" s="445"/>
      <c r="D13" s="445"/>
      <c r="E13" s="445"/>
      <c r="F13" s="445"/>
      <c r="G13" s="445"/>
      <c r="H13" s="445"/>
      <c r="I13" s="445"/>
      <c r="J13" s="445"/>
      <c r="K13" s="445"/>
      <c r="L13" s="445"/>
    </row>
    <row r="14" spans="1:44" ht="18.75" x14ac:dyDescent="0.25">
      <c r="A14" s="446"/>
      <c r="B14" s="446"/>
      <c r="C14" s="446"/>
      <c r="D14" s="446"/>
      <c r="E14" s="446"/>
      <c r="F14" s="446"/>
      <c r="G14" s="446"/>
      <c r="H14" s="446"/>
      <c r="I14" s="446"/>
      <c r="J14" s="446"/>
      <c r="K14" s="446"/>
      <c r="L14" s="446"/>
    </row>
    <row r="15" spans="1:44" x14ac:dyDescent="0.25">
      <c r="A15" s="441" t="str">
        <f>'1. паспорт местоположение'!A15</f>
        <v xml:space="preserve">Реконструкция КЛ 15 кВ   от ТП-2 до ТП-5 с заменой  кабеля на кабель большего сечения, протяженностью 1,92 км </v>
      </c>
      <c r="B15" s="441"/>
      <c r="C15" s="441"/>
      <c r="D15" s="441"/>
      <c r="E15" s="441"/>
      <c r="F15" s="441"/>
      <c r="G15" s="441"/>
      <c r="H15" s="441"/>
      <c r="I15" s="441"/>
      <c r="J15" s="441"/>
      <c r="K15" s="441"/>
      <c r="L15" s="441"/>
    </row>
    <row r="16" spans="1:44" x14ac:dyDescent="0.25">
      <c r="A16" s="445" t="s">
        <v>3</v>
      </c>
      <c r="B16" s="445"/>
      <c r="C16" s="445"/>
      <c r="D16" s="445"/>
      <c r="E16" s="445"/>
      <c r="F16" s="445"/>
      <c r="G16" s="445"/>
      <c r="H16" s="445"/>
      <c r="I16" s="445"/>
      <c r="J16" s="445"/>
      <c r="K16" s="445"/>
      <c r="L16" s="445"/>
    </row>
    <row r="17" spans="1:12" ht="15.75" customHeight="1" x14ac:dyDescent="0.25">
      <c r="L17" s="93"/>
    </row>
    <row r="18" spans="1:12" x14ac:dyDescent="0.25">
      <c r="K18" s="92"/>
    </row>
    <row r="19" spans="1:12" ht="15.75" customHeight="1" x14ac:dyDescent="0.25">
      <c r="A19" s="510" t="s">
        <v>437</v>
      </c>
      <c r="B19" s="510"/>
      <c r="C19" s="510"/>
      <c r="D19" s="510"/>
      <c r="E19" s="510"/>
      <c r="F19" s="510"/>
      <c r="G19" s="510"/>
      <c r="H19" s="510"/>
      <c r="I19" s="510"/>
      <c r="J19" s="510"/>
      <c r="K19" s="510"/>
      <c r="L19" s="510"/>
    </row>
    <row r="20" spans="1:12" x14ac:dyDescent="0.25">
      <c r="A20" s="61"/>
      <c r="B20" s="61"/>
      <c r="C20" s="91"/>
      <c r="D20" s="91"/>
      <c r="E20" s="91"/>
      <c r="F20" s="91"/>
      <c r="G20" s="91"/>
      <c r="H20" s="91"/>
      <c r="I20" s="91"/>
      <c r="J20" s="91"/>
      <c r="K20" s="91"/>
      <c r="L20" s="91"/>
    </row>
    <row r="21" spans="1:12" ht="28.5" customHeight="1" x14ac:dyDescent="0.25">
      <c r="A21" s="502" t="s">
        <v>217</v>
      </c>
      <c r="B21" s="502" t="s">
        <v>216</v>
      </c>
      <c r="C21" s="508" t="s">
        <v>369</v>
      </c>
      <c r="D21" s="508"/>
      <c r="E21" s="508"/>
      <c r="F21" s="508"/>
      <c r="G21" s="508"/>
      <c r="H21" s="508"/>
      <c r="I21" s="503" t="s">
        <v>215</v>
      </c>
      <c r="J21" s="505" t="s">
        <v>371</v>
      </c>
      <c r="K21" s="502" t="s">
        <v>214</v>
      </c>
      <c r="L21" s="504" t="s">
        <v>370</v>
      </c>
    </row>
    <row r="22" spans="1:12" ht="58.5" customHeight="1" x14ac:dyDescent="0.25">
      <c r="A22" s="502"/>
      <c r="B22" s="502"/>
      <c r="C22" s="509" t="s">
        <v>615</v>
      </c>
      <c r="D22" s="509"/>
      <c r="E22" s="509" t="s">
        <v>8</v>
      </c>
      <c r="F22" s="509"/>
      <c r="G22" s="509" t="s">
        <v>616</v>
      </c>
      <c r="H22" s="509"/>
      <c r="I22" s="503"/>
      <c r="J22" s="506"/>
      <c r="K22" s="502"/>
      <c r="L22" s="504"/>
    </row>
    <row r="23" spans="1:12" ht="31.5" x14ac:dyDescent="0.25">
      <c r="A23" s="502"/>
      <c r="B23" s="502"/>
      <c r="C23" s="90" t="s">
        <v>213</v>
      </c>
      <c r="D23" s="90" t="s">
        <v>212</v>
      </c>
      <c r="E23" s="90" t="s">
        <v>213</v>
      </c>
      <c r="F23" s="90" t="s">
        <v>212</v>
      </c>
      <c r="G23" s="90" t="s">
        <v>213</v>
      </c>
      <c r="H23" s="90" t="s">
        <v>212</v>
      </c>
      <c r="I23" s="503"/>
      <c r="J23" s="507"/>
      <c r="K23" s="502"/>
      <c r="L23" s="504"/>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420"/>
      <c r="D25" s="420"/>
      <c r="E25" s="88"/>
      <c r="F25" s="88"/>
      <c r="G25" s="420"/>
      <c r="H25" s="420"/>
      <c r="I25" s="88"/>
      <c r="J25" s="88"/>
      <c r="K25" s="80"/>
      <c r="L25" s="95"/>
    </row>
    <row r="26" spans="1:12" ht="21.75" customHeight="1" x14ac:dyDescent="0.25">
      <c r="A26" s="82" t="s">
        <v>210</v>
      </c>
      <c r="B26" s="89" t="s">
        <v>376</v>
      </c>
      <c r="C26" s="421"/>
      <c r="D26" s="421"/>
      <c r="E26" s="88"/>
      <c r="F26" s="88"/>
      <c r="G26" s="421"/>
      <c r="H26" s="421"/>
      <c r="I26" s="348"/>
      <c r="J26" s="88"/>
      <c r="K26" s="80"/>
      <c r="L26" s="80"/>
    </row>
    <row r="27" spans="1:12" s="64" customFormat="1" ht="39" customHeight="1" x14ac:dyDescent="0.25">
      <c r="A27" s="82" t="s">
        <v>209</v>
      </c>
      <c r="B27" s="89" t="s">
        <v>378</v>
      </c>
      <c r="C27" s="422" t="s">
        <v>472</v>
      </c>
      <c r="D27" s="422" t="s">
        <v>472</v>
      </c>
      <c r="E27" s="88"/>
      <c r="F27" s="88"/>
      <c r="G27" s="422" t="s">
        <v>472</v>
      </c>
      <c r="H27" s="422" t="s">
        <v>472</v>
      </c>
      <c r="I27" s="348"/>
      <c r="J27" s="88"/>
      <c r="K27" s="80"/>
      <c r="L27" s="80"/>
    </row>
    <row r="28" spans="1:12" s="64" customFormat="1" ht="70.5" customHeight="1" x14ac:dyDescent="0.25">
      <c r="A28" s="82" t="s">
        <v>377</v>
      </c>
      <c r="B28" s="89" t="s">
        <v>382</v>
      </c>
      <c r="C28" s="422" t="s">
        <v>472</v>
      </c>
      <c r="D28" s="422" t="s">
        <v>472</v>
      </c>
      <c r="E28" s="88"/>
      <c r="F28" s="88"/>
      <c r="G28" s="422" t="s">
        <v>472</v>
      </c>
      <c r="H28" s="422" t="s">
        <v>472</v>
      </c>
      <c r="I28" s="348"/>
      <c r="J28" s="88"/>
      <c r="K28" s="80"/>
      <c r="L28" s="80"/>
    </row>
    <row r="29" spans="1:12" s="64" customFormat="1" ht="54" customHeight="1" x14ac:dyDescent="0.25">
      <c r="A29" s="82" t="s">
        <v>208</v>
      </c>
      <c r="B29" s="89" t="s">
        <v>381</v>
      </c>
      <c r="C29" s="422" t="s">
        <v>472</v>
      </c>
      <c r="D29" s="422" t="s">
        <v>472</v>
      </c>
      <c r="E29" s="88"/>
      <c r="F29" s="88"/>
      <c r="G29" s="422" t="s">
        <v>472</v>
      </c>
      <c r="H29" s="422" t="s">
        <v>472</v>
      </c>
      <c r="I29" s="348"/>
      <c r="J29" s="88"/>
      <c r="K29" s="80"/>
      <c r="L29" s="80"/>
    </row>
    <row r="30" spans="1:12" s="64" customFormat="1" ht="42" customHeight="1" x14ac:dyDescent="0.25">
      <c r="A30" s="82" t="s">
        <v>207</v>
      </c>
      <c r="B30" s="89" t="s">
        <v>383</v>
      </c>
      <c r="C30" s="422" t="s">
        <v>472</v>
      </c>
      <c r="D30" s="422" t="s">
        <v>472</v>
      </c>
      <c r="E30" s="88"/>
      <c r="F30" s="88"/>
      <c r="G30" s="422" t="s">
        <v>472</v>
      </c>
      <c r="H30" s="422" t="s">
        <v>472</v>
      </c>
      <c r="I30" s="348"/>
      <c r="J30" s="88"/>
      <c r="K30" s="80"/>
      <c r="L30" s="80"/>
    </row>
    <row r="31" spans="1:12" s="64" customFormat="1" ht="37.5" customHeight="1" x14ac:dyDescent="0.25">
      <c r="A31" s="82" t="s">
        <v>206</v>
      </c>
      <c r="B31" s="81" t="s">
        <v>379</v>
      </c>
      <c r="C31" s="421">
        <v>45301</v>
      </c>
      <c r="D31" s="421">
        <v>45366</v>
      </c>
      <c r="E31" s="88"/>
      <c r="F31" s="88"/>
      <c r="G31" s="421">
        <v>45301</v>
      </c>
      <c r="H31" s="421">
        <v>45366</v>
      </c>
      <c r="I31" s="346"/>
      <c r="J31" s="88"/>
      <c r="K31" s="80"/>
      <c r="L31" s="80"/>
    </row>
    <row r="32" spans="1:12" s="64" customFormat="1" ht="31.5" x14ac:dyDescent="0.25">
      <c r="A32" s="82" t="s">
        <v>204</v>
      </c>
      <c r="B32" s="81" t="s">
        <v>384</v>
      </c>
      <c r="C32" s="421">
        <v>45366</v>
      </c>
      <c r="D32" s="421">
        <v>45372</v>
      </c>
      <c r="E32" s="88"/>
      <c r="F32" s="88"/>
      <c r="G32" s="421">
        <v>45366</v>
      </c>
      <c r="H32" s="421">
        <v>45372</v>
      </c>
      <c r="I32" s="346"/>
      <c r="J32" s="88"/>
      <c r="K32" s="80"/>
      <c r="L32" s="80"/>
    </row>
    <row r="33" spans="1:12" s="64" customFormat="1" ht="37.5" customHeight="1" x14ac:dyDescent="0.25">
      <c r="A33" s="82" t="s">
        <v>395</v>
      </c>
      <c r="B33" s="81" t="s">
        <v>311</v>
      </c>
      <c r="C33" s="422" t="s">
        <v>472</v>
      </c>
      <c r="D33" s="422" t="s">
        <v>472</v>
      </c>
      <c r="E33" s="88"/>
      <c r="F33" s="88"/>
      <c r="G33" s="422" t="s">
        <v>472</v>
      </c>
      <c r="H33" s="422" t="s">
        <v>472</v>
      </c>
      <c r="I33" s="348"/>
      <c r="J33" s="88"/>
      <c r="K33" s="80"/>
      <c r="L33" s="80"/>
    </row>
    <row r="34" spans="1:12" s="64" customFormat="1" ht="47.25" customHeight="1" x14ac:dyDescent="0.25">
      <c r="A34" s="82" t="s">
        <v>396</v>
      </c>
      <c r="B34" s="81" t="s">
        <v>388</v>
      </c>
      <c r="C34" s="422" t="s">
        <v>472</v>
      </c>
      <c r="D34" s="422" t="s">
        <v>472</v>
      </c>
      <c r="E34" s="87"/>
      <c r="F34" s="87"/>
      <c r="G34" s="422" t="s">
        <v>472</v>
      </c>
      <c r="H34" s="422" t="s">
        <v>472</v>
      </c>
      <c r="I34" s="348"/>
      <c r="J34" s="87"/>
      <c r="K34" s="87"/>
      <c r="L34" s="80"/>
    </row>
    <row r="35" spans="1:12" s="64" customFormat="1" ht="49.5" customHeight="1" x14ac:dyDescent="0.25">
      <c r="A35" s="82" t="s">
        <v>397</v>
      </c>
      <c r="B35" s="81" t="s">
        <v>205</v>
      </c>
      <c r="C35" s="421">
        <v>45372</v>
      </c>
      <c r="D35" s="421">
        <v>45376</v>
      </c>
      <c r="E35" s="87"/>
      <c r="F35" s="87"/>
      <c r="G35" s="421">
        <v>45372</v>
      </c>
      <c r="H35" s="421">
        <v>45376</v>
      </c>
      <c r="I35" s="346"/>
      <c r="J35" s="87"/>
      <c r="K35" s="87"/>
      <c r="L35" s="80"/>
    </row>
    <row r="36" spans="1:12" ht="37.5" customHeight="1" x14ac:dyDescent="0.25">
      <c r="A36" s="82" t="s">
        <v>398</v>
      </c>
      <c r="B36" s="81" t="s">
        <v>380</v>
      </c>
      <c r="C36" s="422" t="s">
        <v>472</v>
      </c>
      <c r="D36" s="422" t="s">
        <v>472</v>
      </c>
      <c r="E36" s="86"/>
      <c r="F36" s="85"/>
      <c r="G36" s="422" t="s">
        <v>472</v>
      </c>
      <c r="H36" s="422" t="s">
        <v>472</v>
      </c>
      <c r="I36" s="348"/>
      <c r="J36" s="84"/>
      <c r="K36" s="80"/>
      <c r="L36" s="80"/>
    </row>
    <row r="37" spans="1:12" x14ac:dyDescent="0.25">
      <c r="A37" s="82" t="s">
        <v>399</v>
      </c>
      <c r="B37" s="81" t="s">
        <v>203</v>
      </c>
      <c r="C37" s="421">
        <v>41723</v>
      </c>
      <c r="D37" s="423">
        <v>45411</v>
      </c>
      <c r="E37" s="86"/>
      <c r="F37" s="85"/>
      <c r="G37" s="421">
        <v>41723</v>
      </c>
      <c r="H37" s="423">
        <v>45411</v>
      </c>
      <c r="I37" s="348"/>
      <c r="J37" s="84"/>
      <c r="K37" s="80"/>
      <c r="L37" s="80"/>
    </row>
    <row r="38" spans="1:12" x14ac:dyDescent="0.25">
      <c r="A38" s="82" t="s">
        <v>400</v>
      </c>
      <c r="B38" s="83" t="s">
        <v>202</v>
      </c>
      <c r="C38" s="424"/>
      <c r="D38" s="424"/>
      <c r="E38" s="80"/>
      <c r="F38" s="80"/>
      <c r="G38" s="424"/>
      <c r="H38" s="424"/>
      <c r="I38" s="347"/>
      <c r="J38" s="80"/>
      <c r="K38" s="80"/>
      <c r="L38" s="80"/>
    </row>
    <row r="39" spans="1:12" ht="63" x14ac:dyDescent="0.25">
      <c r="A39" s="82">
        <v>2</v>
      </c>
      <c r="B39" s="81" t="s">
        <v>385</v>
      </c>
      <c r="C39" s="423">
        <v>45413</v>
      </c>
      <c r="D39" s="423">
        <v>45426</v>
      </c>
      <c r="E39" s="80"/>
      <c r="F39" s="80"/>
      <c r="G39" s="423">
        <v>45413</v>
      </c>
      <c r="H39" s="423">
        <v>45426</v>
      </c>
      <c r="I39" s="347"/>
      <c r="J39" s="80"/>
      <c r="K39" s="80"/>
      <c r="L39" s="80"/>
    </row>
    <row r="40" spans="1:12" ht="33.75" customHeight="1" x14ac:dyDescent="0.25">
      <c r="A40" s="82" t="s">
        <v>201</v>
      </c>
      <c r="B40" s="81" t="s">
        <v>387</v>
      </c>
      <c r="C40" s="423">
        <v>45427</v>
      </c>
      <c r="D40" s="421">
        <v>45458</v>
      </c>
      <c r="E40" s="80"/>
      <c r="F40" s="80"/>
      <c r="G40" s="423">
        <v>45427</v>
      </c>
      <c r="H40" s="421">
        <v>45458</v>
      </c>
      <c r="I40" s="347"/>
      <c r="J40" s="80"/>
      <c r="K40" s="80"/>
      <c r="L40" s="80"/>
    </row>
    <row r="41" spans="1:12" ht="63" customHeight="1" x14ac:dyDescent="0.25">
      <c r="A41" s="82" t="s">
        <v>200</v>
      </c>
      <c r="B41" s="83" t="s">
        <v>468</v>
      </c>
      <c r="C41" s="424"/>
      <c r="D41" s="424"/>
      <c r="E41" s="80"/>
      <c r="F41" s="80"/>
      <c r="G41" s="424"/>
      <c r="H41" s="424"/>
      <c r="I41" s="347"/>
      <c r="J41" s="80"/>
      <c r="K41" s="80"/>
      <c r="L41" s="80"/>
    </row>
    <row r="42" spans="1:12" ht="58.5" customHeight="1" x14ac:dyDescent="0.25">
      <c r="A42" s="82">
        <v>3</v>
      </c>
      <c r="B42" s="81" t="s">
        <v>386</v>
      </c>
      <c r="C42" s="421">
        <v>45427</v>
      </c>
      <c r="D42" s="421">
        <v>45458</v>
      </c>
      <c r="E42" s="80"/>
      <c r="F42" s="80"/>
      <c r="G42" s="421">
        <v>45427</v>
      </c>
      <c r="H42" s="421">
        <v>45458</v>
      </c>
      <c r="I42" s="348"/>
      <c r="J42" s="80"/>
      <c r="K42" s="80"/>
      <c r="L42" s="80"/>
    </row>
    <row r="43" spans="1:12" ht="34.5" customHeight="1" x14ac:dyDescent="0.25">
      <c r="A43" s="82" t="s">
        <v>199</v>
      </c>
      <c r="B43" s="81" t="s">
        <v>197</v>
      </c>
      <c r="C43" s="421">
        <v>45458</v>
      </c>
      <c r="D43" s="421">
        <v>45463</v>
      </c>
      <c r="E43" s="80"/>
      <c r="F43" s="80"/>
      <c r="G43" s="421">
        <v>45458</v>
      </c>
      <c r="H43" s="421">
        <v>45463</v>
      </c>
      <c r="I43" s="348"/>
      <c r="J43" s="80"/>
      <c r="K43" s="80"/>
      <c r="L43" s="80"/>
    </row>
    <row r="44" spans="1:12" ht="24.75" customHeight="1" x14ac:dyDescent="0.25">
      <c r="A44" s="82" t="s">
        <v>198</v>
      </c>
      <c r="B44" s="81" t="s">
        <v>195</v>
      </c>
      <c r="C44" s="421">
        <v>45463</v>
      </c>
      <c r="D44" s="421">
        <v>45565</v>
      </c>
      <c r="E44" s="80"/>
      <c r="F44" s="80"/>
      <c r="G44" s="421">
        <v>45463</v>
      </c>
      <c r="H44" s="421">
        <v>45565</v>
      </c>
      <c r="I44" s="348"/>
      <c r="J44" s="80"/>
      <c r="K44" s="80"/>
      <c r="L44" s="80"/>
    </row>
    <row r="45" spans="1:12" ht="90.75" customHeight="1" x14ac:dyDescent="0.25">
      <c r="A45" s="82" t="s">
        <v>196</v>
      </c>
      <c r="B45" s="81" t="s">
        <v>391</v>
      </c>
      <c r="C45" s="422" t="s">
        <v>472</v>
      </c>
      <c r="D45" s="422" t="s">
        <v>472</v>
      </c>
      <c r="E45" s="80"/>
      <c r="F45" s="80"/>
      <c r="G45" s="422" t="s">
        <v>472</v>
      </c>
      <c r="H45" s="422" t="s">
        <v>472</v>
      </c>
      <c r="I45" s="347"/>
      <c r="J45" s="80"/>
      <c r="K45" s="80"/>
      <c r="L45" s="80"/>
    </row>
    <row r="46" spans="1:12" ht="167.25" customHeight="1" x14ac:dyDescent="0.25">
      <c r="A46" s="82" t="s">
        <v>194</v>
      </c>
      <c r="B46" s="81" t="s">
        <v>389</v>
      </c>
      <c r="C46" s="422" t="s">
        <v>472</v>
      </c>
      <c r="D46" s="422" t="s">
        <v>472</v>
      </c>
      <c r="E46" s="80"/>
      <c r="F46" s="80"/>
      <c r="G46" s="422" t="s">
        <v>472</v>
      </c>
      <c r="H46" s="422" t="s">
        <v>472</v>
      </c>
      <c r="I46" s="347"/>
      <c r="J46" s="80"/>
      <c r="K46" s="80"/>
      <c r="L46" s="80"/>
    </row>
    <row r="47" spans="1:12" ht="30.75" customHeight="1" x14ac:dyDescent="0.25">
      <c r="A47" s="82" t="s">
        <v>192</v>
      </c>
      <c r="B47" s="81" t="s">
        <v>193</v>
      </c>
      <c r="C47" s="421"/>
      <c r="D47" s="421"/>
      <c r="E47" s="80"/>
      <c r="F47" s="80"/>
      <c r="G47" s="421"/>
      <c r="H47" s="421"/>
      <c r="I47" s="348"/>
      <c r="J47" s="80"/>
      <c r="K47" s="80"/>
      <c r="L47" s="80"/>
    </row>
    <row r="48" spans="1:12" ht="37.5" customHeight="1" x14ac:dyDescent="0.25">
      <c r="A48" s="82" t="s">
        <v>401</v>
      </c>
      <c r="B48" s="83" t="s">
        <v>191</v>
      </c>
      <c r="C48" s="424"/>
      <c r="D48" s="424"/>
      <c r="E48" s="80"/>
      <c r="F48" s="80"/>
      <c r="G48" s="424"/>
      <c r="H48" s="424"/>
      <c r="I48" s="348"/>
      <c r="J48" s="80"/>
      <c r="K48" s="80"/>
      <c r="L48" s="80"/>
    </row>
    <row r="49" spans="1:12" ht="35.25" customHeight="1" x14ac:dyDescent="0.25">
      <c r="A49" s="82">
        <v>4</v>
      </c>
      <c r="B49" s="81" t="s">
        <v>189</v>
      </c>
      <c r="C49" s="421">
        <v>45565</v>
      </c>
      <c r="D49" s="421">
        <v>45567</v>
      </c>
      <c r="E49" s="80"/>
      <c r="F49" s="80"/>
      <c r="G49" s="421">
        <v>45565</v>
      </c>
      <c r="H49" s="421">
        <v>45567</v>
      </c>
      <c r="I49" s="348"/>
      <c r="J49" s="80"/>
      <c r="K49" s="80"/>
      <c r="L49" s="80"/>
    </row>
    <row r="50" spans="1:12" ht="86.25" customHeight="1" x14ac:dyDescent="0.25">
      <c r="A50" s="82" t="s">
        <v>190</v>
      </c>
      <c r="B50" s="81" t="s">
        <v>390</v>
      </c>
      <c r="C50" s="421">
        <v>45565</v>
      </c>
      <c r="D50" s="423">
        <v>45580</v>
      </c>
      <c r="E50" s="80"/>
      <c r="F50" s="80"/>
      <c r="G50" s="421">
        <v>45565</v>
      </c>
      <c r="H50" s="423">
        <v>45580</v>
      </c>
      <c r="I50" s="347"/>
      <c r="J50" s="80"/>
      <c r="K50" s="80"/>
      <c r="L50" s="80"/>
    </row>
    <row r="51" spans="1:12" ht="77.25" customHeight="1" x14ac:dyDescent="0.25">
      <c r="A51" s="82" t="s">
        <v>188</v>
      </c>
      <c r="B51" s="81" t="s">
        <v>392</v>
      </c>
      <c r="C51" s="421">
        <v>45565</v>
      </c>
      <c r="D51" s="423">
        <v>45570</v>
      </c>
      <c r="E51" s="80"/>
      <c r="F51" s="80"/>
      <c r="G51" s="421">
        <v>45565</v>
      </c>
      <c r="H51" s="423">
        <v>45570</v>
      </c>
      <c r="I51" s="347"/>
      <c r="J51" s="80"/>
      <c r="K51" s="80"/>
      <c r="L51" s="80"/>
    </row>
    <row r="52" spans="1:12" ht="71.25" customHeight="1" x14ac:dyDescent="0.25">
      <c r="A52" s="82" t="s">
        <v>186</v>
      </c>
      <c r="B52" s="81" t="s">
        <v>187</v>
      </c>
      <c r="C52" s="421"/>
      <c r="D52" s="423"/>
      <c r="E52" s="80"/>
      <c r="F52" s="80"/>
      <c r="G52" s="421"/>
      <c r="H52" s="423"/>
      <c r="I52" s="348"/>
      <c r="J52" s="80"/>
      <c r="K52" s="80"/>
      <c r="L52" s="80"/>
    </row>
    <row r="53" spans="1:12" ht="48" customHeight="1" x14ac:dyDescent="0.25">
      <c r="A53" s="82" t="s">
        <v>184</v>
      </c>
      <c r="B53" s="139" t="s">
        <v>393</v>
      </c>
      <c r="C53" s="423">
        <v>45565</v>
      </c>
      <c r="D53" s="423">
        <v>45595</v>
      </c>
      <c r="E53" s="80"/>
      <c r="F53" s="80"/>
      <c r="G53" s="423">
        <v>45565</v>
      </c>
      <c r="H53" s="423">
        <v>45595</v>
      </c>
      <c r="I53" s="347"/>
      <c r="J53" s="80"/>
      <c r="K53" s="80"/>
      <c r="L53" s="80"/>
    </row>
    <row r="54" spans="1:12" ht="46.5" customHeight="1" x14ac:dyDescent="0.25">
      <c r="A54" s="82" t="s">
        <v>394</v>
      </c>
      <c r="B54" s="81" t="s">
        <v>185</v>
      </c>
      <c r="C54" s="423">
        <v>45565</v>
      </c>
      <c r="D54" s="423">
        <v>45596</v>
      </c>
      <c r="E54" s="80"/>
      <c r="F54" s="80"/>
      <c r="G54" s="423">
        <v>45565</v>
      </c>
      <c r="H54" s="423">
        <v>45596</v>
      </c>
      <c r="I54" s="347"/>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2020-03-27T00:09:08Z</dcterms:modified>
</cp:coreProperties>
</file>