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0" windowWidth="19296" windowHeight="10896" tabRatio="879" activeTab="7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т2!$A$1:$P$46</definedName>
    <definedName name="_xlnm.Print_Area" localSheetId="2">т3!$A$1:$Q$15</definedName>
    <definedName name="_xlnm.Print_Area" localSheetId="3">т4!$A$1:$W$27</definedName>
    <definedName name="_xlnm.Print_Area" localSheetId="4">т5!$A$1:$Q$26</definedName>
    <definedName name="_xlnm.Print_Area" localSheetId="6">т6!$A$1:$P$22</definedName>
  </definedNames>
  <calcPr calcId="145621"/>
</workbook>
</file>

<file path=xl/calcChain.xml><?xml version="1.0" encoding="utf-8"?>
<calcChain xmlns="http://schemas.openxmlformats.org/spreadsheetml/2006/main">
  <c r="R28" i="103" l="1"/>
  <c r="R29" i="103"/>
  <c r="R51" i="103" l="1"/>
  <c r="R59" i="103"/>
  <c r="R50" i="103"/>
  <c r="R52" i="103"/>
  <c r="R53" i="103"/>
  <c r="R54" i="103"/>
  <c r="R55" i="103"/>
  <c r="R56" i="103"/>
  <c r="R57" i="103"/>
  <c r="R58" i="103"/>
  <c r="R11" i="98" l="1"/>
  <c r="T11" i="98" s="1"/>
  <c r="R9" i="98"/>
  <c r="T9" i="98" s="1"/>
  <c r="Q10" i="101"/>
  <c r="Q11" i="101"/>
  <c r="Q12" i="101"/>
  <c r="Q13" i="101"/>
  <c r="Q14" i="101"/>
  <c r="Q16" i="101"/>
  <c r="Q17" i="101"/>
  <c r="Q19" i="101"/>
  <c r="Q20" i="101"/>
  <c r="Q21" i="101"/>
  <c r="Q9" i="101"/>
  <c r="Q22" i="101"/>
  <c r="Q12" i="97"/>
  <c r="Q13" i="97"/>
  <c r="Q14" i="97"/>
  <c r="Q11" i="97"/>
  <c r="L24" i="103" l="1"/>
  <c r="L23" i="103"/>
  <c r="H31" i="103" l="1"/>
  <c r="P24" i="104"/>
  <c r="P25" i="104"/>
  <c r="P26" i="104"/>
  <c r="P23" i="104"/>
  <c r="P27" i="104" l="1"/>
  <c r="O22" i="102"/>
  <c r="P22" i="102" s="1"/>
  <c r="Q22" i="102" s="1"/>
  <c r="R22" i="102" s="1"/>
  <c r="S22" i="102" s="1"/>
  <c r="T22" i="102" s="1"/>
  <c r="U22" i="102" s="1"/>
  <c r="V22" i="102" s="1"/>
  <c r="W22" i="102" s="1"/>
  <c r="X22" i="102" s="1"/>
  <c r="Y22" i="102" s="1"/>
  <c r="J6" i="98" l="1"/>
  <c r="K6" i="98" s="1"/>
  <c r="L6" i="98" s="1"/>
  <c r="M6" i="98" s="1"/>
  <c r="N6" i="98" s="1"/>
  <c r="O6" i="98" s="1"/>
  <c r="P6" i="98" s="1"/>
  <c r="Q6" i="98" s="1"/>
  <c r="R6" i="98" s="1"/>
  <c r="S6" i="98" s="1"/>
  <c r="T6" i="98" s="1"/>
  <c r="T26" i="98"/>
  <c r="T25" i="98"/>
  <c r="T24" i="98"/>
  <c r="T23" i="98"/>
  <c r="T22" i="98"/>
  <c r="R21" i="98"/>
  <c r="T21" i="98" s="1"/>
  <c r="R14" i="98"/>
  <c r="T14" i="98" s="1"/>
  <c r="R13" i="98"/>
  <c r="T13" i="98" s="1"/>
  <c r="R12" i="98"/>
  <c r="T12" i="98" s="1"/>
  <c r="R10" i="98"/>
  <c r="T10" i="98" s="1"/>
  <c r="R8" i="98"/>
  <c r="T8" i="98" s="1"/>
  <c r="Q15" i="97"/>
  <c r="T27" i="98" l="1"/>
  <c r="R27" i="98"/>
  <c r="I12" i="97"/>
  <c r="I11" i="97"/>
  <c r="I15" i="97" s="1"/>
  <c r="K26" i="98" l="1"/>
  <c r="K25" i="98"/>
  <c r="K24" i="98"/>
  <c r="K23" i="98"/>
  <c r="K22" i="98"/>
  <c r="I21" i="98"/>
  <c r="K21" i="98" s="1"/>
  <c r="I14" i="98"/>
  <c r="K14" i="98" s="1"/>
  <c r="I13" i="98"/>
  <c r="K13" i="98" s="1"/>
  <c r="E12" i="98"/>
  <c r="I12" i="98" s="1"/>
  <c r="K12" i="98" s="1"/>
  <c r="I11" i="98"/>
  <c r="K11" i="98" s="1"/>
  <c r="I10" i="98"/>
  <c r="K10" i="98" s="1"/>
  <c r="I8" i="98"/>
  <c r="C3" i="98"/>
  <c r="I27" i="98" l="1"/>
  <c r="K8" i="98"/>
  <c r="K27" i="98"/>
  <c r="R33" i="103" l="1"/>
  <c r="R34" i="103"/>
  <c r="R35" i="103"/>
  <c r="R32" i="103"/>
  <c r="R31" i="103" l="1"/>
  <c r="M61" i="103"/>
  <c r="R61" i="103" s="1"/>
  <c r="C4" i="101"/>
  <c r="J4" i="101" s="1"/>
  <c r="C3" i="97"/>
  <c r="C4" i="96"/>
  <c r="J4" i="96" s="1"/>
  <c r="J3" i="97" s="1"/>
  <c r="L3" i="98" s="1"/>
  <c r="A14" i="102"/>
  <c r="A13" i="102"/>
  <c r="A11" i="102"/>
  <c r="A10" i="102"/>
  <c r="A9" i="102"/>
  <c r="A8" i="102"/>
  <c r="A6" i="102"/>
  <c r="R60" i="103"/>
  <c r="R49" i="103"/>
  <c r="R48" i="103"/>
  <c r="R47" i="103"/>
  <c r="R46" i="103"/>
  <c r="R45" i="103"/>
  <c r="L35" i="103"/>
  <c r="L34" i="103"/>
  <c r="R27" i="103"/>
  <c r="R26" i="103"/>
  <c r="R24" i="103"/>
  <c r="R23" i="103"/>
  <c r="J60" i="103"/>
  <c r="J49" i="103"/>
  <c r="J48" i="103"/>
  <c r="J47" i="103"/>
  <c r="J46" i="103"/>
  <c r="J45" i="103"/>
  <c r="J44" i="103"/>
  <c r="J43" i="103"/>
  <c r="J42" i="103"/>
  <c r="J41" i="103"/>
  <c r="J40" i="103"/>
  <c r="E38" i="103"/>
  <c r="D35" i="103"/>
  <c r="D34" i="103"/>
  <c r="D33" i="103"/>
  <c r="D32" i="103"/>
  <c r="E30" i="103"/>
  <c r="J30" i="103" s="1"/>
  <c r="J29" i="103"/>
  <c r="J28" i="103"/>
  <c r="J27" i="103"/>
  <c r="J26" i="103"/>
  <c r="J24" i="103"/>
  <c r="J23" i="103"/>
  <c r="J64" i="103" l="1"/>
  <c r="M30" i="103"/>
  <c r="R30" i="103" s="1"/>
  <c r="R64" i="103" s="1"/>
  <c r="E31" i="103"/>
  <c r="M63" i="103"/>
  <c r="R63" i="103" s="1"/>
  <c r="R62" i="103"/>
  <c r="E11" i="100" l="1"/>
  <c r="P37" i="96" l="1"/>
  <c r="P38" i="96"/>
  <c r="P36" i="96"/>
  <c r="P24" i="96"/>
  <c r="P14" i="96"/>
  <c r="P13" i="96"/>
  <c r="P10" i="96"/>
  <c r="E26" i="102" l="1"/>
  <c r="L15" i="101" l="1"/>
  <c r="Q15" i="101" s="1"/>
  <c r="Q26" i="101" l="1"/>
  <c r="P9" i="96"/>
  <c r="P46" i="96" s="1"/>
  <c r="E20" i="102" l="1"/>
  <c r="E21" i="102" s="1"/>
  <c r="E22" i="102" s="1"/>
  <c r="E23" i="102" s="1"/>
  <c r="E5" i="100"/>
  <c r="E6" i="100" s="1"/>
  <c r="E7" i="100" s="1"/>
  <c r="E10" i="100" s="1"/>
  <c r="E8" i="100" s="1"/>
  <c r="H22" i="102" l="1"/>
  <c r="E34" i="102"/>
  <c r="E25" i="102"/>
  <c r="I34" i="102" l="1"/>
</calcChain>
</file>

<file path=xl/sharedStrings.xml><?xml version="1.0" encoding="utf-8"?>
<sst xmlns="http://schemas.openxmlformats.org/spreadsheetml/2006/main" count="1359" uniqueCount="383">
  <si>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</si>
  <si>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</si>
  <si>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</si>
  <si>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</si>
  <si>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</si>
  <si>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</si>
  <si>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</si>
  <si>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</si>
  <si>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</si>
  <si>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</si>
  <si>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</si>
  <si>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</si>
  <si>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</si>
  <si>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</si>
  <si>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</si>
  <si>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</si>
  <si>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</si>
  <si>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</si>
  <si>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</si>
  <si>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</si>
  <si>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</si>
  <si>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</si>
  <si>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</si>
  <si>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</si>
  <si>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</si>
  <si>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</si>
  <si>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</si>
  <si>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</si>
  <si>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</si>
  <si>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</si>
  <si>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</si>
  <si>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</si>
  <si>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</si>
  <si>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</si>
  <si>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</si>
  <si>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</si>
  <si>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</si>
  <si>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</si>
  <si>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</si>
  <si>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</si>
  <si>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</si>
  <si>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</si>
  <si>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</si>
  <si>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</si>
  <si>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</si>
  <si>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</si>
  <si>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</si>
  <si>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</si>
  <si>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</si>
  <si>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</si>
  <si>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</si>
  <si>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</si>
  <si>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</si>
  <si>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</si>
  <si>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</si>
  <si>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</si>
  <si>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</si>
  <si>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</si>
  <si>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</si>
  <si>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</si>
  <si>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</si>
  <si>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</si>
  <si>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</si>
  <si>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</si>
  <si>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</si>
  <si>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</si>
  <si>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</si>
  <si>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</si>
  <si>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</si>
  <si>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</si>
  <si>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</si>
  <si>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</si>
  <si>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</si>
  <si>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</si>
  <si>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</si>
  <si>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</si>
  <si>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</si>
  <si>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</si>
  <si>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</si>
  <si>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</si>
  <si>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</si>
  <si>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</si>
  <si>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</si>
  <si>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</si>
  <si>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ВЛ 2</t>
  </si>
  <si>
    <t>Демонтаж ВЛ 1</t>
  </si>
  <si>
    <t>Демонтаж ВЛ 2</t>
  </si>
  <si>
    <t>КЛ 1</t>
  </si>
  <si>
    <t>КЛ 2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</si>
  <si>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</si>
  <si>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</si>
  <si>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</si>
  <si>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</si>
  <si>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</si>
  <si>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</si>
  <si>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</si>
  <si>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</si>
  <si>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</si>
  <si>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</si>
  <si>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</si>
  <si>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</si>
  <si>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</si>
  <si>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</si>
  <si>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</si>
  <si>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</si>
  <si>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</si>
  <si>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</si>
  <si>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</si>
  <si>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</si>
  <si>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</si>
  <si>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</si>
  <si>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</si>
  <si>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</si>
  <si>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</si>
  <si>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</si>
  <si>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</si>
  <si>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</si>
  <si>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</si>
  <si>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</si>
  <si>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</si>
  <si>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</si>
  <si>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</si>
  <si>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</si>
  <si>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</si>
  <si>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</si>
  <si>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</si>
  <si>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</si>
  <si>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</si>
  <si>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</si>
  <si>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</si>
  <si>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</si>
  <si>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</si>
  <si>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</si>
  <si>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</si>
  <si>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</si>
  <si>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</si>
  <si>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</si>
  <si>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</si>
  <si>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</si>
  <si>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</si>
  <si>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</si>
  <si>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</si>
  <si>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</si>
  <si>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</si>
  <si>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</si>
  <si>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</si>
  <si>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</si>
  <si>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</si>
  <si>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</si>
  <si>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</si>
  <si>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</si>
  <si>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</si>
  <si>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</si>
  <si>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</si>
  <si>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</si>
  <si>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</si>
  <si>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</si>
  <si>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</si>
  <si>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</si>
  <si>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</si>
  <si>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</si>
  <si>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</si>
  <si>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</si>
  <si>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</si>
  <si>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</si>
  <si>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</si>
  <si>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</si>
  <si>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</si>
  <si>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</si>
  <si>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</si>
  <si>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</si>
  <si>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</si>
  <si>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</si>
  <si>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</si>
  <si>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</si>
  <si>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</si>
  <si>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</si>
  <si>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</si>
  <si>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</si>
  <si>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</si>
  <si>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</si>
  <si>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</si>
  <si>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</si>
  <si>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</si>
  <si>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</si>
  <si>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</si>
  <si>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</si>
  <si>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</si>
  <si>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</si>
  <si>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</si>
  <si>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</si>
  <si>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В-01-1</t>
  </si>
  <si>
    <t>В-02-1</t>
  </si>
  <si>
    <t>ТДН-16000/110-У1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</si>
  <si>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</si>
  <si>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</si>
  <si>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</si>
  <si>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</si>
  <si>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</si>
  <si>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</si>
  <si>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</si>
  <si>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</si>
  <si>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</si>
  <si>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</si>
  <si>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</si>
  <si>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</si>
  <si>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</si>
  <si>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</si>
  <si>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ИВКЭ</t>
  </si>
  <si>
    <t>единица</t>
  </si>
  <si>
    <t>Таблица А2-02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</si>
  <si>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</si>
  <si>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</si>
  <si>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</si>
  <si>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</si>
  <si>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</si>
  <si>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</si>
  <si>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</si>
  <si>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</si>
  <si>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</si>
  <si>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</si>
  <si>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</si>
  <si>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тыс. м</t>
    </r>
    <r>
      <rPr>
        <vertAlign val="superscript"/>
        <sz val="12"/>
        <rFont val="Times New Roman"/>
        <family val="1"/>
        <charset val="204"/>
      </rPr>
      <t>3</t>
    </r>
    <r>
      <rPr>
        <sz val="11"/>
        <color rgb="FF000000"/>
        <rFont val="Calibri"/>
        <family val="2"/>
        <charset val="204"/>
      </rPr>
      <t/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</si>
  <si>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</si>
  <si>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</si>
  <si>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</si>
  <si>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П1-02</t>
  </si>
  <si>
    <t>П11-01</t>
  </si>
  <si>
    <t>га</t>
  </si>
  <si>
    <t>м2</t>
  </si>
  <si>
    <t xml:space="preserve"> Затраты на инженерно-археологическим изысканиям </t>
  </si>
  <si>
    <t>П7-01</t>
  </si>
  <si>
    <t>9</t>
  </si>
  <si>
    <t>10</t>
  </si>
  <si>
    <t>Б5-01</t>
  </si>
  <si>
    <t>Затраты на очистку местности от взрывоопасных предметов</t>
  </si>
  <si>
    <t>5.7</t>
  </si>
  <si>
    <t>5.8</t>
  </si>
  <si>
    <t>ASR1.0P/840</t>
  </si>
  <si>
    <t>НДС 20%</t>
  </si>
  <si>
    <t>коэф пересчета</t>
  </si>
  <si>
    <t>Величина затрат, тыс рублей (без НДС) с учетом регионального коэф.</t>
  </si>
  <si>
    <t>1-- цепная, сечениеАС150, 1 провод в фазе</t>
  </si>
  <si>
    <t>Л1-04-2</t>
  </si>
  <si>
    <t>2-х цепная, сечениеАС150, 1 провод в фазе</t>
  </si>
  <si>
    <t>Л5-04</t>
  </si>
  <si>
    <t>диаметр 12,1</t>
  </si>
  <si>
    <t>О1-03</t>
  </si>
  <si>
    <t>1.4</t>
  </si>
  <si>
    <t xml:space="preserve">Стоимость вырубки (расширение)  </t>
  </si>
  <si>
    <t>расчистка кустарников и мелколесья, вырубку деревьев с диаметром ствола до 11см, 12см и более</t>
  </si>
  <si>
    <t>Б7-02</t>
  </si>
  <si>
    <t>1.5</t>
  </si>
  <si>
    <t>Стоимость разработки землеустроительной документации</t>
  </si>
  <si>
    <t xml:space="preserve"> км</t>
  </si>
  <si>
    <t>П8-10</t>
  </si>
  <si>
    <t>1.6</t>
  </si>
  <si>
    <t>затраты на кадастровые работы</t>
  </si>
  <si>
    <t>100 км</t>
  </si>
  <si>
    <t>П10-01</t>
  </si>
  <si>
    <t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и строительством заходов 2-хцепной ВЛ110 кв протяженностью 0,6 км</t>
  </si>
  <si>
    <t>Идентификатор инвестиционного проекта: D 19-01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</si>
  <si>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</si>
  <si>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</si>
  <si>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</si>
  <si>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</si>
  <si>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</si>
  <si>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</si>
  <si>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</si>
  <si>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</si>
  <si>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</si>
  <si>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</si>
  <si>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</si>
  <si>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</si>
  <si>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Ячейка трансформатора (комплект на три фазы) ПС (ЗПС)</t>
  </si>
  <si>
    <t>Основные здания (ОПУ, ЗРУ, РЩ) в целом на одну ПС</t>
  </si>
  <si>
    <t>Прочее в целом на одну ПС (или ЗПС)</t>
  </si>
  <si>
    <t>Распределительные пункты (РП) 15 кВ</t>
  </si>
  <si>
    <t>УНЦ здания РП</t>
  </si>
  <si>
    <t>УНЦ Выключателей</t>
  </si>
  <si>
    <t>Э 4-01</t>
  </si>
  <si>
    <t>В 8-02-1</t>
  </si>
  <si>
    <t>15 кВ</t>
  </si>
  <si>
    <t>Кабель АПвПуг -15 3х185/50</t>
  </si>
  <si>
    <t xml:space="preserve">План утв. </t>
  </si>
  <si>
    <t>Год раскрытия информации: 2020 год</t>
  </si>
  <si>
    <t>26.06.19 №Д14и-32899</t>
  </si>
  <si>
    <t>Т4-07-2</t>
  </si>
  <si>
    <t>В3-01-1  </t>
  </si>
  <si>
    <t>С1-01 - 2</t>
  </si>
  <si>
    <t>С1-03 - 2</t>
  </si>
  <si>
    <t>С1-04 - 2</t>
  </si>
  <si>
    <t>С1-06 - 2</t>
  </si>
  <si>
    <t>К-1-07-2</t>
  </si>
  <si>
    <t>Б2-02-2</t>
  </si>
  <si>
    <t>устройство траншеи для прокладки 2-х цепей, прокладка в траншее без восстановления газонов</t>
  </si>
  <si>
    <t>таблица 35-01-1</t>
  </si>
  <si>
    <t>3AP1FG-145/EK,       In=3150А; I отк 40 кА</t>
  </si>
  <si>
    <t xml:space="preserve">ВВ/TEL-20-16/800 У2, In=800А; I отк=20 кА </t>
  </si>
  <si>
    <t xml:space="preserve">РП -1 15 кВ  мощностью 12000 кВт      </t>
  </si>
  <si>
    <t xml:space="preserve">УНЦ ячейки выключателя НУ 110-750 кВ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</si>
  <si>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</si>
  <si>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</si>
  <si>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</si>
  <si>
    <t xml:space="preserve">УНЦ ячейки трансформатора 6-35 кВ </t>
  </si>
  <si>
    <t>Т5-12 - 1</t>
  </si>
  <si>
    <t>ТМ 15/0,4 кВ, 250 кВА</t>
  </si>
  <si>
    <t xml:space="preserve">УНЦ систем АСУТП и ТМ </t>
  </si>
  <si>
    <t xml:space="preserve">УНЦ АСУТП присоединения </t>
  </si>
  <si>
    <t xml:space="preserve">УНЦ подготовки и устройства территории ПС (ЗПС) </t>
  </si>
  <si>
    <t>2.3</t>
  </si>
  <si>
    <t>ТМГ 15/0,4 кВ 25 кВА</t>
  </si>
  <si>
    <t>Трансформатор трехфазный 15 кВ мощностью 400 кВ•А</t>
  </si>
  <si>
    <t>2.4</t>
  </si>
  <si>
    <t>Т5-06-1</t>
  </si>
  <si>
    <t>Т5-14-1</t>
  </si>
  <si>
    <t>УНЦ ВЧ связи</t>
  </si>
  <si>
    <t>УНЦ ПА, УПАСК по ВОЛС</t>
  </si>
  <si>
    <t>УНЦ зданий ОПУ</t>
  </si>
  <si>
    <t>УНЦ зданий ЗРУ</t>
  </si>
  <si>
    <t>1РУ</t>
  </si>
  <si>
    <t>1 единица</t>
  </si>
  <si>
    <t>Затраты на проектные работы ПС 110/15 кВ</t>
  </si>
  <si>
    <t xml:space="preserve">Затраты на проектно-изыскательские работы по КЛ </t>
  </si>
  <si>
    <t>1 км по трассе</t>
  </si>
  <si>
    <t>П5-01</t>
  </si>
  <si>
    <t xml:space="preserve">УНЦ КЛ 6-500 кВ (с алюминевой жилой) </t>
  </si>
  <si>
    <t xml:space="preserve">УНЦ на устройство траншеи КЛ 6-500 кВ (с алюминевой жилой) </t>
  </si>
  <si>
    <t xml:space="preserve">УНЦ ВЛ 0,4-750 кВ на строительно-монтажные работы без опор и провода </t>
  </si>
  <si>
    <t xml:space="preserve">двухцепная, все типы опор за исключением многогранных, сечение провода АС150, 1 провод в фазе </t>
  </si>
  <si>
    <t xml:space="preserve">УНЦ опор ВЛ 0,4-750 кВ </t>
  </si>
  <si>
    <t>двухцепная, все типы опор за исключением многогранных</t>
  </si>
  <si>
    <t>1 км</t>
  </si>
  <si>
    <t>Л3-04-2</t>
  </si>
  <si>
    <t>УНЦ провода ВЛ 0,4-750 кВ сталеалюминиевого типа</t>
  </si>
  <si>
    <t>2-х цепная, сечение фазного провода АС150, 1 провод в фазе</t>
  </si>
  <si>
    <t>24 ОВ, 83кН</t>
  </si>
  <si>
    <t>О1-02</t>
  </si>
  <si>
    <t xml:space="preserve">УНЦ ОКГТ </t>
  </si>
  <si>
    <t>П-3-14</t>
  </si>
  <si>
    <t xml:space="preserve">протяженность 5 км  </t>
  </si>
  <si>
    <t>Затраты на проектно-изыскательские работы</t>
  </si>
  <si>
    <t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км, строительство 2-х КЛ 15 кВ от 1 и 2 секции РУ 15 кВ ПС 110 кВ Куликово до РП-1 (новый), строительство РП-1 (новый) 15кВ мощностью 12000 кВт16 МВА и строительством заходов 2-хцепной ВЛ110 кВ протяженностью 5,66 км</t>
  </si>
  <si>
    <t>УНЦ АСУТП присоединения 110 кВ</t>
  </si>
  <si>
    <t>11</t>
  </si>
  <si>
    <t xml:space="preserve">УНЦ защитных конструкций ПС </t>
  </si>
  <si>
    <t xml:space="preserve">УНЦ комплекса систем безопасности ПС </t>
  </si>
  <si>
    <t>12</t>
  </si>
  <si>
    <t>13</t>
  </si>
  <si>
    <t>14</t>
  </si>
  <si>
    <t>15</t>
  </si>
  <si>
    <t>16</t>
  </si>
  <si>
    <t>17</t>
  </si>
  <si>
    <t>18</t>
  </si>
  <si>
    <t>Откатные (раздвижные, автоматические, противопожарные) ворота</t>
  </si>
  <si>
    <t>1 ед</t>
  </si>
  <si>
    <t>У3-02</t>
  </si>
  <si>
    <t>Шкаф ЦК системы видеонаблюдения</t>
  </si>
  <si>
    <t>И15-01</t>
  </si>
  <si>
    <t>Шкаф ЦК комплекса систем безопасности</t>
  </si>
  <si>
    <t>И15-02</t>
  </si>
  <si>
    <t>АРМ персонала комплекса систем безопасности</t>
  </si>
  <si>
    <t>И15-03</t>
  </si>
  <si>
    <t>Поворотная камера охранного (технологического) видеонаблюдения</t>
  </si>
  <si>
    <t>И15-04</t>
  </si>
  <si>
    <t>Стационарная камера охранного (технологического) видеонаблюдения</t>
  </si>
  <si>
    <t>И15-05</t>
  </si>
  <si>
    <t>СКУД</t>
  </si>
  <si>
    <t>И15-07</t>
  </si>
  <si>
    <t>Система пожарной и охранной сигнализации</t>
  </si>
  <si>
    <t>И15-08</t>
  </si>
  <si>
    <t>Система периметральной сигнализации</t>
  </si>
  <si>
    <t>И15-09</t>
  </si>
  <si>
    <t>19</t>
  </si>
  <si>
    <t>20</t>
  </si>
  <si>
    <t>устройство противотаранное</t>
  </si>
  <si>
    <t>У3-01</t>
  </si>
  <si>
    <t>УНЦ на очистку местности от взрывоопастных предметов</t>
  </si>
  <si>
    <t>Б6-08</t>
  </si>
  <si>
    <t>Т5-10 - 1</t>
  </si>
  <si>
    <t>ТМ 15/0,4 кВ, 100 кВА</t>
  </si>
  <si>
    <t>ASR1.0P/840, 840 кВА</t>
  </si>
  <si>
    <t>Р1-15-1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</si>
</sst>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  <numFmt numFmtId="167" formatCode="0.000"/>
    <numFmt numFmtId="168" formatCode="#\ ##0.00"/>
    <numFmt numFmtId="169" formatCode="_-* #,##0.0\ _₽_-;\-* #,##0.0\ _₽_-;_-* &quot;-&quot;?\ _₽_-;_-@_-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2"/>
      <color rgb="FFFF0000"/>
      <name val="Calibri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43" fontId="3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  <xf numFmtId="0" fontId="53" fillId="0" borderId="0"/>
  </cellStyleXfs>
  <cellXfs count="27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41" fontId="4" fillId="0" borderId="10" xfId="0" applyNumberFormat="1" applyFont="1" applyFill="1" applyBorder="1" applyAlignment="1">
      <alignment horizontal="center" vertical="center" wrapText="1"/>
    </xf>
    <xf numFmtId="41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1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6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1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67" fontId="4" fillId="0" borderId="0" xfId="0" applyNumberFormat="1" applyFont="1" applyFill="1" applyAlignment="1">
      <alignment horizontal="center"/>
    </xf>
    <xf numFmtId="0" fontId="53" fillId="0" borderId="0" xfId="0" applyFont="1" applyFill="1" applyBorder="1"/>
    <xf numFmtId="0" fontId="54" fillId="0" borderId="21" xfId="55" applyFont="1" applyFill="1" applyBorder="1" applyAlignment="1">
      <alignment horizontal="center" vertical="center" wrapText="1"/>
    </xf>
    <xf numFmtId="1" fontId="54" fillId="0" borderId="21" xfId="55" applyNumberFormat="1" applyFont="1" applyFill="1" applyBorder="1" applyAlignment="1">
      <alignment horizontal="center" vertical="center" wrapText="1"/>
    </xf>
    <xf numFmtId="2" fontId="54" fillId="0" borderId="21" xfId="55" applyNumberFormat="1" applyFont="1" applyFill="1" applyBorder="1" applyAlignment="1">
      <alignment horizontal="center" vertical="center"/>
    </xf>
    <xf numFmtId="168" fontId="54" fillId="0" borderId="21" xfId="55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69" fontId="55" fillId="0" borderId="10" xfId="56" applyNumberFormat="1" applyFont="1" applyFill="1" applyBorder="1" applyAlignment="1">
      <alignment horizontal="center" vertical="center" wrapText="1"/>
    </xf>
    <xf numFmtId="169" fontId="29" fillId="25" borderId="10" xfId="56" applyNumberFormat="1" applyFont="1" applyFill="1" applyBorder="1" applyAlignment="1">
      <alignment horizontal="center" vertical="center" wrapText="1"/>
    </xf>
    <xf numFmtId="169" fontId="29" fillId="26" borderId="10" xfId="56" applyNumberFormat="1" applyFont="1" applyFill="1" applyBorder="1" applyAlignment="1">
      <alignment horizontal="center" vertical="center" wrapText="1"/>
    </xf>
    <xf numFmtId="0" fontId="31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" fontId="54" fillId="0" borderId="21" xfId="55" applyNumberFormat="1" applyFont="1" applyBorder="1" applyAlignment="1">
      <alignment horizontal="center" vertical="center" wrapText="1"/>
    </xf>
    <xf numFmtId="49" fontId="4" fillId="27" borderId="10" xfId="0" applyNumberFormat="1" applyFont="1" applyFill="1" applyBorder="1" applyAlignment="1">
      <alignment horizontal="center" vertical="center"/>
    </xf>
    <xf numFmtId="0" fontId="4" fillId="27" borderId="10" xfId="0" applyFont="1" applyFill="1" applyBorder="1" applyAlignment="1">
      <alignment vertical="center" wrapText="1"/>
    </xf>
    <xf numFmtId="0" fontId="4" fillId="27" borderId="10" xfId="0" applyFont="1" applyFill="1" applyBorder="1" applyAlignment="1">
      <alignment horizontal="center" vertical="center" wrapText="1"/>
    </xf>
    <xf numFmtId="3" fontId="4" fillId="27" borderId="10" xfId="0" applyNumberFormat="1" applyFont="1" applyFill="1" applyBorder="1" applyAlignment="1">
      <alignment horizontal="center" vertical="center" wrapText="1"/>
    </xf>
    <xf numFmtId="4" fontId="4" fillId="27" borderId="10" xfId="0" applyNumberFormat="1" applyFont="1" applyFill="1" applyBorder="1" applyAlignment="1">
      <alignment horizontal="center" vertical="center" wrapText="1"/>
    </xf>
    <xf numFmtId="0" fontId="4" fillId="27" borderId="0" xfId="0" applyFont="1" applyFill="1" applyBorder="1" applyAlignment="1">
      <alignment vertical="center"/>
    </xf>
    <xf numFmtId="2" fontId="4" fillId="0" borderId="0" xfId="0" applyNumberFormat="1" applyFont="1" applyFill="1"/>
    <xf numFmtId="1" fontId="4" fillId="0" borderId="21" xfId="55" applyNumberFormat="1" applyFont="1" applyFill="1" applyBorder="1" applyAlignment="1">
      <alignment horizontal="center" vertical="center" wrapText="1"/>
    </xf>
    <xf numFmtId="2" fontId="4" fillId="0" borderId="21" xfId="55" applyNumberFormat="1" applyFont="1" applyFill="1" applyBorder="1" applyAlignment="1">
      <alignment horizontal="center" vertical="center"/>
    </xf>
    <xf numFmtId="168" fontId="4" fillId="0" borderId="21" xfId="55" applyNumberFormat="1" applyFont="1" applyFill="1" applyBorder="1" applyAlignment="1">
      <alignment horizontal="right" vertical="center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>
      <alignment vertical="center" wrapText="1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4" fillId="0" borderId="21" xfId="55" applyFont="1" applyFill="1" applyBorder="1" applyAlignment="1">
      <alignment horizontal="center" vertical="center" wrapText="1"/>
    </xf>
    <xf numFmtId="0" fontId="54" fillId="0" borderId="0" xfId="55" applyFont="1" applyFill="1" applyBorder="1" applyAlignment="1">
      <alignment horizontal="center" vertical="center" wrapText="1"/>
    </xf>
    <xf numFmtId="0" fontId="53" fillId="0" borderId="0" xfId="0" applyFont="1" applyFill="1" applyBorder="1"/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3" xfId="0" applyNumberFormat="1" applyFont="1" applyFill="1" applyBorder="1" applyAlignment="1">
      <alignment horizontal="center" vertical="center"/>
    </xf>
    <xf numFmtId="4" fontId="24" fillId="24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</cellXfs>
  <cellStyles count="57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" xfId="55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 3" xfId="54"/>
    <cellStyle name="Обычный 7" xfId="53"/>
    <cellStyle name="Обычный 8" xfId="56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6"/>
  <sheetViews>
    <sheetView topLeftCell="I15" workbookViewId="0">
      <selection activeCell="R25" sqref="R25"/>
    </sheetView>
  </sheetViews>
  <sheetFormatPr defaultColWidth="9" defaultRowHeight="15.6" x14ac:dyDescent="0.3"/>
  <cols>
    <col min="1" max="1" width="8.59765625" style="75" customWidth="1"/>
    <col min="2" max="2" width="26.3984375" style="126" customWidth="1"/>
    <col min="3" max="3" width="14" style="102" customWidth="1"/>
    <col min="4" max="4" width="23.5" style="126" customWidth="1"/>
    <col min="5" max="5" width="13.59765625" style="102" customWidth="1"/>
    <col min="6" max="6" width="10.8984375" style="102" customWidth="1"/>
    <col min="7" max="7" width="15.59765625" style="124" customWidth="1"/>
    <col min="8" max="8" width="16.69921875" style="124" customWidth="1"/>
    <col min="9" max="9" width="9.59765625" style="52" customWidth="1"/>
    <col min="10" max="10" width="15.09765625" style="36" customWidth="1"/>
    <col min="11" max="11" width="14" style="52" customWidth="1"/>
    <col min="12" max="12" width="22.3984375" style="52" customWidth="1"/>
    <col min="13" max="13" width="13.5" style="52" customWidth="1"/>
    <col min="14" max="14" width="10.8984375" style="52" customWidth="1"/>
    <col min="15" max="16" width="16.69921875" style="52" customWidth="1"/>
    <col min="17" max="17" width="15.09765625" style="52" customWidth="1"/>
    <col min="18" max="18" width="9.59765625" style="52" customWidth="1"/>
    <col min="19" max="16384" width="9" style="52"/>
  </cols>
  <sheetData>
    <row r="1" spans="1:34" ht="18" x14ac:dyDescent="0.3">
      <c r="Q1" s="127" t="s">
        <v>51</v>
      </c>
    </row>
    <row r="2" spans="1:34" ht="18" x14ac:dyDescent="0.35">
      <c r="Q2" s="128" t="s">
        <v>49</v>
      </c>
    </row>
    <row r="3" spans="1:34" ht="18" x14ac:dyDescent="0.35">
      <c r="Q3" s="128" t="s">
        <v>50</v>
      </c>
    </row>
    <row r="4" spans="1:34" ht="69.75" customHeight="1" x14ac:dyDescent="0.3">
      <c r="A4" s="188" t="s">
        <v>54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ht="18" x14ac:dyDescent="0.35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ht="18" x14ac:dyDescent="0.3">
      <c r="A6" s="190" t="s">
        <v>224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x14ac:dyDescent="0.3">
      <c r="A7" s="191" t="s">
        <v>52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ht="18" x14ac:dyDescent="0.35">
      <c r="A8" s="192" t="s">
        <v>285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ht="66" customHeight="1" x14ac:dyDescent="0.35">
      <c r="A9" s="193" t="s">
        <v>342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ht="18" x14ac:dyDescent="0.3">
      <c r="A10" s="194" t="s">
        <v>261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ht="18" x14ac:dyDescent="0.35">
      <c r="A11" s="195" t="s">
        <v>189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5">
      <c r="A12" s="187" t="s">
        <v>53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35"/>
      <c r="S12" s="135"/>
      <c r="T12" s="135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</row>
    <row r="13" spans="1:34" s="136" customFormat="1" ht="18" x14ac:dyDescent="0.35">
      <c r="A13" s="196" t="s">
        <v>150</v>
      </c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35"/>
      <c r="S13" s="135"/>
      <c r="T13" s="135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</row>
    <row r="14" spans="1:34" s="136" customFormat="1" ht="18" x14ac:dyDescent="0.35">
      <c r="A14" s="196" t="s">
        <v>187</v>
      </c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35"/>
      <c r="S14" s="135"/>
      <c r="T14" s="135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</row>
    <row r="15" spans="1:34" s="136" customFormat="1" ht="18.75" customHeight="1" x14ac:dyDescent="0.35">
      <c r="A15" s="187" t="s">
        <v>60</v>
      </c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35"/>
      <c r="S15" s="135"/>
      <c r="T15" s="135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6" spans="1:34" ht="15" customHeight="1" x14ac:dyDescent="0.3">
      <c r="A16" s="197" t="s">
        <v>10</v>
      </c>
      <c r="B16" s="197"/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7"/>
      <c r="P16" s="197"/>
      <c r="Q16" s="197"/>
    </row>
    <row r="17" spans="1:19" x14ac:dyDescent="0.3">
      <c r="A17" s="198" t="s">
        <v>0</v>
      </c>
      <c r="B17" s="199" t="s">
        <v>2</v>
      </c>
      <c r="C17" s="200" t="s">
        <v>284</v>
      </c>
      <c r="D17" s="200"/>
      <c r="E17" s="200"/>
      <c r="F17" s="200"/>
      <c r="G17" s="200"/>
      <c r="H17" s="200"/>
      <c r="I17" s="200"/>
      <c r="J17" s="200"/>
      <c r="K17" s="200" t="s">
        <v>48</v>
      </c>
      <c r="L17" s="200"/>
      <c r="M17" s="200"/>
      <c r="N17" s="200"/>
      <c r="O17" s="200"/>
      <c r="P17" s="200"/>
      <c r="Q17" s="200"/>
      <c r="R17" s="200"/>
    </row>
    <row r="18" spans="1:19" ht="46.5" customHeight="1" x14ac:dyDescent="0.3">
      <c r="A18" s="198"/>
      <c r="B18" s="199"/>
      <c r="C18" s="201" t="s">
        <v>223</v>
      </c>
      <c r="D18" s="202"/>
      <c r="E18" s="202"/>
      <c r="F18" s="202"/>
      <c r="G18" s="202"/>
      <c r="H18" s="202"/>
      <c r="I18" s="202"/>
      <c r="J18" s="203"/>
      <c r="K18" s="201" t="s">
        <v>223</v>
      </c>
      <c r="L18" s="202"/>
      <c r="M18" s="202"/>
      <c r="N18" s="202"/>
      <c r="O18" s="202"/>
      <c r="P18" s="202"/>
      <c r="Q18" s="202"/>
      <c r="R18" s="203"/>
    </row>
    <row r="19" spans="1:19" ht="15.75" customHeight="1" x14ac:dyDescent="0.3">
      <c r="A19" s="198"/>
      <c r="B19" s="199"/>
      <c r="C19" s="199" t="s">
        <v>13</v>
      </c>
      <c r="D19" s="199"/>
      <c r="E19" s="199"/>
      <c r="F19" s="199"/>
      <c r="G19" s="199" t="s">
        <v>120</v>
      </c>
      <c r="H19" s="199"/>
      <c r="I19" s="199"/>
      <c r="J19" s="199"/>
      <c r="K19" s="199" t="s">
        <v>13</v>
      </c>
      <c r="L19" s="199"/>
      <c r="M19" s="199"/>
      <c r="N19" s="199"/>
      <c r="O19" s="199" t="s">
        <v>120</v>
      </c>
      <c r="P19" s="199"/>
      <c r="Q19" s="199"/>
      <c r="R19" s="199"/>
    </row>
    <row r="20" spans="1:19" s="27" customFormat="1" ht="124.8" x14ac:dyDescent="0.3">
      <c r="A20" s="198"/>
      <c r="B20" s="199"/>
      <c r="C20" s="123" t="s">
        <v>30</v>
      </c>
      <c r="D20" s="123" t="s">
        <v>9</v>
      </c>
      <c r="E20" s="123" t="s">
        <v>111</v>
      </c>
      <c r="F20" s="123" t="s">
        <v>11</v>
      </c>
      <c r="G20" s="123" t="s">
        <v>14</v>
      </c>
      <c r="H20" s="123" t="s">
        <v>55</v>
      </c>
      <c r="I20" s="27" t="s">
        <v>190</v>
      </c>
      <c r="J20" s="12" t="s">
        <v>56</v>
      </c>
      <c r="K20" s="123" t="s">
        <v>30</v>
      </c>
      <c r="L20" s="123" t="s">
        <v>9</v>
      </c>
      <c r="M20" s="123" t="s">
        <v>111</v>
      </c>
      <c r="N20" s="123" t="s">
        <v>11</v>
      </c>
      <c r="O20" s="123" t="s">
        <v>14</v>
      </c>
      <c r="P20" s="123" t="s">
        <v>55</v>
      </c>
      <c r="Q20" s="27" t="s">
        <v>190</v>
      </c>
      <c r="R20" s="12" t="s">
        <v>56</v>
      </c>
    </row>
    <row r="21" spans="1:19" s="27" customFormat="1" x14ac:dyDescent="0.3">
      <c r="A21" s="122">
        <v>1</v>
      </c>
      <c r="B21" s="123">
        <v>2</v>
      </c>
      <c r="C21" s="123">
        <v>3</v>
      </c>
      <c r="D21" s="123">
        <v>4</v>
      </c>
      <c r="E21" s="123">
        <v>5</v>
      </c>
      <c r="F21" s="123">
        <v>6</v>
      </c>
      <c r="G21" s="123">
        <v>7</v>
      </c>
      <c r="H21" s="123">
        <v>8</v>
      </c>
      <c r="J21" s="12">
        <v>9</v>
      </c>
      <c r="K21" s="123">
        <v>3</v>
      </c>
      <c r="L21" s="123">
        <v>4</v>
      </c>
      <c r="M21" s="123">
        <v>5</v>
      </c>
      <c r="N21" s="123">
        <v>6</v>
      </c>
      <c r="O21" s="123">
        <v>7</v>
      </c>
      <c r="P21" s="123">
        <v>8</v>
      </c>
      <c r="Q21" s="12">
        <v>9</v>
      </c>
      <c r="R21" s="12">
        <v>10</v>
      </c>
    </row>
    <row r="22" spans="1:19" s="27" customFormat="1" ht="46.8" x14ac:dyDescent="0.3">
      <c r="A22" s="122">
        <v>1</v>
      </c>
      <c r="B22" s="13" t="s">
        <v>107</v>
      </c>
      <c r="C22" s="123" t="s">
        <v>132</v>
      </c>
      <c r="D22" s="123" t="s">
        <v>119</v>
      </c>
      <c r="E22" s="123" t="s">
        <v>119</v>
      </c>
      <c r="F22" s="123" t="s">
        <v>119</v>
      </c>
      <c r="G22" s="123" t="s">
        <v>119</v>
      </c>
      <c r="H22" s="123" t="s">
        <v>119</v>
      </c>
      <c r="I22" s="123"/>
      <c r="J22" s="123" t="s">
        <v>119</v>
      </c>
      <c r="K22" s="123" t="s">
        <v>132</v>
      </c>
      <c r="L22" s="123" t="s">
        <v>119</v>
      </c>
      <c r="M22" s="123" t="s">
        <v>119</v>
      </c>
      <c r="N22" s="123" t="s">
        <v>119</v>
      </c>
      <c r="O22" s="123" t="s">
        <v>119</v>
      </c>
      <c r="P22" s="123" t="s">
        <v>119</v>
      </c>
      <c r="Q22" s="123" t="s">
        <v>119</v>
      </c>
      <c r="R22" s="123" t="s">
        <v>119</v>
      </c>
    </row>
    <row r="23" spans="1:19" s="27" customFormat="1" ht="31.2" x14ac:dyDescent="0.3">
      <c r="A23" s="122" t="s">
        <v>90</v>
      </c>
      <c r="B23" s="14" t="s">
        <v>300</v>
      </c>
      <c r="C23" s="123">
        <v>110</v>
      </c>
      <c r="D23" s="120" t="s">
        <v>297</v>
      </c>
      <c r="E23" s="123">
        <v>2</v>
      </c>
      <c r="F23" s="123" t="s">
        <v>71</v>
      </c>
      <c r="G23" s="15" t="s">
        <v>191</v>
      </c>
      <c r="H23" s="12">
        <v>23135</v>
      </c>
      <c r="I23" s="21">
        <v>1.1000000000000001</v>
      </c>
      <c r="J23" s="12">
        <f>E23*H23*I23</f>
        <v>50897.000000000007</v>
      </c>
      <c r="K23" s="123">
        <v>110</v>
      </c>
      <c r="L23" s="120" t="str">
        <f>D23</f>
        <v>3AP1FG-145/EK,       In=3150А; I отк 40 кА</v>
      </c>
      <c r="M23" s="123">
        <v>2</v>
      </c>
      <c r="N23" s="123" t="s">
        <v>71</v>
      </c>
      <c r="O23" s="15" t="s">
        <v>191</v>
      </c>
      <c r="P23" s="12">
        <v>23135</v>
      </c>
      <c r="Q23" s="21">
        <v>1.1000000000000001</v>
      </c>
      <c r="R23" s="12">
        <f>M23*P23*Q23</f>
        <v>50897.000000000007</v>
      </c>
    </row>
    <row r="24" spans="1:19" s="27" customFormat="1" ht="31.2" x14ac:dyDescent="0.3">
      <c r="A24" s="122" t="s">
        <v>91</v>
      </c>
      <c r="B24" s="14" t="s">
        <v>301</v>
      </c>
      <c r="C24" s="123">
        <v>15</v>
      </c>
      <c r="D24" s="120" t="s">
        <v>298</v>
      </c>
      <c r="E24" s="123">
        <v>18</v>
      </c>
      <c r="F24" s="123" t="s">
        <v>71</v>
      </c>
      <c r="G24" s="15" t="s">
        <v>192</v>
      </c>
      <c r="H24" s="12">
        <v>2619</v>
      </c>
      <c r="I24" s="21">
        <v>1.1000000000000001</v>
      </c>
      <c r="J24" s="12">
        <f t="shared" ref="J24:J29" si="0">E24*H24*I24</f>
        <v>51856.200000000004</v>
      </c>
      <c r="K24" s="123">
        <v>15</v>
      </c>
      <c r="L24" s="120" t="str">
        <f>D24</f>
        <v xml:space="preserve">ВВ/TEL-20-16/800 У2, In=800А; I отк=20 кА </v>
      </c>
      <c r="M24" s="123">
        <v>18</v>
      </c>
      <c r="N24" s="123" t="s">
        <v>71</v>
      </c>
      <c r="O24" s="15" t="s">
        <v>288</v>
      </c>
      <c r="P24" s="12">
        <v>1188</v>
      </c>
      <c r="Q24" s="21">
        <v>1.1000000000000001</v>
      </c>
      <c r="R24" s="12">
        <f t="shared" ref="R24" si="1">M24*P24*Q24</f>
        <v>23522.400000000001</v>
      </c>
    </row>
    <row r="25" spans="1:19" s="135" customFormat="1" ht="46.8" x14ac:dyDescent="0.3">
      <c r="A25" s="72">
        <v>2</v>
      </c>
      <c r="B25" s="13" t="s">
        <v>28</v>
      </c>
      <c r="C25" s="123" t="s">
        <v>119</v>
      </c>
      <c r="D25" s="123" t="s">
        <v>119</v>
      </c>
      <c r="E25" s="123" t="s">
        <v>119</v>
      </c>
      <c r="F25" s="123" t="s">
        <v>119</v>
      </c>
      <c r="G25" s="123" t="s">
        <v>119</v>
      </c>
      <c r="H25" s="123" t="s">
        <v>119</v>
      </c>
      <c r="I25" s="21"/>
      <c r="J25" s="123"/>
      <c r="K25" s="123" t="s">
        <v>119</v>
      </c>
      <c r="L25" s="123" t="s">
        <v>119</v>
      </c>
      <c r="M25" s="123" t="s">
        <v>119</v>
      </c>
      <c r="N25" s="123" t="s">
        <v>119</v>
      </c>
      <c r="O25" s="123" t="s">
        <v>119</v>
      </c>
      <c r="P25" s="123" t="s">
        <v>119</v>
      </c>
      <c r="Q25" s="171" t="s">
        <v>119</v>
      </c>
      <c r="R25" s="171" t="s">
        <v>119</v>
      </c>
    </row>
    <row r="26" spans="1:19" s="135" customFormat="1" ht="31.2" x14ac:dyDescent="0.35">
      <c r="A26" s="72" t="s">
        <v>92</v>
      </c>
      <c r="B26" s="14" t="s">
        <v>302</v>
      </c>
      <c r="C26" s="123">
        <v>110</v>
      </c>
      <c r="D26" s="125" t="s">
        <v>193</v>
      </c>
      <c r="E26" s="123">
        <v>1</v>
      </c>
      <c r="F26" s="123" t="s">
        <v>71</v>
      </c>
      <c r="G26" s="15" t="s">
        <v>287</v>
      </c>
      <c r="H26" s="12">
        <v>36657</v>
      </c>
      <c r="I26" s="21">
        <v>1.05</v>
      </c>
      <c r="J26" s="12">
        <f t="shared" si="0"/>
        <v>38489.85</v>
      </c>
      <c r="K26" s="123">
        <v>110</v>
      </c>
      <c r="L26" s="125" t="s">
        <v>193</v>
      </c>
      <c r="M26" s="123">
        <v>1</v>
      </c>
      <c r="N26" s="123" t="s">
        <v>71</v>
      </c>
      <c r="O26" s="15" t="s">
        <v>287</v>
      </c>
      <c r="P26" s="12">
        <v>36657</v>
      </c>
      <c r="Q26" s="21">
        <v>1.05</v>
      </c>
      <c r="R26" s="12">
        <f t="shared" ref="R26:R29" si="2">M26*P26*Q26</f>
        <v>38489.85</v>
      </c>
      <c r="S26" s="167"/>
    </row>
    <row r="27" spans="1:19" s="135" customFormat="1" ht="31.2" x14ac:dyDescent="0.3">
      <c r="A27" s="72" t="s">
        <v>93</v>
      </c>
      <c r="B27" s="14" t="s">
        <v>302</v>
      </c>
      <c r="C27" s="123">
        <v>110</v>
      </c>
      <c r="D27" s="125" t="s">
        <v>193</v>
      </c>
      <c r="E27" s="123">
        <v>1</v>
      </c>
      <c r="F27" s="123" t="s">
        <v>71</v>
      </c>
      <c r="G27" s="15" t="s">
        <v>287</v>
      </c>
      <c r="H27" s="12">
        <v>36657</v>
      </c>
      <c r="I27" s="21">
        <v>1.05</v>
      </c>
      <c r="J27" s="12">
        <f t="shared" si="0"/>
        <v>38489.85</v>
      </c>
      <c r="K27" s="123">
        <v>110</v>
      </c>
      <c r="L27" s="125" t="s">
        <v>193</v>
      </c>
      <c r="M27" s="123">
        <v>1</v>
      </c>
      <c r="N27" s="123" t="s">
        <v>71</v>
      </c>
      <c r="O27" s="15" t="s">
        <v>287</v>
      </c>
      <c r="P27" s="12">
        <v>36657</v>
      </c>
      <c r="Q27" s="21">
        <v>1.05</v>
      </c>
      <c r="R27" s="12">
        <f t="shared" si="2"/>
        <v>38489.85</v>
      </c>
    </row>
    <row r="28" spans="1:19" s="135" customFormat="1" ht="31.2" x14ac:dyDescent="0.3">
      <c r="A28" s="72" t="s">
        <v>94</v>
      </c>
      <c r="B28" s="14" t="s">
        <v>303</v>
      </c>
      <c r="C28" s="123">
        <v>15</v>
      </c>
      <c r="D28" s="123" t="s">
        <v>238</v>
      </c>
      <c r="E28" s="123">
        <v>2</v>
      </c>
      <c r="F28" s="123" t="s">
        <v>71</v>
      </c>
      <c r="G28" s="123" t="s">
        <v>194</v>
      </c>
      <c r="H28" s="123">
        <v>4349</v>
      </c>
      <c r="I28" s="21">
        <v>1.05</v>
      </c>
      <c r="J28" s="123">
        <f t="shared" si="0"/>
        <v>9132.9</v>
      </c>
      <c r="K28" s="123">
        <v>15</v>
      </c>
      <c r="L28" s="139" t="s">
        <v>381</v>
      </c>
      <c r="M28" s="123">
        <v>2</v>
      </c>
      <c r="N28" s="123" t="s">
        <v>71</v>
      </c>
      <c r="O28" s="123" t="s">
        <v>382</v>
      </c>
      <c r="P28" s="123">
        <v>4625</v>
      </c>
      <c r="Q28" s="21">
        <v>1.05</v>
      </c>
      <c r="R28" s="123">
        <f>M28*P28*Q28</f>
        <v>9712.5</v>
      </c>
    </row>
    <row r="29" spans="1:19" s="135" customFormat="1" ht="31.2" x14ac:dyDescent="0.3">
      <c r="A29" s="72" t="s">
        <v>95</v>
      </c>
      <c r="B29" s="14" t="s">
        <v>304</v>
      </c>
      <c r="C29" s="171">
        <v>15</v>
      </c>
      <c r="D29" s="123" t="s">
        <v>306</v>
      </c>
      <c r="E29" s="123"/>
      <c r="F29" s="171" t="s">
        <v>71</v>
      </c>
      <c r="G29" s="123" t="s">
        <v>305</v>
      </c>
      <c r="H29" s="123">
        <v>309</v>
      </c>
      <c r="I29" s="21">
        <v>1.05</v>
      </c>
      <c r="J29" s="123">
        <f t="shared" si="0"/>
        <v>0</v>
      </c>
      <c r="K29" s="123">
        <v>15</v>
      </c>
      <c r="L29" s="123" t="s">
        <v>380</v>
      </c>
      <c r="M29" s="123">
        <v>2</v>
      </c>
      <c r="N29" s="123" t="s">
        <v>71</v>
      </c>
      <c r="O29" s="123" t="s">
        <v>379</v>
      </c>
      <c r="P29" s="123">
        <v>189</v>
      </c>
      <c r="Q29" s="21">
        <v>1.05</v>
      </c>
      <c r="R29" s="175">
        <f t="shared" si="2"/>
        <v>396.90000000000003</v>
      </c>
    </row>
    <row r="30" spans="1:19" s="135" customFormat="1" ht="46.8" x14ac:dyDescent="0.3">
      <c r="A30" s="72">
        <v>4</v>
      </c>
      <c r="B30" s="14" t="s">
        <v>309</v>
      </c>
      <c r="C30" s="123"/>
      <c r="D30" s="123" t="s">
        <v>177</v>
      </c>
      <c r="E30" s="21">
        <f>H31</f>
        <v>4230</v>
      </c>
      <c r="F30" s="21" t="s">
        <v>221</v>
      </c>
      <c r="G30" s="16" t="s">
        <v>195</v>
      </c>
      <c r="H30" s="21">
        <v>3.02</v>
      </c>
      <c r="I30" s="21">
        <v>1</v>
      </c>
      <c r="J30" s="12">
        <f>E30*H30*I30</f>
        <v>12774.6</v>
      </c>
      <c r="K30" s="123"/>
      <c r="L30" s="123" t="s">
        <v>177</v>
      </c>
      <c r="M30" s="21">
        <f>R31</f>
        <v>4361</v>
      </c>
      <c r="N30" s="21" t="s">
        <v>221</v>
      </c>
      <c r="O30" s="16" t="s">
        <v>195</v>
      </c>
      <c r="P30" s="21">
        <v>3.02</v>
      </c>
      <c r="Q30" s="21">
        <v>1</v>
      </c>
      <c r="R30" s="12">
        <f>M30*P30*Q30</f>
        <v>13170.22</v>
      </c>
    </row>
    <row r="31" spans="1:19" s="135" customFormat="1" ht="62.4" x14ac:dyDescent="0.3">
      <c r="A31" s="72">
        <v>5</v>
      </c>
      <c r="B31" s="14" t="s">
        <v>270</v>
      </c>
      <c r="C31" s="123"/>
      <c r="D31" s="123" t="s">
        <v>119</v>
      </c>
      <c r="E31" s="21">
        <f>SUM(E32:E39)</f>
        <v>22.497</v>
      </c>
      <c r="F31" s="21" t="s">
        <v>31</v>
      </c>
      <c r="G31" s="16" t="s">
        <v>38</v>
      </c>
      <c r="H31" s="3">
        <f>SUM(H32:H39)</f>
        <v>4230</v>
      </c>
      <c r="I31" s="21">
        <v>1</v>
      </c>
      <c r="J31" s="3"/>
      <c r="K31" s="123"/>
      <c r="L31" s="14" t="s">
        <v>270</v>
      </c>
      <c r="M31" s="21">
        <v>4.4969999999999999</v>
      </c>
      <c r="N31" s="21" t="s">
        <v>229</v>
      </c>
      <c r="O31" s="16" t="s">
        <v>38</v>
      </c>
      <c r="P31" s="3" t="s">
        <v>119</v>
      </c>
      <c r="Q31" s="137" t="s">
        <v>119</v>
      </c>
      <c r="R31" s="17">
        <f>SUM(R32:R37)</f>
        <v>4361</v>
      </c>
    </row>
    <row r="32" spans="1:19" s="135" customFormat="1" ht="56.25" customHeight="1" x14ac:dyDescent="0.3">
      <c r="A32" s="72" t="s">
        <v>102</v>
      </c>
      <c r="B32" s="14" t="s">
        <v>270</v>
      </c>
      <c r="C32" s="123">
        <v>110</v>
      </c>
      <c r="D32" s="123" t="str">
        <f>D23</f>
        <v>3AP1FG-145/EK,       In=3150А; I отк 40 кА</v>
      </c>
      <c r="E32" s="21">
        <v>2</v>
      </c>
      <c r="F32" s="21" t="s">
        <v>31</v>
      </c>
      <c r="G32" s="16" t="s">
        <v>196</v>
      </c>
      <c r="H32" s="3">
        <v>68</v>
      </c>
      <c r="I32" s="21">
        <v>1</v>
      </c>
      <c r="J32" s="17"/>
      <c r="K32" s="123">
        <v>110</v>
      </c>
      <c r="L32" s="120" t="s">
        <v>297</v>
      </c>
      <c r="M32" s="21">
        <v>1</v>
      </c>
      <c r="N32" s="21" t="s">
        <v>229</v>
      </c>
      <c r="O32" s="16" t="s">
        <v>289</v>
      </c>
      <c r="P32" s="3">
        <v>833</v>
      </c>
      <c r="Q32" s="137">
        <v>1</v>
      </c>
      <c r="R32" s="17">
        <f>P32*M32</f>
        <v>833</v>
      </c>
    </row>
    <row r="33" spans="1:18" s="135" customFormat="1" ht="42.75" customHeight="1" x14ac:dyDescent="0.3">
      <c r="A33" s="72" t="s">
        <v>103</v>
      </c>
      <c r="B33" s="14" t="s">
        <v>270</v>
      </c>
      <c r="C33" s="123">
        <v>15</v>
      </c>
      <c r="D33" s="123" t="str">
        <f>D24</f>
        <v xml:space="preserve">ВВ/TEL-20-16/800 У2, In=800А; I отк=20 кА </v>
      </c>
      <c r="E33" s="21">
        <v>18</v>
      </c>
      <c r="F33" s="21" t="s">
        <v>222</v>
      </c>
      <c r="G33" s="16" t="s">
        <v>196</v>
      </c>
      <c r="H33" s="3">
        <v>833</v>
      </c>
      <c r="I33" s="21">
        <v>1</v>
      </c>
      <c r="J33" s="3"/>
      <c r="K33" s="123">
        <v>110</v>
      </c>
      <c r="L33" s="120" t="s">
        <v>297</v>
      </c>
      <c r="M33" s="21">
        <v>1</v>
      </c>
      <c r="N33" s="21" t="s">
        <v>229</v>
      </c>
      <c r="O33" s="16" t="s">
        <v>289</v>
      </c>
      <c r="P33" s="3">
        <v>833</v>
      </c>
      <c r="Q33" s="137">
        <v>1</v>
      </c>
      <c r="R33" s="17">
        <f t="shared" ref="R33:R35" si="3">P33*M33</f>
        <v>833</v>
      </c>
    </row>
    <row r="34" spans="1:18" s="135" customFormat="1" ht="46.8" x14ac:dyDescent="0.3">
      <c r="A34" s="72" t="s">
        <v>180</v>
      </c>
      <c r="B34" s="14" t="s">
        <v>270</v>
      </c>
      <c r="C34" s="123">
        <v>110</v>
      </c>
      <c r="D34" s="123" t="str">
        <f>D26</f>
        <v>ТДН-16000/110-У1</v>
      </c>
      <c r="E34" s="21" t="s">
        <v>61</v>
      </c>
      <c r="F34" s="21" t="s">
        <v>31</v>
      </c>
      <c r="G34" s="16" t="s">
        <v>197</v>
      </c>
      <c r="H34" s="17">
        <v>100</v>
      </c>
      <c r="I34" s="137"/>
      <c r="J34" s="17"/>
      <c r="K34" s="123">
        <v>110</v>
      </c>
      <c r="L34" s="123" t="str">
        <f>L26</f>
        <v>ТДН-16000/110-У1</v>
      </c>
      <c r="M34" s="21">
        <v>1</v>
      </c>
      <c r="N34" s="21" t="s">
        <v>229</v>
      </c>
      <c r="O34" s="16" t="s">
        <v>290</v>
      </c>
      <c r="P34" s="17">
        <v>100</v>
      </c>
      <c r="Q34" s="137">
        <v>1</v>
      </c>
      <c r="R34" s="17">
        <f t="shared" si="3"/>
        <v>100</v>
      </c>
    </row>
    <row r="35" spans="1:18" s="135" customFormat="1" ht="46.8" x14ac:dyDescent="0.3">
      <c r="A35" s="72" t="s">
        <v>182</v>
      </c>
      <c r="B35" s="14" t="s">
        <v>270</v>
      </c>
      <c r="C35" s="123">
        <v>110</v>
      </c>
      <c r="D35" s="123" t="str">
        <f>D27</f>
        <v>ТДН-16000/110-У1</v>
      </c>
      <c r="E35" s="21">
        <v>1</v>
      </c>
      <c r="F35" s="21" t="s">
        <v>31</v>
      </c>
      <c r="G35" s="16" t="s">
        <v>197</v>
      </c>
      <c r="H35" s="17">
        <v>100</v>
      </c>
      <c r="I35" s="137"/>
      <c r="J35" s="17"/>
      <c r="K35" s="123">
        <v>110</v>
      </c>
      <c r="L35" s="123" t="str">
        <f>L27</f>
        <v>ТДН-16000/110-У1</v>
      </c>
      <c r="M35" s="21">
        <v>1</v>
      </c>
      <c r="N35" s="21" t="s">
        <v>229</v>
      </c>
      <c r="O35" s="16" t="s">
        <v>290</v>
      </c>
      <c r="P35" s="17">
        <v>100</v>
      </c>
      <c r="Q35" s="137">
        <v>1</v>
      </c>
      <c r="R35" s="17">
        <f t="shared" si="3"/>
        <v>100</v>
      </c>
    </row>
    <row r="36" spans="1:18" s="135" customFormat="1" ht="46.8" x14ac:dyDescent="0.3">
      <c r="A36" s="72" t="s">
        <v>185</v>
      </c>
      <c r="B36" s="14" t="s">
        <v>270</v>
      </c>
      <c r="C36" s="123"/>
      <c r="D36" s="123" t="s">
        <v>119</v>
      </c>
      <c r="E36" s="21"/>
      <c r="F36" s="21" t="s">
        <v>31</v>
      </c>
      <c r="G36" s="16" t="s">
        <v>197</v>
      </c>
      <c r="H36" s="3">
        <v>317</v>
      </c>
      <c r="I36" s="137"/>
      <c r="J36" s="3"/>
      <c r="K36" s="171">
        <v>110</v>
      </c>
      <c r="L36" s="139" t="s">
        <v>275</v>
      </c>
      <c r="M36" s="21">
        <v>1</v>
      </c>
      <c r="N36" s="21" t="s">
        <v>273</v>
      </c>
      <c r="O36" s="16" t="s">
        <v>291</v>
      </c>
      <c r="P36" s="3">
        <v>1220</v>
      </c>
      <c r="Q36" s="137">
        <v>1</v>
      </c>
      <c r="R36" s="17">
        <v>1220</v>
      </c>
    </row>
    <row r="37" spans="1:18" s="135" customFormat="1" ht="46.8" x14ac:dyDescent="0.3">
      <c r="A37" s="72" t="s">
        <v>186</v>
      </c>
      <c r="B37" s="14" t="s">
        <v>270</v>
      </c>
      <c r="C37" s="123"/>
      <c r="D37" s="123" t="s">
        <v>119</v>
      </c>
      <c r="E37" s="21"/>
      <c r="F37" s="21" t="s">
        <v>31</v>
      </c>
      <c r="G37" s="16" t="s">
        <v>197</v>
      </c>
      <c r="H37" s="3">
        <v>317</v>
      </c>
      <c r="I37" s="137"/>
      <c r="J37" s="3"/>
      <c r="K37" s="171">
        <v>110</v>
      </c>
      <c r="L37" s="139" t="s">
        <v>276</v>
      </c>
      <c r="M37" s="21">
        <v>1</v>
      </c>
      <c r="N37" s="21" t="s">
        <v>273</v>
      </c>
      <c r="O37" s="16" t="s">
        <v>292</v>
      </c>
      <c r="P37" s="3">
        <v>1275</v>
      </c>
      <c r="Q37" s="137">
        <v>1</v>
      </c>
      <c r="R37" s="17">
        <v>1275</v>
      </c>
    </row>
    <row r="38" spans="1:18" s="135" customFormat="1" ht="60" hidden="1" customHeight="1" x14ac:dyDescent="0.3">
      <c r="A38" s="72" t="s">
        <v>236</v>
      </c>
      <c r="B38" s="14" t="s">
        <v>108</v>
      </c>
      <c r="C38" s="123"/>
      <c r="D38" s="123" t="s">
        <v>184</v>
      </c>
      <c r="E38" s="21">
        <f>0.765+0.732</f>
        <v>1.4969999999999999</v>
      </c>
      <c r="F38" s="21" t="s">
        <v>31</v>
      </c>
      <c r="G38" s="16" t="s">
        <v>198</v>
      </c>
      <c r="H38" s="3">
        <v>1220</v>
      </c>
      <c r="I38" s="137"/>
      <c r="J38" s="3"/>
      <c r="K38" s="123"/>
      <c r="L38" s="123"/>
      <c r="M38" s="21"/>
      <c r="N38" s="21"/>
      <c r="O38" s="16"/>
      <c r="P38" s="3"/>
      <c r="Q38" s="137"/>
      <c r="R38" s="17"/>
    </row>
    <row r="39" spans="1:18" s="135" customFormat="1" ht="25.5" hidden="1" customHeight="1" x14ac:dyDescent="0.3">
      <c r="A39" s="72" t="s">
        <v>237</v>
      </c>
      <c r="B39" s="14" t="s">
        <v>89</v>
      </c>
      <c r="C39" s="123"/>
      <c r="D39" s="123" t="s">
        <v>105</v>
      </c>
      <c r="E39" s="21"/>
      <c r="F39" s="21" t="s">
        <v>31</v>
      </c>
      <c r="G39" s="16" t="s">
        <v>199</v>
      </c>
      <c r="H39" s="3">
        <v>1275</v>
      </c>
      <c r="I39" s="137"/>
      <c r="J39" s="3"/>
      <c r="K39" s="123"/>
      <c r="L39" s="123"/>
      <c r="M39" s="21"/>
      <c r="N39" s="21"/>
      <c r="O39" s="16"/>
      <c r="P39" s="3"/>
      <c r="Q39" s="137"/>
      <c r="R39" s="17"/>
    </row>
    <row r="40" spans="1:18" s="135" customFormat="1" hidden="1" x14ac:dyDescent="0.3">
      <c r="A40" s="72">
        <v>6</v>
      </c>
      <c r="B40" s="14" t="s">
        <v>5</v>
      </c>
      <c r="C40" s="123"/>
      <c r="D40" s="123" t="s">
        <v>22</v>
      </c>
      <c r="E40" s="123">
        <v>1</v>
      </c>
      <c r="F40" s="123" t="s">
        <v>21</v>
      </c>
      <c r="G40" s="16" t="s">
        <v>200</v>
      </c>
      <c r="H40" s="12">
        <v>57363</v>
      </c>
      <c r="I40" s="21">
        <v>1</v>
      </c>
      <c r="J40" s="12">
        <f t="shared" ref="J40:J60" si="4">E40*H40*I40</f>
        <v>57363</v>
      </c>
      <c r="K40" s="123"/>
      <c r="L40" s="123"/>
      <c r="M40" s="123"/>
      <c r="N40" s="123"/>
      <c r="O40" s="16"/>
      <c r="P40" s="12"/>
      <c r="Q40" s="21"/>
      <c r="R40" s="12"/>
    </row>
    <row r="41" spans="1:18" s="135" customFormat="1" x14ac:dyDescent="0.3">
      <c r="A41" s="72" t="s">
        <v>236</v>
      </c>
      <c r="B41" s="13" t="s">
        <v>319</v>
      </c>
      <c r="C41" s="123"/>
      <c r="D41" s="123" t="s">
        <v>201</v>
      </c>
      <c r="E41" s="123">
        <v>1</v>
      </c>
      <c r="F41" s="123" t="s">
        <v>202</v>
      </c>
      <c r="G41" s="14" t="s">
        <v>203</v>
      </c>
      <c r="H41" s="12">
        <v>5101</v>
      </c>
      <c r="I41" s="21">
        <v>1</v>
      </c>
      <c r="J41" s="12">
        <f t="shared" si="4"/>
        <v>5101</v>
      </c>
      <c r="K41" s="171">
        <v>110</v>
      </c>
      <c r="L41" s="123" t="s">
        <v>319</v>
      </c>
      <c r="M41" s="123">
        <v>1</v>
      </c>
      <c r="N41" s="123" t="s">
        <v>320</v>
      </c>
      <c r="O41" s="14" t="s">
        <v>203</v>
      </c>
      <c r="P41" s="12">
        <v>5101</v>
      </c>
      <c r="Q41" s="21">
        <v>1</v>
      </c>
      <c r="R41" s="12">
        <v>5101</v>
      </c>
    </row>
    <row r="42" spans="1:18" s="135" customFormat="1" x14ac:dyDescent="0.3">
      <c r="A42" s="72" t="s">
        <v>237</v>
      </c>
      <c r="B42" s="14" t="s">
        <v>318</v>
      </c>
      <c r="C42" s="123"/>
      <c r="D42" s="14" t="s">
        <v>204</v>
      </c>
      <c r="E42" s="123">
        <v>1</v>
      </c>
      <c r="F42" s="123" t="s">
        <v>21</v>
      </c>
      <c r="G42" s="14" t="s">
        <v>296</v>
      </c>
      <c r="H42" s="12">
        <v>9450</v>
      </c>
      <c r="I42" s="21">
        <v>1</v>
      </c>
      <c r="J42" s="12">
        <f t="shared" si="4"/>
        <v>9450</v>
      </c>
      <c r="K42" s="171">
        <v>110</v>
      </c>
      <c r="L42" s="171" t="s">
        <v>318</v>
      </c>
      <c r="M42" s="123">
        <v>1</v>
      </c>
      <c r="N42" s="123" t="s">
        <v>355</v>
      </c>
      <c r="O42" s="14" t="s">
        <v>296</v>
      </c>
      <c r="P42" s="12">
        <v>9450</v>
      </c>
      <c r="Q42" s="21">
        <v>1</v>
      </c>
      <c r="R42" s="12">
        <v>9450</v>
      </c>
    </row>
    <row r="43" spans="1:18" s="135" customFormat="1" ht="31.5" hidden="1" customHeight="1" x14ac:dyDescent="0.3">
      <c r="A43" s="72"/>
      <c r="B43" s="14" t="s">
        <v>205</v>
      </c>
      <c r="C43" s="123"/>
      <c r="D43" s="123"/>
      <c r="E43" s="123">
        <v>1</v>
      </c>
      <c r="F43" s="123" t="s">
        <v>206</v>
      </c>
      <c r="G43" s="14" t="s">
        <v>207</v>
      </c>
      <c r="H43" s="12">
        <v>90</v>
      </c>
      <c r="I43" s="21">
        <v>1.04</v>
      </c>
      <c r="J43" s="12">
        <f t="shared" si="4"/>
        <v>93.600000000000009</v>
      </c>
      <c r="K43" s="123"/>
      <c r="L43" s="123"/>
      <c r="M43" s="123"/>
      <c r="N43" s="123" t="s">
        <v>355</v>
      </c>
      <c r="O43" s="14"/>
      <c r="P43" s="12"/>
      <c r="Q43" s="21"/>
      <c r="R43" s="12"/>
    </row>
    <row r="44" spans="1:18" s="135" customFormat="1" hidden="1" x14ac:dyDescent="0.3">
      <c r="A44" s="72"/>
      <c r="B44" s="14" t="s">
        <v>208</v>
      </c>
      <c r="C44" s="123"/>
      <c r="D44" s="123"/>
      <c r="E44" s="123">
        <v>1</v>
      </c>
      <c r="F44" s="123" t="s">
        <v>209</v>
      </c>
      <c r="G44" s="14" t="s">
        <v>210</v>
      </c>
      <c r="H44" s="12">
        <v>588</v>
      </c>
      <c r="I44" s="21">
        <v>1.04</v>
      </c>
      <c r="J44" s="12">
        <f t="shared" si="4"/>
        <v>611.52</v>
      </c>
      <c r="K44" s="123"/>
      <c r="L44" s="123"/>
      <c r="M44" s="123"/>
      <c r="N44" s="123" t="s">
        <v>355</v>
      </c>
      <c r="O44" s="14"/>
      <c r="P44" s="12"/>
      <c r="Q44" s="21"/>
      <c r="R44" s="12"/>
    </row>
    <row r="45" spans="1:18" s="182" customFormat="1" ht="31.2" x14ac:dyDescent="0.3">
      <c r="A45" s="177" t="s">
        <v>149</v>
      </c>
      <c r="B45" s="178" t="s">
        <v>211</v>
      </c>
      <c r="C45" s="179"/>
      <c r="D45" s="179"/>
      <c r="E45" s="179">
        <v>1</v>
      </c>
      <c r="F45" s="179" t="s">
        <v>209</v>
      </c>
      <c r="G45" s="178" t="s">
        <v>212</v>
      </c>
      <c r="H45" s="180">
        <v>23531</v>
      </c>
      <c r="I45" s="181">
        <v>1.04</v>
      </c>
      <c r="J45" s="180">
        <f t="shared" si="4"/>
        <v>24472.240000000002</v>
      </c>
      <c r="K45" s="171">
        <v>110</v>
      </c>
      <c r="L45" s="179" t="s">
        <v>307</v>
      </c>
      <c r="M45" s="179">
        <v>1</v>
      </c>
      <c r="N45" s="171" t="s">
        <v>355</v>
      </c>
      <c r="O45" s="178" t="s">
        <v>212</v>
      </c>
      <c r="P45" s="180">
        <v>23531</v>
      </c>
      <c r="Q45" s="181">
        <v>1.04</v>
      </c>
      <c r="R45" s="180">
        <f t="shared" ref="R45:R60" si="5">M45*P45*Q45</f>
        <v>24472.240000000002</v>
      </c>
    </row>
    <row r="46" spans="1:18" s="135" customFormat="1" ht="30" x14ac:dyDescent="0.3">
      <c r="A46" s="72" t="s">
        <v>145</v>
      </c>
      <c r="B46" s="14" t="s">
        <v>213</v>
      </c>
      <c r="C46" s="123"/>
      <c r="D46" s="123"/>
      <c r="E46" s="123">
        <v>2</v>
      </c>
      <c r="F46" s="123" t="s">
        <v>209</v>
      </c>
      <c r="G46" s="14" t="s">
        <v>214</v>
      </c>
      <c r="H46" s="12">
        <v>180</v>
      </c>
      <c r="I46" s="21">
        <v>1.04</v>
      </c>
      <c r="J46" s="12">
        <f t="shared" si="4"/>
        <v>374.40000000000003</v>
      </c>
      <c r="K46" s="171">
        <v>110</v>
      </c>
      <c r="L46" s="176" t="s">
        <v>343</v>
      </c>
      <c r="M46" s="123">
        <v>2</v>
      </c>
      <c r="N46" s="171" t="s">
        <v>355</v>
      </c>
      <c r="O46" s="14" t="s">
        <v>214</v>
      </c>
      <c r="P46" s="12">
        <v>180</v>
      </c>
      <c r="Q46" s="21">
        <v>1.04</v>
      </c>
      <c r="R46" s="12">
        <f t="shared" si="5"/>
        <v>374.40000000000003</v>
      </c>
    </row>
    <row r="47" spans="1:18" s="135" customFormat="1" ht="30" x14ac:dyDescent="0.3">
      <c r="A47" s="72" t="s">
        <v>172</v>
      </c>
      <c r="B47" s="14" t="s">
        <v>213</v>
      </c>
      <c r="C47" s="123"/>
      <c r="D47" s="123"/>
      <c r="E47" s="123">
        <v>18</v>
      </c>
      <c r="F47" s="123" t="s">
        <v>209</v>
      </c>
      <c r="G47" s="14" t="s">
        <v>215</v>
      </c>
      <c r="H47" s="12">
        <v>629</v>
      </c>
      <c r="I47" s="21">
        <v>1.04</v>
      </c>
      <c r="J47" s="12">
        <f t="shared" si="4"/>
        <v>11774.880000000001</v>
      </c>
      <c r="K47" s="171">
        <v>110</v>
      </c>
      <c r="L47" s="176" t="s">
        <v>308</v>
      </c>
      <c r="M47" s="123">
        <v>18</v>
      </c>
      <c r="N47" s="171" t="s">
        <v>355</v>
      </c>
      <c r="O47" s="14" t="s">
        <v>215</v>
      </c>
      <c r="P47" s="12">
        <v>629</v>
      </c>
      <c r="Q47" s="21">
        <v>1.04</v>
      </c>
      <c r="R47" s="12">
        <f t="shared" si="5"/>
        <v>11774.880000000001</v>
      </c>
    </row>
    <row r="48" spans="1:18" s="135" customFormat="1" ht="15.75" customHeight="1" x14ac:dyDescent="0.3">
      <c r="A48" s="72" t="s">
        <v>232</v>
      </c>
      <c r="B48" s="14" t="s">
        <v>216</v>
      </c>
      <c r="C48" s="123"/>
      <c r="D48" s="123"/>
      <c r="E48" s="123">
        <v>2</v>
      </c>
      <c r="F48" s="123" t="s">
        <v>209</v>
      </c>
      <c r="G48" s="14" t="s">
        <v>217</v>
      </c>
      <c r="H48" s="12">
        <v>3354</v>
      </c>
      <c r="I48" s="21">
        <v>1.04</v>
      </c>
      <c r="J48" s="12">
        <f t="shared" si="4"/>
        <v>6976.3200000000006</v>
      </c>
      <c r="K48" s="171">
        <v>110</v>
      </c>
      <c r="L48" s="123" t="s">
        <v>316</v>
      </c>
      <c r="M48" s="123">
        <v>2</v>
      </c>
      <c r="N48" s="171" t="s">
        <v>355</v>
      </c>
      <c r="O48" s="14" t="s">
        <v>217</v>
      </c>
      <c r="P48" s="12">
        <v>3354</v>
      </c>
      <c r="Q48" s="21">
        <v>1.04</v>
      </c>
      <c r="R48" s="12">
        <f t="shared" si="5"/>
        <v>6976.3200000000006</v>
      </c>
    </row>
    <row r="49" spans="1:18" s="135" customFormat="1" ht="31.2" x14ac:dyDescent="0.3">
      <c r="A49" s="72" t="s">
        <v>233</v>
      </c>
      <c r="B49" s="14" t="s">
        <v>218</v>
      </c>
      <c r="C49" s="123"/>
      <c r="D49" s="123"/>
      <c r="E49" s="123">
        <v>1</v>
      </c>
      <c r="F49" s="123" t="s">
        <v>209</v>
      </c>
      <c r="G49" s="14" t="s">
        <v>219</v>
      </c>
      <c r="H49" s="12">
        <v>1424</v>
      </c>
      <c r="I49" s="21">
        <v>1.04</v>
      </c>
      <c r="J49" s="12">
        <f t="shared" si="4"/>
        <v>1480.96</v>
      </c>
      <c r="K49" s="171">
        <v>110</v>
      </c>
      <c r="L49" s="171" t="s">
        <v>317</v>
      </c>
      <c r="M49" s="123">
        <v>1</v>
      </c>
      <c r="N49" s="171" t="s">
        <v>355</v>
      </c>
      <c r="O49" s="14" t="s">
        <v>219</v>
      </c>
      <c r="P49" s="12">
        <v>1424</v>
      </c>
      <c r="Q49" s="21">
        <v>1.04</v>
      </c>
      <c r="R49" s="12">
        <f t="shared" si="5"/>
        <v>1480.96</v>
      </c>
    </row>
    <row r="50" spans="1:18" s="135" customFormat="1" ht="62.4" x14ac:dyDescent="0.3">
      <c r="A50" s="72" t="s">
        <v>344</v>
      </c>
      <c r="B50" s="14" t="s">
        <v>345</v>
      </c>
      <c r="C50" s="171"/>
      <c r="D50" s="171"/>
      <c r="E50" s="171"/>
      <c r="F50" s="171"/>
      <c r="G50" s="14"/>
      <c r="H50" s="12"/>
      <c r="I50" s="21"/>
      <c r="J50" s="12"/>
      <c r="K50" s="171"/>
      <c r="L50" s="184" t="s">
        <v>354</v>
      </c>
      <c r="M50" s="185">
        <v>2</v>
      </c>
      <c r="N50" s="184" t="s">
        <v>355</v>
      </c>
      <c r="O50" s="184" t="s">
        <v>356</v>
      </c>
      <c r="P50" s="186">
        <v>177</v>
      </c>
      <c r="Q50" s="186">
        <v>1.07</v>
      </c>
      <c r="R50" s="12">
        <f t="shared" si="5"/>
        <v>378.78000000000003</v>
      </c>
    </row>
    <row r="51" spans="1:18" s="135" customFormat="1" ht="31.2" x14ac:dyDescent="0.3">
      <c r="A51" s="72" t="s">
        <v>347</v>
      </c>
      <c r="B51" s="14" t="s">
        <v>345</v>
      </c>
      <c r="C51" s="171"/>
      <c r="D51" s="171"/>
      <c r="E51" s="171"/>
      <c r="F51" s="171"/>
      <c r="G51" s="14"/>
      <c r="H51" s="12"/>
      <c r="I51" s="21"/>
      <c r="J51" s="12"/>
      <c r="K51" s="171"/>
      <c r="L51" s="184" t="s">
        <v>375</v>
      </c>
      <c r="M51" s="185">
        <v>1</v>
      </c>
      <c r="N51" s="184" t="s">
        <v>355</v>
      </c>
      <c r="O51" s="184" t="s">
        <v>376</v>
      </c>
      <c r="P51" s="186">
        <v>577</v>
      </c>
      <c r="Q51" s="186">
        <v>1.07</v>
      </c>
      <c r="R51" s="12">
        <f t="shared" si="5"/>
        <v>617.39</v>
      </c>
    </row>
    <row r="52" spans="1:18" s="135" customFormat="1" ht="31.2" x14ac:dyDescent="0.3">
      <c r="A52" s="72" t="s">
        <v>348</v>
      </c>
      <c r="B52" s="14" t="s">
        <v>346</v>
      </c>
      <c r="C52" s="171"/>
      <c r="D52" s="171"/>
      <c r="E52" s="171"/>
      <c r="F52" s="171"/>
      <c r="G52" s="14"/>
      <c r="H52" s="12"/>
      <c r="I52" s="21"/>
      <c r="J52" s="12"/>
      <c r="K52" s="171"/>
      <c r="L52" s="184" t="s">
        <v>357</v>
      </c>
      <c r="M52" s="185">
        <v>1</v>
      </c>
      <c r="N52" s="184" t="s">
        <v>273</v>
      </c>
      <c r="O52" s="184" t="s">
        <v>358</v>
      </c>
      <c r="P52" s="186">
        <v>2289</v>
      </c>
      <c r="Q52" s="186">
        <v>1.04</v>
      </c>
      <c r="R52" s="12">
        <f t="shared" si="5"/>
        <v>2380.56</v>
      </c>
    </row>
    <row r="53" spans="1:18" s="135" customFormat="1" ht="31.2" x14ac:dyDescent="0.3">
      <c r="A53" s="72" t="s">
        <v>349</v>
      </c>
      <c r="B53" s="14" t="s">
        <v>346</v>
      </c>
      <c r="C53" s="171"/>
      <c r="D53" s="171"/>
      <c r="E53" s="171"/>
      <c r="F53" s="171"/>
      <c r="G53" s="14"/>
      <c r="H53" s="12"/>
      <c r="I53" s="21"/>
      <c r="J53" s="12"/>
      <c r="K53" s="171"/>
      <c r="L53" s="184" t="s">
        <v>359</v>
      </c>
      <c r="M53" s="185">
        <v>1</v>
      </c>
      <c r="N53" s="184" t="s">
        <v>273</v>
      </c>
      <c r="O53" s="184" t="s">
        <v>360</v>
      </c>
      <c r="P53" s="186">
        <v>542</v>
      </c>
      <c r="Q53" s="186">
        <v>1.04</v>
      </c>
      <c r="R53" s="12">
        <f t="shared" si="5"/>
        <v>563.68000000000006</v>
      </c>
    </row>
    <row r="54" spans="1:18" s="135" customFormat="1" ht="46.8" x14ac:dyDescent="0.3">
      <c r="A54" s="72" t="s">
        <v>350</v>
      </c>
      <c r="B54" s="14" t="s">
        <v>346</v>
      </c>
      <c r="C54" s="171"/>
      <c r="D54" s="171"/>
      <c r="E54" s="171"/>
      <c r="F54" s="171"/>
      <c r="G54" s="14"/>
      <c r="H54" s="12"/>
      <c r="I54" s="21"/>
      <c r="J54" s="12"/>
      <c r="K54" s="171"/>
      <c r="L54" s="184" t="s">
        <v>361</v>
      </c>
      <c r="M54" s="185">
        <v>1</v>
      </c>
      <c r="N54" s="184" t="s">
        <v>273</v>
      </c>
      <c r="O54" s="184" t="s">
        <v>362</v>
      </c>
      <c r="P54" s="186">
        <v>189</v>
      </c>
      <c r="Q54" s="186">
        <v>1.04</v>
      </c>
      <c r="R54" s="12">
        <f t="shared" si="5"/>
        <v>196.56</v>
      </c>
    </row>
    <row r="55" spans="1:18" s="135" customFormat="1" ht="62.4" x14ac:dyDescent="0.3">
      <c r="A55" s="72" t="s">
        <v>351</v>
      </c>
      <c r="B55" s="14" t="s">
        <v>346</v>
      </c>
      <c r="C55" s="171"/>
      <c r="D55" s="171"/>
      <c r="E55" s="171"/>
      <c r="F55" s="171"/>
      <c r="G55" s="14"/>
      <c r="H55" s="12"/>
      <c r="I55" s="21"/>
      <c r="J55" s="12"/>
      <c r="K55" s="171"/>
      <c r="L55" s="184" t="s">
        <v>363</v>
      </c>
      <c r="M55" s="185">
        <v>4</v>
      </c>
      <c r="N55" s="184" t="s">
        <v>273</v>
      </c>
      <c r="O55" s="184" t="s">
        <v>364</v>
      </c>
      <c r="P55" s="186">
        <v>641</v>
      </c>
      <c r="Q55" s="186">
        <v>1.04</v>
      </c>
      <c r="R55" s="12">
        <f t="shared" si="5"/>
        <v>2666.56</v>
      </c>
    </row>
    <row r="56" spans="1:18" s="135" customFormat="1" ht="62.4" x14ac:dyDescent="0.3">
      <c r="A56" s="72" t="s">
        <v>352</v>
      </c>
      <c r="B56" s="14" t="s">
        <v>346</v>
      </c>
      <c r="C56" s="171"/>
      <c r="D56" s="171"/>
      <c r="E56" s="171"/>
      <c r="F56" s="171"/>
      <c r="G56" s="14"/>
      <c r="H56" s="12"/>
      <c r="I56" s="21"/>
      <c r="J56" s="12"/>
      <c r="K56" s="171"/>
      <c r="L56" s="184" t="s">
        <v>365</v>
      </c>
      <c r="M56" s="185">
        <v>8</v>
      </c>
      <c r="N56" s="184" t="s">
        <v>273</v>
      </c>
      <c r="O56" s="184" t="s">
        <v>366</v>
      </c>
      <c r="P56" s="186">
        <v>137</v>
      </c>
      <c r="Q56" s="186">
        <v>1.04</v>
      </c>
      <c r="R56" s="12">
        <f t="shared" si="5"/>
        <v>1139.8400000000001</v>
      </c>
    </row>
    <row r="57" spans="1:18" s="135" customFormat="1" ht="31.2" x14ac:dyDescent="0.3">
      <c r="A57" s="72" t="s">
        <v>353</v>
      </c>
      <c r="B57" s="14" t="s">
        <v>346</v>
      </c>
      <c r="C57" s="171"/>
      <c r="D57" s="171"/>
      <c r="E57" s="171"/>
      <c r="F57" s="171"/>
      <c r="G57" s="14"/>
      <c r="H57" s="12"/>
      <c r="I57" s="21"/>
      <c r="J57" s="12"/>
      <c r="K57" s="171"/>
      <c r="L57" s="184" t="s">
        <v>367</v>
      </c>
      <c r="M57" s="185">
        <v>4</v>
      </c>
      <c r="N57" s="184" t="s">
        <v>273</v>
      </c>
      <c r="O57" s="184" t="s">
        <v>368</v>
      </c>
      <c r="P57" s="186">
        <v>116</v>
      </c>
      <c r="Q57" s="186">
        <v>1.04</v>
      </c>
      <c r="R57" s="12">
        <f t="shared" si="5"/>
        <v>482.56</v>
      </c>
    </row>
    <row r="58" spans="1:18" s="135" customFormat="1" ht="31.2" x14ac:dyDescent="0.3">
      <c r="A58" s="72" t="s">
        <v>373</v>
      </c>
      <c r="B58" s="14" t="s">
        <v>346</v>
      </c>
      <c r="C58" s="171"/>
      <c r="D58" s="171"/>
      <c r="E58" s="171"/>
      <c r="F58" s="171"/>
      <c r="G58" s="14"/>
      <c r="H58" s="12"/>
      <c r="I58" s="21"/>
      <c r="J58" s="12"/>
      <c r="K58" s="171"/>
      <c r="L58" s="184" t="s">
        <v>369</v>
      </c>
      <c r="M58" s="185">
        <v>1097.78</v>
      </c>
      <c r="N58" s="184" t="s">
        <v>273</v>
      </c>
      <c r="O58" s="184" t="s">
        <v>370</v>
      </c>
      <c r="P58" s="186">
        <v>1.3</v>
      </c>
      <c r="Q58" s="186">
        <v>1.04</v>
      </c>
      <c r="R58" s="12">
        <f t="shared" si="5"/>
        <v>1484.19856</v>
      </c>
    </row>
    <row r="59" spans="1:18" s="135" customFormat="1" ht="46.8" x14ac:dyDescent="0.3">
      <c r="A59" s="72" t="s">
        <v>374</v>
      </c>
      <c r="B59" s="14" t="s">
        <v>346</v>
      </c>
      <c r="C59" s="171"/>
      <c r="D59" s="171"/>
      <c r="E59" s="171"/>
      <c r="F59" s="171"/>
      <c r="G59" s="14"/>
      <c r="H59" s="12"/>
      <c r="I59" s="21"/>
      <c r="J59" s="12"/>
      <c r="K59" s="171"/>
      <c r="L59" s="184" t="s">
        <v>371</v>
      </c>
      <c r="M59" s="185">
        <v>170</v>
      </c>
      <c r="N59" s="184" t="s">
        <v>273</v>
      </c>
      <c r="O59" s="184" t="s">
        <v>372</v>
      </c>
      <c r="P59" s="186">
        <v>5.5</v>
      </c>
      <c r="Q59" s="186">
        <v>1.04</v>
      </c>
      <c r="R59" s="12">
        <f t="shared" si="5"/>
        <v>972.4</v>
      </c>
    </row>
    <row r="60" spans="1:18" s="135" customFormat="1" ht="31.2" x14ac:dyDescent="0.3">
      <c r="A60" s="72" t="s">
        <v>344</v>
      </c>
      <c r="B60" s="14" t="s">
        <v>6</v>
      </c>
      <c r="C60" s="123"/>
      <c r="D60" s="123" t="s">
        <v>18</v>
      </c>
      <c r="E60" s="123">
        <v>1</v>
      </c>
      <c r="F60" s="123" t="s">
        <v>21</v>
      </c>
      <c r="G60" s="16" t="s">
        <v>220</v>
      </c>
      <c r="H60" s="12">
        <v>29099</v>
      </c>
      <c r="I60" s="21"/>
      <c r="J60" s="12">
        <f t="shared" si="4"/>
        <v>0</v>
      </c>
      <c r="K60" s="171">
        <v>110</v>
      </c>
      <c r="L60" s="123" t="s">
        <v>322</v>
      </c>
      <c r="M60" s="123">
        <v>1</v>
      </c>
      <c r="N60" s="171" t="s">
        <v>321</v>
      </c>
      <c r="O60" s="16" t="s">
        <v>226</v>
      </c>
      <c r="P60" s="12">
        <v>29099</v>
      </c>
      <c r="Q60" s="21">
        <v>1</v>
      </c>
      <c r="R60" s="12">
        <f t="shared" si="5"/>
        <v>29099</v>
      </c>
    </row>
    <row r="61" spans="1:18" s="135" customFormat="1" ht="31.2" hidden="1" x14ac:dyDescent="0.3">
      <c r="A61" s="72" t="s">
        <v>172</v>
      </c>
      <c r="B61" s="14" t="s">
        <v>225</v>
      </c>
      <c r="C61" s="123"/>
      <c r="D61" s="123"/>
      <c r="E61" s="123"/>
      <c r="F61" s="123"/>
      <c r="G61" s="16"/>
      <c r="H61" s="12"/>
      <c r="I61" s="12"/>
      <c r="J61" s="12"/>
      <c r="K61" s="123"/>
      <c r="L61" s="123"/>
      <c r="M61" s="138">
        <f>M31/10000*0</f>
        <v>0</v>
      </c>
      <c r="N61" s="138" t="s">
        <v>228</v>
      </c>
      <c r="O61" s="16" t="s">
        <v>227</v>
      </c>
      <c r="P61" s="12">
        <v>2014</v>
      </c>
      <c r="Q61" s="12">
        <v>1</v>
      </c>
      <c r="R61" s="12">
        <f>M61*P61*Q61</f>
        <v>0</v>
      </c>
    </row>
    <row r="62" spans="1:18" s="135" customFormat="1" ht="46.8" hidden="1" x14ac:dyDescent="0.3">
      <c r="A62" s="72" t="s">
        <v>232</v>
      </c>
      <c r="B62" s="14" t="s">
        <v>230</v>
      </c>
      <c r="C62" s="123"/>
      <c r="D62" s="123"/>
      <c r="E62" s="123"/>
      <c r="F62" s="123"/>
      <c r="G62" s="16"/>
      <c r="H62" s="12"/>
      <c r="I62" s="12"/>
      <c r="J62" s="12"/>
      <c r="K62" s="123"/>
      <c r="L62" s="123"/>
      <c r="M62" s="21">
        <v>0</v>
      </c>
      <c r="N62" s="123" t="s">
        <v>229</v>
      </c>
      <c r="O62" s="16" t="s">
        <v>231</v>
      </c>
      <c r="P62" s="12">
        <v>18</v>
      </c>
      <c r="Q62" s="12">
        <v>1</v>
      </c>
      <c r="R62" s="12">
        <f>M62*P62*Q62</f>
        <v>0</v>
      </c>
    </row>
    <row r="63" spans="1:18" s="135" customFormat="1" ht="46.8" hidden="1" x14ac:dyDescent="0.3">
      <c r="A63" s="72" t="s">
        <v>233</v>
      </c>
      <c r="B63" s="14" t="s">
        <v>235</v>
      </c>
      <c r="C63" s="138"/>
      <c r="D63" s="138"/>
      <c r="E63" s="138"/>
      <c r="F63" s="138"/>
      <c r="G63" s="16"/>
      <c r="H63" s="12"/>
      <c r="I63" s="12"/>
      <c r="J63" s="12"/>
      <c r="K63" s="138"/>
      <c r="L63" s="138"/>
      <c r="M63" s="21">
        <f>M61</f>
        <v>0</v>
      </c>
      <c r="N63" s="138" t="s">
        <v>228</v>
      </c>
      <c r="O63" s="16" t="s">
        <v>234</v>
      </c>
      <c r="P63" s="12">
        <v>367</v>
      </c>
      <c r="Q63" s="12">
        <v>1</v>
      </c>
      <c r="R63" s="12">
        <f>M63*P63*Q63</f>
        <v>0</v>
      </c>
    </row>
    <row r="64" spans="1:18" s="135" customFormat="1" ht="46.8" x14ac:dyDescent="0.3">
      <c r="A64" s="72"/>
      <c r="B64" s="14" t="s">
        <v>80</v>
      </c>
      <c r="C64" s="123" t="s">
        <v>119</v>
      </c>
      <c r="D64" s="123" t="s">
        <v>119</v>
      </c>
      <c r="E64" s="123" t="s">
        <v>119</v>
      </c>
      <c r="F64" s="123" t="s">
        <v>119</v>
      </c>
      <c r="G64" s="123" t="s">
        <v>119</v>
      </c>
      <c r="H64" s="123" t="s">
        <v>119</v>
      </c>
      <c r="I64" s="17"/>
      <c r="J64" s="17">
        <f>SUM(J23:J24,J26:J27,J30,J40:J60)</f>
        <v>310205.42000000004</v>
      </c>
      <c r="K64" s="123" t="s">
        <v>119</v>
      </c>
      <c r="L64" s="123" t="s">
        <v>119</v>
      </c>
      <c r="M64" s="123" t="s">
        <v>119</v>
      </c>
      <c r="N64" s="123" t="s">
        <v>119</v>
      </c>
      <c r="O64" s="123" t="s">
        <v>119</v>
      </c>
      <c r="P64" s="123" t="s">
        <v>119</v>
      </c>
      <c r="Q64" s="17"/>
      <c r="R64" s="17">
        <f>SUM(R23:R24,R26:R29,R30,R40:R63)</f>
        <v>274290.04855999997</v>
      </c>
    </row>
    <row r="65" spans="1:8" x14ac:dyDescent="0.3">
      <c r="A65" s="52"/>
      <c r="B65" s="52"/>
      <c r="C65" s="52"/>
      <c r="D65" s="52"/>
      <c r="E65" s="52"/>
      <c r="F65" s="52"/>
      <c r="G65" s="52"/>
    </row>
    <row r="66" spans="1:8" x14ac:dyDescent="0.3">
      <c r="A66" s="52"/>
      <c r="B66" s="52"/>
      <c r="C66" s="52"/>
      <c r="D66" s="52"/>
      <c r="E66" s="52"/>
      <c r="F66" s="52"/>
      <c r="G66" s="52"/>
    </row>
    <row r="67" spans="1:8" x14ac:dyDescent="0.3">
      <c r="A67" s="52"/>
      <c r="B67" s="52"/>
      <c r="C67" s="52"/>
      <c r="D67" s="52"/>
      <c r="E67" s="52"/>
      <c r="F67" s="52"/>
      <c r="G67" s="52"/>
      <c r="H67" s="52"/>
    </row>
    <row r="68" spans="1:8" x14ac:dyDescent="0.3">
      <c r="A68" s="52"/>
      <c r="B68" s="52"/>
      <c r="C68" s="52"/>
      <c r="D68" s="52"/>
      <c r="E68" s="52"/>
      <c r="F68" s="52"/>
      <c r="G68" s="52"/>
    </row>
    <row r="69" spans="1:8" x14ac:dyDescent="0.3">
      <c r="A69" s="52"/>
      <c r="B69" s="52"/>
      <c r="C69" s="52"/>
      <c r="D69" s="52"/>
      <c r="E69" s="52"/>
      <c r="F69" s="52"/>
      <c r="G69" s="52"/>
    </row>
    <row r="70" spans="1:8" x14ac:dyDescent="0.3">
      <c r="A70" s="204"/>
      <c r="B70" s="205"/>
      <c r="C70" s="205"/>
      <c r="D70" s="205"/>
      <c r="E70" s="205"/>
      <c r="F70" s="205"/>
      <c r="G70" s="205"/>
    </row>
    <row r="71" spans="1:8" x14ac:dyDescent="0.3">
      <c r="A71" s="206"/>
      <c r="B71" s="206"/>
      <c r="C71" s="206"/>
      <c r="D71" s="206"/>
      <c r="E71" s="206"/>
      <c r="F71" s="206"/>
      <c r="G71" s="206"/>
    </row>
    <row r="72" spans="1:8" x14ac:dyDescent="0.3">
      <c r="B72" s="52"/>
    </row>
    <row r="76" spans="1:8" x14ac:dyDescent="0.3">
      <c r="B76" s="52"/>
    </row>
  </sheetData>
  <mergeCells count="25">
    <mergeCell ref="A70:G70"/>
    <mergeCell ref="A71:G71"/>
    <mergeCell ref="K17:R17"/>
    <mergeCell ref="K18:R18"/>
    <mergeCell ref="O19:R19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view="pageBreakPreview" zoomScale="90" zoomScaleNormal="70" zoomScaleSheetLayoutView="90" workbookViewId="0">
      <pane xSplit="2" ySplit="7" topLeftCell="C27" activePane="bottomRight" state="frozen"/>
      <selection pane="topRight" activeCell="C1" sqref="C1"/>
      <selection pane="bottomLeft" activeCell="A8" sqref="A8"/>
      <selection pane="bottomRight" activeCell="N6" sqref="N6"/>
    </sheetView>
  </sheetViews>
  <sheetFormatPr defaultColWidth="9" defaultRowHeight="15.6" x14ac:dyDescent="0.3"/>
  <cols>
    <col min="1" max="1" width="11" style="69" customWidth="1"/>
    <col min="2" max="2" width="26.3984375" style="4" customWidth="1"/>
    <col min="3" max="3" width="14" style="7" hidden="1" customWidth="1"/>
    <col min="4" max="4" width="23.5" style="4" hidden="1" customWidth="1"/>
    <col min="5" max="5" width="13.59765625" style="7" hidden="1" customWidth="1"/>
    <col min="6" max="6" width="10.8984375" style="7" hidden="1" customWidth="1"/>
    <col min="7" max="7" width="13.8984375" style="83" hidden="1" customWidth="1"/>
    <col min="8" max="8" width="16.69921875" style="83" hidden="1" customWidth="1"/>
    <col min="9" max="9" width="15.09765625" style="5" hidden="1" customWidth="1"/>
    <col min="10" max="10" width="14" style="6" customWidth="1"/>
    <col min="11" max="11" width="22.3984375" style="6" customWidth="1"/>
    <col min="12" max="12" width="13.5" style="6" customWidth="1"/>
    <col min="13" max="13" width="10.8984375" style="6" customWidth="1"/>
    <col min="14" max="14" width="13.8984375" style="6" customWidth="1"/>
    <col min="15" max="15" width="16.69921875" style="6" customWidth="1"/>
    <col min="16" max="16" width="15.09765625" style="6" customWidth="1"/>
    <col min="17" max="16384" width="9" style="6"/>
  </cols>
  <sheetData>
    <row r="1" spans="1:16" s="18" customFormat="1" x14ac:dyDescent="0.3">
      <c r="A1" s="73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3">
      <c r="A2" s="197" t="s">
        <v>16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</row>
    <row r="3" spans="1:16" s="18" customFormat="1" x14ac:dyDescent="0.3">
      <c r="A3" s="198" t="s">
        <v>0</v>
      </c>
      <c r="B3" s="199" t="s">
        <v>2</v>
      </c>
      <c r="C3" s="200" t="s">
        <v>47</v>
      </c>
      <c r="D3" s="200"/>
      <c r="E3" s="200"/>
      <c r="F3" s="200"/>
      <c r="G3" s="200"/>
      <c r="H3" s="200"/>
      <c r="I3" s="200"/>
      <c r="J3" s="200" t="s">
        <v>48</v>
      </c>
      <c r="K3" s="200"/>
      <c r="L3" s="200"/>
      <c r="M3" s="200"/>
      <c r="N3" s="200"/>
      <c r="O3" s="200"/>
      <c r="P3" s="200"/>
    </row>
    <row r="4" spans="1:16" s="18" customFormat="1" ht="47.25" customHeight="1" x14ac:dyDescent="0.3">
      <c r="A4" s="198"/>
      <c r="B4" s="199"/>
      <c r="C4" s="19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99"/>
      <c r="E4" s="199"/>
      <c r="F4" s="199"/>
      <c r="G4" s="199"/>
      <c r="H4" s="199"/>
      <c r="I4" s="199"/>
      <c r="J4" s="199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99"/>
      <c r="L4" s="199"/>
      <c r="M4" s="199"/>
      <c r="N4" s="199"/>
      <c r="O4" s="199"/>
      <c r="P4" s="199"/>
    </row>
    <row r="5" spans="1:16" ht="33.75" customHeight="1" x14ac:dyDescent="0.3">
      <c r="A5" s="198"/>
      <c r="B5" s="199"/>
      <c r="C5" s="199" t="s">
        <v>13</v>
      </c>
      <c r="D5" s="199"/>
      <c r="E5" s="199"/>
      <c r="F5" s="199"/>
      <c r="G5" s="199" t="s">
        <v>120</v>
      </c>
      <c r="H5" s="207"/>
      <c r="I5" s="207"/>
      <c r="J5" s="199" t="s">
        <v>13</v>
      </c>
      <c r="K5" s="199"/>
      <c r="L5" s="199"/>
      <c r="M5" s="199"/>
      <c r="N5" s="199" t="s">
        <v>120</v>
      </c>
      <c r="O5" s="207"/>
      <c r="P5" s="207"/>
    </row>
    <row r="6" spans="1:16" s="9" customFormat="1" ht="62.4" x14ac:dyDescent="0.3">
      <c r="A6" s="198"/>
      <c r="B6" s="199"/>
      <c r="C6" s="85" t="s">
        <v>30</v>
      </c>
      <c r="D6" s="85" t="s">
        <v>9</v>
      </c>
      <c r="E6" s="85" t="s">
        <v>111</v>
      </c>
      <c r="F6" s="85" t="s">
        <v>11</v>
      </c>
      <c r="G6" s="85" t="s">
        <v>14</v>
      </c>
      <c r="H6" s="85" t="s">
        <v>55</v>
      </c>
      <c r="I6" s="12" t="s">
        <v>56</v>
      </c>
      <c r="J6" s="85" t="s">
        <v>30</v>
      </c>
      <c r="K6" s="85" t="s">
        <v>9</v>
      </c>
      <c r="L6" s="85" t="s">
        <v>111</v>
      </c>
      <c r="M6" s="85" t="s">
        <v>11</v>
      </c>
      <c r="N6" s="85" t="s">
        <v>14</v>
      </c>
      <c r="O6" s="85" t="s">
        <v>57</v>
      </c>
      <c r="P6" s="12" t="s">
        <v>56</v>
      </c>
    </row>
    <row r="7" spans="1:16" s="11" customFormat="1" x14ac:dyDescent="0.3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85">
        <v>10</v>
      </c>
      <c r="K7" s="12">
        <v>11</v>
      </c>
      <c r="L7" s="85">
        <v>12</v>
      </c>
      <c r="M7" s="12">
        <v>13</v>
      </c>
      <c r="N7" s="85">
        <v>14</v>
      </c>
      <c r="O7" s="12">
        <v>15</v>
      </c>
      <c r="P7" s="85">
        <v>16</v>
      </c>
    </row>
    <row r="8" spans="1:16" s="18" customFormat="1" ht="31.2" x14ac:dyDescent="0.3">
      <c r="A8" s="84">
        <v>1</v>
      </c>
      <c r="B8" s="13" t="s">
        <v>42</v>
      </c>
      <c r="C8" s="85" t="s">
        <v>119</v>
      </c>
      <c r="D8" s="85" t="s">
        <v>119</v>
      </c>
      <c r="E8" s="85" t="s">
        <v>119</v>
      </c>
      <c r="F8" s="85" t="s">
        <v>119</v>
      </c>
      <c r="G8" s="85" t="s">
        <v>119</v>
      </c>
      <c r="H8" s="85" t="s">
        <v>119</v>
      </c>
      <c r="I8" s="85" t="s">
        <v>119</v>
      </c>
      <c r="J8" s="85" t="s">
        <v>119</v>
      </c>
      <c r="K8" s="85" t="s">
        <v>119</v>
      </c>
      <c r="L8" s="85" t="s">
        <v>119</v>
      </c>
      <c r="M8" s="85" t="s">
        <v>119</v>
      </c>
      <c r="N8" s="85" t="s">
        <v>119</v>
      </c>
      <c r="O8" s="85" t="s">
        <v>119</v>
      </c>
      <c r="P8" s="85" t="s">
        <v>119</v>
      </c>
    </row>
    <row r="9" spans="1:16" s="18" customFormat="1" ht="62.4" x14ac:dyDescent="0.3">
      <c r="A9" s="84" t="s">
        <v>90</v>
      </c>
      <c r="B9" s="14" t="s">
        <v>74</v>
      </c>
      <c r="C9" s="85"/>
      <c r="D9" s="85" t="s">
        <v>27</v>
      </c>
      <c r="E9" s="85"/>
      <c r="F9" s="85" t="s">
        <v>71</v>
      </c>
      <c r="G9" s="15" t="s">
        <v>34</v>
      </c>
      <c r="H9" s="20"/>
      <c r="I9" s="10"/>
      <c r="J9" s="85"/>
      <c r="K9" s="103" t="s">
        <v>27</v>
      </c>
      <c r="L9" s="85"/>
      <c r="M9" s="85" t="s">
        <v>71</v>
      </c>
      <c r="N9" s="15" t="s">
        <v>34</v>
      </c>
      <c r="O9" s="12"/>
      <c r="P9" s="91">
        <f>L9*O9</f>
        <v>0</v>
      </c>
    </row>
    <row r="10" spans="1:16" s="18" customFormat="1" ht="62.4" x14ac:dyDescent="0.3">
      <c r="A10" s="84" t="s">
        <v>91</v>
      </c>
      <c r="B10" s="14" t="s">
        <v>75</v>
      </c>
      <c r="C10" s="85"/>
      <c r="D10" s="85" t="s">
        <v>27</v>
      </c>
      <c r="E10" s="85"/>
      <c r="F10" s="85" t="s">
        <v>71</v>
      </c>
      <c r="G10" s="15" t="s">
        <v>34</v>
      </c>
      <c r="H10" s="20"/>
      <c r="I10" s="10"/>
      <c r="J10" s="85"/>
      <c r="K10" s="103" t="s">
        <v>27</v>
      </c>
      <c r="L10" s="85"/>
      <c r="M10" s="85" t="s">
        <v>71</v>
      </c>
      <c r="N10" s="15" t="s">
        <v>34</v>
      </c>
      <c r="O10" s="12"/>
      <c r="P10" s="91">
        <f>L10*O10</f>
        <v>0</v>
      </c>
    </row>
    <row r="11" spans="1:16" s="18" customFormat="1" hidden="1" x14ac:dyDescent="0.3">
      <c r="A11" s="84" t="s">
        <v>1</v>
      </c>
      <c r="B11" s="14" t="s">
        <v>1</v>
      </c>
      <c r="C11" s="85"/>
      <c r="D11" s="85"/>
      <c r="E11" s="85"/>
      <c r="F11" s="85"/>
      <c r="G11" s="15"/>
      <c r="H11" s="20"/>
      <c r="I11" s="10"/>
      <c r="J11" s="85"/>
      <c r="K11" s="85"/>
      <c r="L11" s="85"/>
      <c r="M11" s="85"/>
      <c r="N11" s="15"/>
      <c r="O11" s="20"/>
      <c r="P11" s="10"/>
    </row>
    <row r="12" spans="1:16" s="18" customFormat="1" ht="46.8" x14ac:dyDescent="0.3">
      <c r="A12" s="72">
        <v>2</v>
      </c>
      <c r="B12" s="13" t="s">
        <v>28</v>
      </c>
      <c r="C12" s="85" t="s">
        <v>119</v>
      </c>
      <c r="D12" s="85" t="s">
        <v>119</v>
      </c>
      <c r="E12" s="85" t="s">
        <v>119</v>
      </c>
      <c r="F12" s="85" t="s">
        <v>119</v>
      </c>
      <c r="G12" s="85" t="s">
        <v>119</v>
      </c>
      <c r="H12" s="85" t="s">
        <v>119</v>
      </c>
      <c r="I12" s="85" t="s">
        <v>119</v>
      </c>
      <c r="J12" s="85" t="s">
        <v>119</v>
      </c>
      <c r="K12" s="85" t="s">
        <v>119</v>
      </c>
      <c r="L12" s="85" t="s">
        <v>119</v>
      </c>
      <c r="M12" s="85" t="s">
        <v>119</v>
      </c>
      <c r="N12" s="85" t="s">
        <v>119</v>
      </c>
      <c r="O12" s="85" t="s">
        <v>119</v>
      </c>
      <c r="P12" s="85" t="s">
        <v>119</v>
      </c>
    </row>
    <row r="13" spans="1:16" s="18" customFormat="1" ht="52.5" customHeight="1" x14ac:dyDescent="0.3">
      <c r="A13" s="72" t="s">
        <v>92</v>
      </c>
      <c r="B13" s="14" t="s">
        <v>72</v>
      </c>
      <c r="C13" s="85"/>
      <c r="D13" s="89" t="s">
        <v>133</v>
      </c>
      <c r="E13" s="85"/>
      <c r="F13" s="85" t="s">
        <v>71</v>
      </c>
      <c r="G13" s="15" t="s">
        <v>33</v>
      </c>
      <c r="H13" s="20"/>
      <c r="I13" s="17"/>
      <c r="J13" s="85"/>
      <c r="K13" s="104" t="s">
        <v>133</v>
      </c>
      <c r="L13" s="85">
        <v>1</v>
      </c>
      <c r="M13" s="85" t="s">
        <v>71</v>
      </c>
      <c r="N13" s="15" t="s">
        <v>33</v>
      </c>
      <c r="O13" s="12"/>
      <c r="P13" s="91">
        <f t="shared" ref="P13:P14" si="0">L13*O13</f>
        <v>0</v>
      </c>
    </row>
    <row r="14" spans="1:16" s="18" customFormat="1" ht="48.75" customHeight="1" x14ac:dyDescent="0.3">
      <c r="A14" s="72" t="s">
        <v>93</v>
      </c>
      <c r="B14" s="14" t="s">
        <v>73</v>
      </c>
      <c r="C14" s="85"/>
      <c r="D14" s="89" t="s">
        <v>133</v>
      </c>
      <c r="E14" s="85"/>
      <c r="F14" s="85" t="s">
        <v>71</v>
      </c>
      <c r="G14" s="15" t="s">
        <v>33</v>
      </c>
      <c r="H14" s="20"/>
      <c r="I14" s="17"/>
      <c r="J14" s="103"/>
      <c r="K14" s="104" t="s">
        <v>133</v>
      </c>
      <c r="L14" s="85">
        <v>1</v>
      </c>
      <c r="M14" s="85" t="s">
        <v>71</v>
      </c>
      <c r="N14" s="15" t="s">
        <v>33</v>
      </c>
      <c r="O14" s="12"/>
      <c r="P14" s="91">
        <f t="shared" si="0"/>
        <v>0</v>
      </c>
    </row>
    <row r="15" spans="1:16" s="18" customFormat="1" hidden="1" x14ac:dyDescent="0.3">
      <c r="A15" s="72" t="s">
        <v>1</v>
      </c>
      <c r="B15" s="14" t="s">
        <v>1</v>
      </c>
      <c r="C15" s="85"/>
      <c r="D15" s="89"/>
      <c r="E15" s="85"/>
      <c r="F15" s="85"/>
      <c r="G15" s="15"/>
      <c r="H15" s="20"/>
      <c r="I15" s="17"/>
      <c r="J15" s="85"/>
      <c r="K15" s="89"/>
      <c r="L15" s="85"/>
      <c r="M15" s="85"/>
      <c r="N15" s="15"/>
      <c r="O15" s="12"/>
      <c r="P15" s="17"/>
    </row>
    <row r="16" spans="1:16" s="18" customFormat="1" hidden="1" x14ac:dyDescent="0.3">
      <c r="A16" s="72" t="s">
        <v>94</v>
      </c>
      <c r="B16" s="14" t="s">
        <v>138</v>
      </c>
      <c r="C16" s="85"/>
      <c r="D16" s="85"/>
      <c r="E16" s="85"/>
      <c r="F16" s="85"/>
      <c r="G16" s="15"/>
      <c r="H16" s="20"/>
      <c r="I16" s="17"/>
      <c r="J16" s="85"/>
      <c r="K16" s="85"/>
      <c r="L16" s="85"/>
      <c r="M16" s="85"/>
      <c r="N16" s="15"/>
      <c r="O16" s="12"/>
      <c r="P16" s="17"/>
    </row>
    <row r="17" spans="1:16" s="18" customFormat="1" ht="31.2" hidden="1" x14ac:dyDescent="0.3">
      <c r="A17" s="72" t="s">
        <v>96</v>
      </c>
      <c r="B17" s="14" t="s">
        <v>76</v>
      </c>
      <c r="C17" s="85"/>
      <c r="D17" s="85" t="s">
        <v>32</v>
      </c>
      <c r="E17" s="85"/>
      <c r="F17" s="85" t="s">
        <v>21</v>
      </c>
      <c r="G17" s="16" t="s">
        <v>35</v>
      </c>
      <c r="H17" s="20"/>
      <c r="I17" s="17"/>
      <c r="J17" s="85"/>
      <c r="K17" s="85" t="s">
        <v>32</v>
      </c>
      <c r="L17" s="85"/>
      <c r="M17" s="85" t="s">
        <v>21</v>
      </c>
      <c r="N17" s="16" t="s">
        <v>35</v>
      </c>
      <c r="O17" s="12"/>
      <c r="P17" s="17"/>
    </row>
    <row r="18" spans="1:16" s="18" customFormat="1" ht="31.2" hidden="1" x14ac:dyDescent="0.3">
      <c r="A18" s="72" t="s">
        <v>97</v>
      </c>
      <c r="B18" s="14" t="s">
        <v>77</v>
      </c>
      <c r="C18" s="85"/>
      <c r="D18" s="85" t="s">
        <v>32</v>
      </c>
      <c r="E18" s="85"/>
      <c r="F18" s="85" t="s">
        <v>21</v>
      </c>
      <c r="G18" s="16" t="s">
        <v>35</v>
      </c>
      <c r="H18" s="20"/>
      <c r="I18" s="17"/>
      <c r="J18" s="85"/>
      <c r="K18" s="85" t="s">
        <v>32</v>
      </c>
      <c r="L18" s="85"/>
      <c r="M18" s="85" t="s">
        <v>21</v>
      </c>
      <c r="N18" s="16" t="s">
        <v>35</v>
      </c>
      <c r="O18" s="12"/>
      <c r="P18" s="17"/>
    </row>
    <row r="19" spans="1:16" s="18" customFormat="1" hidden="1" x14ac:dyDescent="0.3">
      <c r="A19" s="72" t="s">
        <v>1</v>
      </c>
      <c r="B19" s="14" t="s">
        <v>1</v>
      </c>
      <c r="C19" s="85"/>
      <c r="D19" s="85"/>
      <c r="E19" s="85"/>
      <c r="F19" s="85"/>
      <c r="G19" s="16"/>
      <c r="H19" s="20"/>
      <c r="I19" s="17"/>
      <c r="J19" s="85"/>
      <c r="K19" s="85"/>
      <c r="L19" s="85"/>
      <c r="M19" s="85"/>
      <c r="N19" s="16"/>
      <c r="O19" s="12"/>
      <c r="P19" s="17"/>
    </row>
    <row r="20" spans="1:16" s="18" customFormat="1" hidden="1" x14ac:dyDescent="0.3">
      <c r="A20" s="72" t="s">
        <v>95</v>
      </c>
      <c r="B20" s="14" t="s">
        <v>139</v>
      </c>
      <c r="C20" s="85"/>
      <c r="D20" s="85"/>
      <c r="E20" s="85"/>
      <c r="F20" s="85"/>
      <c r="G20" s="16"/>
      <c r="H20" s="20"/>
      <c r="I20" s="17"/>
      <c r="J20" s="85"/>
      <c r="K20" s="85"/>
      <c r="L20" s="85"/>
      <c r="M20" s="85"/>
      <c r="N20" s="16"/>
      <c r="O20" s="12"/>
      <c r="P20" s="17"/>
    </row>
    <row r="21" spans="1:16" s="18" customFormat="1" ht="31.2" hidden="1" x14ac:dyDescent="0.3">
      <c r="A21" s="72" t="s">
        <v>98</v>
      </c>
      <c r="B21" s="14" t="s">
        <v>78</v>
      </c>
      <c r="C21" s="19"/>
      <c r="D21" s="85" t="s">
        <v>134</v>
      </c>
      <c r="E21" s="20"/>
      <c r="F21" s="85" t="s">
        <v>12</v>
      </c>
      <c r="G21" s="16" t="s">
        <v>36</v>
      </c>
      <c r="H21" s="20"/>
      <c r="I21" s="17"/>
      <c r="J21" s="19"/>
      <c r="K21" s="85" t="s">
        <v>134</v>
      </c>
      <c r="L21" s="20"/>
      <c r="M21" s="85" t="s">
        <v>12</v>
      </c>
      <c r="N21" s="16" t="s">
        <v>36</v>
      </c>
      <c r="O21" s="12"/>
      <c r="P21" s="17"/>
    </row>
    <row r="22" spans="1:16" s="18" customFormat="1" ht="31.2" hidden="1" x14ac:dyDescent="0.3">
      <c r="A22" s="72" t="s">
        <v>99</v>
      </c>
      <c r="B22" s="14" t="s">
        <v>79</v>
      </c>
      <c r="C22" s="19"/>
      <c r="D22" s="85" t="s">
        <v>134</v>
      </c>
      <c r="E22" s="20"/>
      <c r="F22" s="85" t="s">
        <v>12</v>
      </c>
      <c r="G22" s="16" t="s">
        <v>36</v>
      </c>
      <c r="H22" s="20"/>
      <c r="I22" s="17"/>
      <c r="J22" s="19"/>
      <c r="K22" s="85" t="s">
        <v>134</v>
      </c>
      <c r="L22" s="20"/>
      <c r="M22" s="85" t="s">
        <v>12</v>
      </c>
      <c r="N22" s="16" t="s">
        <v>36</v>
      </c>
      <c r="O22" s="12"/>
      <c r="P22" s="17"/>
    </row>
    <row r="23" spans="1:16" s="18" customFormat="1" hidden="1" x14ac:dyDescent="0.3">
      <c r="A23" s="72" t="s">
        <v>1</v>
      </c>
      <c r="B23" s="14" t="s">
        <v>1</v>
      </c>
      <c r="C23" s="19"/>
      <c r="D23" s="85"/>
      <c r="E23" s="20"/>
      <c r="F23" s="85"/>
      <c r="G23" s="16"/>
      <c r="H23" s="20"/>
      <c r="I23" s="17"/>
      <c r="J23" s="19"/>
      <c r="K23" s="85"/>
      <c r="L23" s="20"/>
      <c r="M23" s="85"/>
      <c r="N23" s="16"/>
      <c r="O23" s="12"/>
      <c r="P23" s="17"/>
    </row>
    <row r="24" spans="1:16" s="18" customFormat="1" ht="46.8" x14ac:dyDescent="0.3">
      <c r="A24" s="72">
        <v>4</v>
      </c>
      <c r="B24" s="14" t="s">
        <v>4</v>
      </c>
      <c r="C24" s="85"/>
      <c r="D24" s="85" t="s">
        <v>81</v>
      </c>
      <c r="E24" s="21" t="s">
        <v>100</v>
      </c>
      <c r="F24" s="21" t="s">
        <v>31</v>
      </c>
      <c r="G24" s="16" t="s">
        <v>37</v>
      </c>
      <c r="H24" s="20"/>
      <c r="I24" s="17"/>
      <c r="J24" s="85"/>
      <c r="K24" s="103" t="s">
        <v>81</v>
      </c>
      <c r="L24" s="21" t="s">
        <v>100</v>
      </c>
      <c r="M24" s="21" t="s">
        <v>31</v>
      </c>
      <c r="N24" s="16" t="s">
        <v>37</v>
      </c>
      <c r="O24" s="12"/>
      <c r="P24" s="91">
        <f>O24*L25/0.6</f>
        <v>0</v>
      </c>
    </row>
    <row r="25" spans="1:16" s="18" customFormat="1" ht="46.8" x14ac:dyDescent="0.3">
      <c r="A25" s="72">
        <v>5</v>
      </c>
      <c r="B25" s="14" t="s">
        <v>17</v>
      </c>
      <c r="C25" s="85"/>
      <c r="D25" s="85" t="s">
        <v>119</v>
      </c>
      <c r="E25" s="21" t="s">
        <v>101</v>
      </c>
      <c r="F25" s="21" t="s">
        <v>31</v>
      </c>
      <c r="G25" s="15" t="s">
        <v>38</v>
      </c>
      <c r="H25" s="17" t="s">
        <v>119</v>
      </c>
      <c r="I25" s="17" t="s">
        <v>119</v>
      </c>
      <c r="J25" s="85"/>
      <c r="K25" s="85" t="s">
        <v>119</v>
      </c>
      <c r="L25" s="21"/>
      <c r="M25" s="21" t="s">
        <v>31</v>
      </c>
      <c r="N25" s="15" t="s">
        <v>38</v>
      </c>
      <c r="O25" s="17" t="s">
        <v>119</v>
      </c>
      <c r="P25" s="17" t="s">
        <v>119</v>
      </c>
    </row>
    <row r="26" spans="1:16" s="18" customFormat="1" ht="62.4" x14ac:dyDescent="0.3">
      <c r="A26" s="72" t="s">
        <v>102</v>
      </c>
      <c r="B26" s="14" t="s">
        <v>74</v>
      </c>
      <c r="C26" s="85"/>
      <c r="D26" s="85" t="s">
        <v>119</v>
      </c>
      <c r="E26" s="21"/>
      <c r="F26" s="21" t="s">
        <v>31</v>
      </c>
      <c r="G26" s="16" t="s">
        <v>38</v>
      </c>
      <c r="H26" s="17" t="s">
        <v>119</v>
      </c>
      <c r="I26" s="17" t="s">
        <v>119</v>
      </c>
      <c r="J26" s="85"/>
      <c r="K26" s="85" t="s">
        <v>119</v>
      </c>
      <c r="L26" s="21"/>
      <c r="M26" s="21" t="s">
        <v>31</v>
      </c>
      <c r="N26" s="16" t="s">
        <v>38</v>
      </c>
      <c r="O26" s="17" t="s">
        <v>119</v>
      </c>
      <c r="P26" s="17" t="s">
        <v>119</v>
      </c>
    </row>
    <row r="27" spans="1:16" s="18" customFormat="1" ht="62.4" x14ac:dyDescent="0.3">
      <c r="A27" s="72" t="s">
        <v>103</v>
      </c>
      <c r="B27" s="14" t="s">
        <v>75</v>
      </c>
      <c r="C27" s="85"/>
      <c r="D27" s="85" t="s">
        <v>119</v>
      </c>
      <c r="E27" s="21"/>
      <c r="F27" s="21" t="s">
        <v>31</v>
      </c>
      <c r="G27" s="16" t="s">
        <v>38</v>
      </c>
      <c r="H27" s="17" t="s">
        <v>119</v>
      </c>
      <c r="I27" s="17" t="s">
        <v>119</v>
      </c>
      <c r="J27" s="103"/>
      <c r="K27" s="85" t="s">
        <v>119</v>
      </c>
      <c r="L27" s="21"/>
      <c r="M27" s="21" t="s">
        <v>31</v>
      </c>
      <c r="N27" s="16" t="s">
        <v>38</v>
      </c>
      <c r="O27" s="17" t="s">
        <v>119</v>
      </c>
      <c r="P27" s="17" t="s">
        <v>119</v>
      </c>
    </row>
    <row r="28" spans="1:16" s="18" customFormat="1" ht="18.600000000000001" hidden="1" x14ac:dyDescent="0.3">
      <c r="A28" s="72" t="s">
        <v>1</v>
      </c>
      <c r="B28" s="14" t="s">
        <v>1</v>
      </c>
      <c r="C28" s="85"/>
      <c r="D28" s="85" t="s">
        <v>119</v>
      </c>
      <c r="E28" s="21"/>
      <c r="F28" s="21" t="s">
        <v>31</v>
      </c>
      <c r="G28" s="16" t="s">
        <v>38</v>
      </c>
      <c r="H28" s="17" t="s">
        <v>119</v>
      </c>
      <c r="I28" s="17" t="s">
        <v>119</v>
      </c>
      <c r="J28" s="85"/>
      <c r="K28" s="85" t="s">
        <v>119</v>
      </c>
      <c r="L28" s="21"/>
      <c r="M28" s="21" t="s">
        <v>31</v>
      </c>
      <c r="N28" s="16" t="s">
        <v>38</v>
      </c>
      <c r="O28" s="17" t="s">
        <v>119</v>
      </c>
      <c r="P28" s="17" t="s">
        <v>119</v>
      </c>
    </row>
    <row r="29" spans="1:16" s="18" customFormat="1" ht="18.600000000000001" x14ac:dyDescent="0.3">
      <c r="A29" s="72" t="s">
        <v>180</v>
      </c>
      <c r="B29" s="14" t="s">
        <v>72</v>
      </c>
      <c r="C29" s="85"/>
      <c r="D29" s="85" t="s">
        <v>119</v>
      </c>
      <c r="E29" s="21"/>
      <c r="F29" s="21" t="s">
        <v>31</v>
      </c>
      <c r="G29" s="16" t="s">
        <v>38</v>
      </c>
      <c r="H29" s="17" t="s">
        <v>119</v>
      </c>
      <c r="I29" s="17" t="s">
        <v>119</v>
      </c>
      <c r="J29" s="103"/>
      <c r="K29" s="85" t="s">
        <v>119</v>
      </c>
      <c r="L29" s="21"/>
      <c r="M29" s="21" t="s">
        <v>31</v>
      </c>
      <c r="N29" s="16" t="s">
        <v>38</v>
      </c>
      <c r="O29" s="17" t="s">
        <v>119</v>
      </c>
      <c r="P29" s="17" t="s">
        <v>119</v>
      </c>
    </row>
    <row r="30" spans="1:16" s="18" customFormat="1" ht="18.600000000000001" hidden="1" x14ac:dyDescent="0.3">
      <c r="A30" s="72" t="s">
        <v>180</v>
      </c>
      <c r="B30" s="14" t="s">
        <v>73</v>
      </c>
      <c r="C30" s="85"/>
      <c r="D30" s="85" t="s">
        <v>119</v>
      </c>
      <c r="E30" s="21"/>
      <c r="F30" s="21" t="s">
        <v>31</v>
      </c>
      <c r="G30" s="16" t="s">
        <v>38</v>
      </c>
      <c r="H30" s="17" t="s">
        <v>119</v>
      </c>
      <c r="I30" s="17" t="s">
        <v>119</v>
      </c>
      <c r="J30" s="103"/>
      <c r="K30" s="85" t="s">
        <v>119</v>
      </c>
      <c r="L30" s="21"/>
      <c r="M30" s="21" t="s">
        <v>31</v>
      </c>
      <c r="N30" s="16" t="s">
        <v>38</v>
      </c>
      <c r="O30" s="17" t="s">
        <v>119</v>
      </c>
      <c r="P30" s="17" t="s">
        <v>119</v>
      </c>
    </row>
    <row r="31" spans="1:16" s="18" customFormat="1" ht="18.600000000000001" hidden="1" x14ac:dyDescent="0.3">
      <c r="A31" s="72"/>
      <c r="B31" s="14" t="s">
        <v>1</v>
      </c>
      <c r="C31" s="85"/>
      <c r="D31" s="85" t="s">
        <v>119</v>
      </c>
      <c r="E31" s="21"/>
      <c r="F31" s="21" t="s">
        <v>31</v>
      </c>
      <c r="G31" s="16" t="s">
        <v>38</v>
      </c>
      <c r="H31" s="17" t="s">
        <v>119</v>
      </c>
      <c r="I31" s="17" t="s">
        <v>119</v>
      </c>
      <c r="J31" s="85"/>
      <c r="K31" s="85" t="s">
        <v>119</v>
      </c>
      <c r="L31" s="21"/>
      <c r="M31" s="21" t="s">
        <v>31</v>
      </c>
      <c r="N31" s="16" t="s">
        <v>38</v>
      </c>
      <c r="O31" s="17" t="s">
        <v>119</v>
      </c>
      <c r="P31" s="17" t="s">
        <v>119</v>
      </c>
    </row>
    <row r="32" spans="1:16" s="18" customFormat="1" ht="18.600000000000001" hidden="1" x14ac:dyDescent="0.3">
      <c r="A32" s="72" t="s">
        <v>104</v>
      </c>
      <c r="B32" s="14" t="s">
        <v>76</v>
      </c>
      <c r="C32" s="85"/>
      <c r="D32" s="85" t="s">
        <v>119</v>
      </c>
      <c r="E32" s="21"/>
      <c r="F32" s="21" t="s">
        <v>31</v>
      </c>
      <c r="G32" s="16" t="s">
        <v>38</v>
      </c>
      <c r="H32" s="17" t="s">
        <v>119</v>
      </c>
      <c r="I32" s="17" t="s">
        <v>119</v>
      </c>
      <c r="J32" s="85"/>
      <c r="K32" s="85" t="s">
        <v>119</v>
      </c>
      <c r="L32" s="21"/>
      <c r="M32" s="21" t="s">
        <v>31</v>
      </c>
      <c r="N32" s="16" t="s">
        <v>38</v>
      </c>
      <c r="O32" s="17" t="s">
        <v>119</v>
      </c>
      <c r="P32" s="17" t="s">
        <v>119</v>
      </c>
    </row>
    <row r="33" spans="1:16" s="18" customFormat="1" ht="18.600000000000001" hidden="1" x14ac:dyDescent="0.3">
      <c r="A33" s="72" t="s">
        <v>104</v>
      </c>
      <c r="B33" s="14" t="s">
        <v>77</v>
      </c>
      <c r="C33" s="85"/>
      <c r="D33" s="85" t="s">
        <v>119</v>
      </c>
      <c r="E33" s="21"/>
      <c r="F33" s="21" t="s">
        <v>31</v>
      </c>
      <c r="G33" s="16" t="s">
        <v>38</v>
      </c>
      <c r="H33" s="17" t="s">
        <v>119</v>
      </c>
      <c r="I33" s="17" t="s">
        <v>119</v>
      </c>
      <c r="J33" s="85"/>
      <c r="K33" s="85" t="s">
        <v>119</v>
      </c>
      <c r="L33" s="21"/>
      <c r="M33" s="21" t="s">
        <v>31</v>
      </c>
      <c r="N33" s="16" t="s">
        <v>38</v>
      </c>
      <c r="O33" s="17" t="s">
        <v>119</v>
      </c>
      <c r="P33" s="17" t="s">
        <v>119</v>
      </c>
    </row>
    <row r="34" spans="1:16" s="18" customFormat="1" ht="46.8" x14ac:dyDescent="0.3">
      <c r="A34" s="72" t="s">
        <v>182</v>
      </c>
      <c r="B34" s="119" t="s">
        <v>181</v>
      </c>
      <c r="C34" s="85"/>
      <c r="D34" s="85" t="s">
        <v>119</v>
      </c>
      <c r="E34" s="21"/>
      <c r="F34" s="21" t="s">
        <v>31</v>
      </c>
      <c r="G34" s="16" t="s">
        <v>38</v>
      </c>
      <c r="H34" s="17" t="s">
        <v>119</v>
      </c>
      <c r="I34" s="17" t="s">
        <v>119</v>
      </c>
      <c r="J34" s="85"/>
      <c r="K34" s="103" t="s">
        <v>106</v>
      </c>
      <c r="L34" s="21"/>
      <c r="M34" s="21" t="s">
        <v>31</v>
      </c>
      <c r="N34" s="16" t="s">
        <v>38</v>
      </c>
      <c r="O34" s="17" t="s">
        <v>119</v>
      </c>
      <c r="P34" s="17" t="s">
        <v>119</v>
      </c>
    </row>
    <row r="35" spans="1:16" s="18" customFormat="1" x14ac:dyDescent="0.3">
      <c r="A35" s="72">
        <v>6</v>
      </c>
      <c r="B35" s="14" t="s">
        <v>19</v>
      </c>
      <c r="C35" s="85"/>
      <c r="D35" s="20"/>
      <c r="E35" s="3"/>
      <c r="F35" s="20"/>
      <c r="G35" s="20"/>
      <c r="H35" s="20"/>
      <c r="I35" s="17"/>
      <c r="J35" s="85"/>
      <c r="K35" s="20"/>
      <c r="L35" s="3"/>
      <c r="M35" s="20"/>
      <c r="N35" s="20"/>
      <c r="O35" s="20"/>
      <c r="P35" s="17"/>
    </row>
    <row r="36" spans="1:16" s="18" customFormat="1" x14ac:dyDescent="0.3">
      <c r="A36" s="72" t="s">
        <v>109</v>
      </c>
      <c r="B36" s="14" t="s">
        <v>178</v>
      </c>
      <c r="C36" s="85"/>
      <c r="D36" s="85"/>
      <c r="E36" s="3">
        <v>1</v>
      </c>
      <c r="F36" s="85" t="s">
        <v>21</v>
      </c>
      <c r="G36" s="15" t="s">
        <v>39</v>
      </c>
      <c r="H36" s="20"/>
      <c r="I36" s="17"/>
      <c r="J36" s="103"/>
      <c r="K36" s="85"/>
      <c r="L36" s="3"/>
      <c r="M36" s="85" t="s">
        <v>21</v>
      </c>
      <c r="N36" s="15" t="s">
        <v>39</v>
      </c>
      <c r="O36" s="12"/>
      <c r="P36" s="91">
        <f>L36*O36</f>
        <v>0</v>
      </c>
    </row>
    <row r="37" spans="1:16" s="18" customFormat="1" x14ac:dyDescent="0.3">
      <c r="A37" s="72" t="s">
        <v>110</v>
      </c>
      <c r="B37" s="14" t="s">
        <v>178</v>
      </c>
      <c r="C37" s="103"/>
      <c r="D37" s="103"/>
      <c r="E37" s="3"/>
      <c r="F37" s="103"/>
      <c r="G37" s="15"/>
      <c r="H37" s="20"/>
      <c r="I37" s="17"/>
      <c r="J37" s="103"/>
      <c r="K37" s="103"/>
      <c r="L37" s="3"/>
      <c r="M37" s="103" t="s">
        <v>21</v>
      </c>
      <c r="N37" s="15" t="s">
        <v>39</v>
      </c>
      <c r="O37" s="12"/>
      <c r="P37" s="91">
        <f>L37*O37</f>
        <v>0</v>
      </c>
    </row>
    <row r="38" spans="1:16" s="18" customFormat="1" x14ac:dyDescent="0.3">
      <c r="A38" s="72" t="s">
        <v>183</v>
      </c>
      <c r="B38" s="14" t="s">
        <v>179</v>
      </c>
      <c r="C38" s="85"/>
      <c r="D38" s="85"/>
      <c r="E38" s="3">
        <v>1</v>
      </c>
      <c r="F38" s="85" t="s">
        <v>21</v>
      </c>
      <c r="G38" s="15" t="s">
        <v>39</v>
      </c>
      <c r="H38" s="20"/>
      <c r="I38" s="17"/>
      <c r="J38" s="103"/>
      <c r="K38" s="85"/>
      <c r="L38" s="3"/>
      <c r="M38" s="85" t="s">
        <v>21</v>
      </c>
      <c r="N38" s="15" t="s">
        <v>39</v>
      </c>
      <c r="O38" s="12"/>
      <c r="P38" s="91">
        <f>L38*O38</f>
        <v>0</v>
      </c>
    </row>
    <row r="39" spans="1:16" s="18" customFormat="1" hidden="1" x14ac:dyDescent="0.3">
      <c r="A39" s="72" t="s">
        <v>1</v>
      </c>
      <c r="B39" s="14" t="s">
        <v>1</v>
      </c>
      <c r="C39" s="85"/>
      <c r="D39" s="85"/>
      <c r="E39" s="3" t="s">
        <v>1</v>
      </c>
      <c r="F39" s="85" t="s">
        <v>21</v>
      </c>
      <c r="G39" s="15" t="s">
        <v>39</v>
      </c>
      <c r="H39" s="20"/>
      <c r="I39" s="17"/>
      <c r="J39" s="85"/>
      <c r="K39" s="85"/>
      <c r="L39" s="3" t="s">
        <v>1</v>
      </c>
      <c r="M39" s="85" t="s">
        <v>21</v>
      </c>
      <c r="N39" s="15" t="s">
        <v>39</v>
      </c>
      <c r="O39" s="20"/>
      <c r="P39" s="17"/>
    </row>
    <row r="40" spans="1:16" s="18" customFormat="1" hidden="1" x14ac:dyDescent="0.3">
      <c r="A40" s="72" t="s">
        <v>112</v>
      </c>
      <c r="B40" s="14" t="s">
        <v>72</v>
      </c>
      <c r="C40" s="85"/>
      <c r="D40" s="85"/>
      <c r="E40" s="3">
        <v>1</v>
      </c>
      <c r="F40" s="85" t="s">
        <v>21</v>
      </c>
      <c r="G40" s="15" t="s">
        <v>39</v>
      </c>
      <c r="H40" s="20"/>
      <c r="I40" s="17"/>
      <c r="J40" s="85"/>
      <c r="K40" s="85"/>
      <c r="L40" s="3">
        <v>1</v>
      </c>
      <c r="M40" s="85" t="s">
        <v>21</v>
      </c>
      <c r="N40" s="15" t="s">
        <v>39</v>
      </c>
      <c r="O40" s="20"/>
      <c r="P40" s="17"/>
    </row>
    <row r="41" spans="1:16" s="18" customFormat="1" hidden="1" x14ac:dyDescent="0.3">
      <c r="A41" s="72" t="s">
        <v>112</v>
      </c>
      <c r="B41" s="14" t="s">
        <v>73</v>
      </c>
      <c r="C41" s="85"/>
      <c r="D41" s="85"/>
      <c r="E41" s="3">
        <v>1</v>
      </c>
      <c r="F41" s="85" t="s">
        <v>21</v>
      </c>
      <c r="G41" s="15" t="s">
        <v>39</v>
      </c>
      <c r="H41" s="20"/>
      <c r="I41" s="17"/>
      <c r="J41" s="85"/>
      <c r="K41" s="85"/>
      <c r="L41" s="3">
        <v>1</v>
      </c>
      <c r="M41" s="85" t="s">
        <v>21</v>
      </c>
      <c r="N41" s="15" t="s">
        <v>39</v>
      </c>
      <c r="O41" s="20"/>
      <c r="P41" s="17"/>
    </row>
    <row r="42" spans="1:16" s="18" customFormat="1" hidden="1" x14ac:dyDescent="0.3">
      <c r="A42" s="72" t="s">
        <v>1</v>
      </c>
      <c r="B42" s="14" t="s">
        <v>1</v>
      </c>
      <c r="C42" s="85"/>
      <c r="D42" s="85"/>
      <c r="E42" s="3" t="s">
        <v>1</v>
      </c>
      <c r="F42" s="85" t="s">
        <v>21</v>
      </c>
      <c r="G42" s="15" t="s">
        <v>39</v>
      </c>
      <c r="H42" s="20"/>
      <c r="I42" s="17"/>
      <c r="J42" s="85"/>
      <c r="K42" s="85"/>
      <c r="L42" s="3" t="s">
        <v>1</v>
      </c>
      <c r="M42" s="85" t="s">
        <v>21</v>
      </c>
      <c r="N42" s="15" t="s">
        <v>39</v>
      </c>
      <c r="O42" s="20"/>
      <c r="P42" s="17"/>
    </row>
    <row r="43" spans="1:16" s="18" customFormat="1" hidden="1" x14ac:dyDescent="0.3">
      <c r="A43" s="72" t="s">
        <v>112</v>
      </c>
      <c r="B43" s="14" t="s">
        <v>76</v>
      </c>
      <c r="C43" s="85"/>
      <c r="D43" s="85"/>
      <c r="E43" s="3">
        <v>1</v>
      </c>
      <c r="F43" s="85" t="s">
        <v>21</v>
      </c>
      <c r="G43" s="15" t="s">
        <v>39</v>
      </c>
      <c r="H43" s="20"/>
      <c r="I43" s="17"/>
      <c r="J43" s="85"/>
      <c r="K43" s="85"/>
      <c r="L43" s="3">
        <v>1</v>
      </c>
      <c r="M43" s="85" t="s">
        <v>21</v>
      </c>
      <c r="N43" s="15" t="s">
        <v>39</v>
      </c>
      <c r="O43" s="20"/>
      <c r="P43" s="17"/>
    </row>
    <row r="44" spans="1:16" s="18" customFormat="1" hidden="1" x14ac:dyDescent="0.3">
      <c r="A44" s="72" t="s">
        <v>112</v>
      </c>
      <c r="B44" s="14" t="s">
        <v>77</v>
      </c>
      <c r="C44" s="85"/>
      <c r="D44" s="85"/>
      <c r="E44" s="3">
        <v>1</v>
      </c>
      <c r="F44" s="85" t="s">
        <v>21</v>
      </c>
      <c r="G44" s="15" t="s">
        <v>39</v>
      </c>
      <c r="H44" s="20"/>
      <c r="I44" s="17"/>
      <c r="J44" s="85"/>
      <c r="K44" s="85"/>
      <c r="L44" s="3">
        <v>1</v>
      </c>
      <c r="M44" s="85" t="s">
        <v>21</v>
      </c>
      <c r="N44" s="15" t="s">
        <v>39</v>
      </c>
      <c r="O44" s="20"/>
      <c r="P44" s="17"/>
    </row>
    <row r="45" spans="1:16" s="18" customFormat="1" hidden="1" x14ac:dyDescent="0.3">
      <c r="A45" s="72" t="s">
        <v>1</v>
      </c>
      <c r="B45" s="14" t="s">
        <v>1</v>
      </c>
      <c r="C45" s="85"/>
      <c r="D45" s="85"/>
      <c r="E45" s="3" t="s">
        <v>1</v>
      </c>
      <c r="F45" s="85" t="s">
        <v>21</v>
      </c>
      <c r="G45" s="15" t="s">
        <v>39</v>
      </c>
      <c r="H45" s="20"/>
      <c r="I45" s="17"/>
      <c r="J45" s="85"/>
      <c r="K45" s="85"/>
      <c r="L45" s="3" t="s">
        <v>1</v>
      </c>
      <c r="M45" s="85" t="s">
        <v>21</v>
      </c>
      <c r="N45" s="15" t="s">
        <v>39</v>
      </c>
      <c r="O45" s="20"/>
      <c r="P45" s="17"/>
    </row>
    <row r="46" spans="1:16" s="18" customFormat="1" ht="54.75" customHeight="1" x14ac:dyDescent="0.3">
      <c r="A46" s="72"/>
      <c r="B46" s="50" t="s">
        <v>80</v>
      </c>
      <c r="C46" s="86" t="s">
        <v>119</v>
      </c>
      <c r="D46" s="86" t="s">
        <v>119</v>
      </c>
      <c r="E46" s="86" t="s">
        <v>119</v>
      </c>
      <c r="F46" s="86" t="s">
        <v>119</v>
      </c>
      <c r="G46" s="86" t="s">
        <v>119</v>
      </c>
      <c r="H46" s="86" t="s">
        <v>119</v>
      </c>
      <c r="I46" s="23"/>
      <c r="J46" s="86" t="s">
        <v>119</v>
      </c>
      <c r="K46" s="86" t="s">
        <v>119</v>
      </c>
      <c r="L46" s="86" t="s">
        <v>119</v>
      </c>
      <c r="M46" s="86" t="s">
        <v>119</v>
      </c>
      <c r="N46" s="86" t="s">
        <v>119</v>
      </c>
      <c r="O46" s="86" t="s">
        <v>119</v>
      </c>
      <c r="P46" s="92">
        <f>SUM(P9:P11,P13:P15,P17:P19,P21:P23,P36:P45)+P24</f>
        <v>0</v>
      </c>
    </row>
    <row r="47" spans="1:16" s="18" customFormat="1" x14ac:dyDescent="0.3">
      <c r="A47" s="74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2" customFormat="1" ht="18.75" customHeight="1" x14ac:dyDescent="0.3">
      <c r="A48" s="213"/>
      <c r="B48" s="213"/>
      <c r="C48" s="213"/>
      <c r="D48" s="213"/>
      <c r="E48" s="213"/>
      <c r="F48" s="213"/>
      <c r="G48" s="213"/>
      <c r="H48" s="87"/>
      <c r="I48" s="36"/>
    </row>
    <row r="49" spans="1:9" s="52" customFormat="1" ht="41.25" customHeight="1" x14ac:dyDescent="0.3">
      <c r="A49" s="213"/>
      <c r="B49" s="213"/>
      <c r="C49" s="213"/>
      <c r="D49" s="213"/>
      <c r="E49" s="213"/>
      <c r="F49" s="213"/>
      <c r="G49" s="213"/>
      <c r="H49" s="87"/>
      <c r="I49" s="36"/>
    </row>
    <row r="50" spans="1:9" s="52" customFormat="1" ht="38.25" customHeight="1" x14ac:dyDescent="0.3">
      <c r="A50" s="213"/>
      <c r="B50" s="213"/>
      <c r="C50" s="213"/>
      <c r="D50" s="213"/>
      <c r="E50" s="213"/>
      <c r="F50" s="213"/>
      <c r="G50" s="213"/>
      <c r="H50" s="90"/>
      <c r="I50" s="36"/>
    </row>
    <row r="51" spans="1:9" s="52" customFormat="1" ht="18.75" customHeight="1" x14ac:dyDescent="0.3">
      <c r="A51" s="208"/>
      <c r="B51" s="208"/>
      <c r="C51" s="208"/>
      <c r="D51" s="208"/>
      <c r="E51" s="208"/>
      <c r="F51" s="208"/>
      <c r="G51" s="208"/>
      <c r="H51" s="87"/>
      <c r="I51" s="36"/>
    </row>
    <row r="52" spans="1:9" s="52" customFormat="1" ht="217.5" customHeight="1" x14ac:dyDescent="0.3">
      <c r="A52" s="209"/>
      <c r="B52" s="210"/>
      <c r="C52" s="210"/>
      <c r="D52" s="210"/>
      <c r="E52" s="210"/>
      <c r="F52" s="210"/>
      <c r="G52" s="210"/>
      <c r="H52" s="87"/>
      <c r="I52" s="36"/>
    </row>
    <row r="53" spans="1:9" ht="53.25" customHeight="1" x14ac:dyDescent="0.3">
      <c r="A53" s="209"/>
      <c r="B53" s="211"/>
      <c r="C53" s="211"/>
      <c r="D53" s="211"/>
      <c r="E53" s="211"/>
      <c r="F53" s="211"/>
      <c r="G53" s="211"/>
    </row>
    <row r="54" spans="1:9" x14ac:dyDescent="0.3">
      <c r="A54" s="212"/>
      <c r="B54" s="212"/>
      <c r="C54" s="212"/>
      <c r="D54" s="212"/>
      <c r="E54" s="212"/>
      <c r="F54" s="212"/>
      <c r="G54" s="212"/>
    </row>
    <row r="55" spans="1:9" x14ac:dyDescent="0.3">
      <c r="B55" s="90"/>
    </row>
    <row r="59" spans="1:9" x14ac:dyDescent="0.3">
      <c r="B59" s="90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8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"/>
  <sheetViews>
    <sheetView view="pageBreakPreview" zoomScale="90" zoomScaleNormal="70" zoomScaleSheetLayoutView="90" workbookViewId="0">
      <pane xSplit="2" ySplit="6" topLeftCell="J10" activePane="bottomRight" state="frozen"/>
      <selection pane="topRight" activeCell="C1" sqref="C1"/>
      <selection pane="bottomLeft" activeCell="A7" sqref="A7"/>
      <selection pane="bottomRight" activeCell="O7" sqref="O7:P7"/>
    </sheetView>
  </sheetViews>
  <sheetFormatPr defaultColWidth="9" defaultRowHeight="15.6" x14ac:dyDescent="0.3"/>
  <cols>
    <col min="1" max="1" width="11" style="69" customWidth="1"/>
    <col min="2" max="2" width="35.09765625" style="4" customWidth="1"/>
    <col min="3" max="3" width="14" style="7" customWidth="1"/>
    <col min="4" max="4" width="23.5" style="4" customWidth="1"/>
    <col min="5" max="5" width="13.59765625" style="7" customWidth="1"/>
    <col min="6" max="6" width="10.8984375" style="7" customWidth="1"/>
    <col min="7" max="7" width="13.8984375" style="58" customWidth="1"/>
    <col min="8" max="8" width="16.69921875" style="58" customWidth="1"/>
    <col min="9" max="9" width="15.09765625" style="5" customWidth="1"/>
    <col min="10" max="10" width="14" style="6" customWidth="1"/>
    <col min="11" max="11" width="22.3984375" style="6" customWidth="1"/>
    <col min="12" max="12" width="13.5" style="6" customWidth="1"/>
    <col min="13" max="13" width="10.8984375" style="6" customWidth="1"/>
    <col min="14" max="14" width="13.8984375" style="6" customWidth="1"/>
    <col min="15" max="16" width="16.69921875" style="6" customWidth="1"/>
    <col min="17" max="17" width="15.09765625" style="6" customWidth="1"/>
    <col min="18" max="16384" width="9" style="6"/>
  </cols>
  <sheetData>
    <row r="1" spans="1:17" ht="15.75" customHeight="1" x14ac:dyDescent="0.3">
      <c r="A1" s="197" t="s">
        <v>8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</row>
    <row r="2" spans="1:17" ht="15.75" customHeight="1" x14ac:dyDescent="0.3">
      <c r="A2" s="198" t="s">
        <v>0</v>
      </c>
      <c r="B2" s="199" t="s">
        <v>2</v>
      </c>
      <c r="C2" s="200" t="s">
        <v>47</v>
      </c>
      <c r="D2" s="200"/>
      <c r="E2" s="200"/>
      <c r="F2" s="200"/>
      <c r="G2" s="200"/>
      <c r="H2" s="200"/>
      <c r="I2" s="200"/>
      <c r="J2" s="200" t="s">
        <v>48</v>
      </c>
      <c r="K2" s="200"/>
      <c r="L2" s="200"/>
      <c r="M2" s="200"/>
      <c r="N2" s="200"/>
      <c r="O2" s="200"/>
      <c r="P2" s="200"/>
      <c r="Q2" s="200"/>
    </row>
    <row r="3" spans="1:17" ht="45" customHeight="1" x14ac:dyDescent="0.3">
      <c r="A3" s="198"/>
      <c r="B3" s="199"/>
      <c r="C3" s="21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15"/>
      <c r="E3" s="215"/>
      <c r="F3" s="215"/>
      <c r="G3" s="215"/>
      <c r="H3" s="215"/>
      <c r="I3" s="216"/>
      <c r="J3" s="214" t="str">
        <f>т2!J4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3" s="215"/>
      <c r="L3" s="215"/>
      <c r="M3" s="215"/>
      <c r="N3" s="215"/>
      <c r="O3" s="215"/>
      <c r="P3" s="215"/>
      <c r="Q3" s="216"/>
    </row>
    <row r="4" spans="1:17" ht="33.75" customHeight="1" x14ac:dyDescent="0.3">
      <c r="A4" s="198"/>
      <c r="B4" s="199"/>
      <c r="C4" s="199" t="s">
        <v>13</v>
      </c>
      <c r="D4" s="199"/>
      <c r="E4" s="199"/>
      <c r="F4" s="199"/>
      <c r="G4" s="199" t="s">
        <v>120</v>
      </c>
      <c r="H4" s="207"/>
      <c r="I4" s="207"/>
      <c r="J4" s="199" t="s">
        <v>13</v>
      </c>
      <c r="K4" s="199"/>
      <c r="L4" s="199"/>
      <c r="M4" s="199"/>
      <c r="N4" s="199" t="s">
        <v>120</v>
      </c>
      <c r="O4" s="207"/>
      <c r="P4" s="207"/>
      <c r="Q4" s="207"/>
    </row>
    <row r="5" spans="1:17" s="9" customFormat="1" ht="62.4" x14ac:dyDescent="0.3">
      <c r="A5" s="198"/>
      <c r="B5" s="199"/>
      <c r="C5" s="66" t="s">
        <v>30</v>
      </c>
      <c r="D5" s="66" t="s">
        <v>9</v>
      </c>
      <c r="E5" s="66" t="s">
        <v>111</v>
      </c>
      <c r="F5" s="66" t="s">
        <v>11</v>
      </c>
      <c r="G5" s="66" t="s">
        <v>14</v>
      </c>
      <c r="H5" s="66" t="s">
        <v>55</v>
      </c>
      <c r="I5" s="12" t="s">
        <v>56</v>
      </c>
      <c r="J5" s="66" t="s">
        <v>30</v>
      </c>
      <c r="K5" s="66" t="s">
        <v>9</v>
      </c>
      <c r="L5" s="66" t="s">
        <v>111</v>
      </c>
      <c r="M5" s="66" t="s">
        <v>11</v>
      </c>
      <c r="N5" s="66" t="s">
        <v>14</v>
      </c>
      <c r="O5" s="66" t="s">
        <v>57</v>
      </c>
      <c r="P5" s="171" t="s">
        <v>190</v>
      </c>
      <c r="Q5" s="12" t="s">
        <v>56</v>
      </c>
    </row>
    <row r="6" spans="1:17" s="11" customFormat="1" x14ac:dyDescent="0.3">
      <c r="A6" s="70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12">
        <v>9</v>
      </c>
      <c r="J6" s="66">
        <v>10</v>
      </c>
      <c r="K6" s="12">
        <v>11</v>
      </c>
      <c r="L6" s="66">
        <v>12</v>
      </c>
      <c r="M6" s="12">
        <v>13</v>
      </c>
      <c r="N6" s="66">
        <v>14</v>
      </c>
      <c r="O6" s="12">
        <v>15</v>
      </c>
      <c r="P6" s="12">
        <v>16</v>
      </c>
      <c r="Q6" s="66">
        <v>17</v>
      </c>
    </row>
    <row r="7" spans="1:17" s="18" customFormat="1" ht="56.25" customHeight="1" x14ac:dyDescent="0.3">
      <c r="A7" s="71">
        <v>1</v>
      </c>
      <c r="B7" s="14" t="s">
        <v>121</v>
      </c>
      <c r="C7" s="66" t="s">
        <v>119</v>
      </c>
      <c r="D7" s="66" t="s">
        <v>119</v>
      </c>
      <c r="E7" s="66" t="s">
        <v>119</v>
      </c>
      <c r="F7" s="66" t="s">
        <v>119</v>
      </c>
      <c r="G7" s="66" t="s">
        <v>119</v>
      </c>
      <c r="H7" s="66" t="s">
        <v>119</v>
      </c>
      <c r="I7" s="66" t="s">
        <v>119</v>
      </c>
      <c r="J7" s="158" t="s">
        <v>119</v>
      </c>
      <c r="K7" s="158" t="s">
        <v>119</v>
      </c>
      <c r="L7" s="158" t="s">
        <v>119</v>
      </c>
      <c r="M7" s="158" t="s">
        <v>119</v>
      </c>
      <c r="N7" s="158" t="s">
        <v>119</v>
      </c>
      <c r="O7" s="158" t="s">
        <v>119</v>
      </c>
      <c r="P7" s="171" t="s">
        <v>119</v>
      </c>
      <c r="Q7" s="158" t="s">
        <v>119</v>
      </c>
    </row>
    <row r="8" spans="1:17" s="18" customFormat="1" ht="28.5" hidden="1" customHeight="1" x14ac:dyDescent="0.3">
      <c r="A8" s="71" t="s">
        <v>90</v>
      </c>
      <c r="B8" s="14" t="s">
        <v>82</v>
      </c>
      <c r="C8" s="66"/>
      <c r="D8" s="66" t="s">
        <v>29</v>
      </c>
      <c r="E8" s="66"/>
      <c r="F8" s="66" t="s">
        <v>21</v>
      </c>
      <c r="G8" s="15" t="s">
        <v>40</v>
      </c>
      <c r="H8" s="20"/>
      <c r="I8" s="10"/>
      <c r="J8" s="158"/>
      <c r="K8" s="169" t="s">
        <v>299</v>
      </c>
      <c r="L8" s="158"/>
      <c r="M8" s="158" t="s">
        <v>21</v>
      </c>
      <c r="N8" s="15" t="s">
        <v>40</v>
      </c>
      <c r="O8" s="20"/>
      <c r="P8" s="20"/>
      <c r="Q8" s="10"/>
    </row>
    <row r="9" spans="1:17" s="18" customFormat="1" ht="28.5" hidden="1" customHeight="1" x14ac:dyDescent="0.3">
      <c r="A9" s="71" t="s">
        <v>91</v>
      </c>
      <c r="B9" s="14" t="s">
        <v>83</v>
      </c>
      <c r="C9" s="66"/>
      <c r="D9" s="66" t="s">
        <v>29</v>
      </c>
      <c r="E9" s="66"/>
      <c r="F9" s="66" t="s">
        <v>21</v>
      </c>
      <c r="G9" s="15" t="s">
        <v>40</v>
      </c>
      <c r="H9" s="20"/>
      <c r="I9" s="10"/>
      <c r="J9" s="158"/>
      <c r="K9" s="158" t="s">
        <v>29</v>
      </c>
      <c r="L9" s="158"/>
      <c r="M9" s="158" t="s">
        <v>21</v>
      </c>
      <c r="N9" s="15" t="s">
        <v>40</v>
      </c>
      <c r="O9" s="20"/>
      <c r="P9" s="20"/>
      <c r="Q9" s="10"/>
    </row>
    <row r="10" spans="1:17" ht="33" customHeight="1" x14ac:dyDescent="0.3">
      <c r="A10" s="72">
        <v>2</v>
      </c>
      <c r="B10" s="14" t="s">
        <v>277</v>
      </c>
      <c r="C10" s="65" t="s">
        <v>119</v>
      </c>
      <c r="D10" s="65" t="s">
        <v>119</v>
      </c>
      <c r="E10" s="65" t="s">
        <v>119</v>
      </c>
      <c r="F10" s="65" t="s">
        <v>119</v>
      </c>
      <c r="G10" s="65" t="s">
        <v>119</v>
      </c>
      <c r="H10" s="65" t="s">
        <v>119</v>
      </c>
      <c r="I10" s="65" t="s">
        <v>119</v>
      </c>
      <c r="J10" s="65" t="s">
        <v>119</v>
      </c>
      <c r="K10" s="65" t="s">
        <v>119</v>
      </c>
      <c r="L10" s="65" t="s">
        <v>119</v>
      </c>
      <c r="M10" s="65" t="s">
        <v>119</v>
      </c>
      <c r="N10" s="65" t="s">
        <v>119</v>
      </c>
      <c r="O10" s="65" t="s">
        <v>119</v>
      </c>
      <c r="P10" s="65" t="s">
        <v>119</v>
      </c>
      <c r="Q10" s="65" t="s">
        <v>119</v>
      </c>
    </row>
    <row r="11" spans="1:17" ht="15.75" customHeight="1" x14ac:dyDescent="0.3">
      <c r="A11" s="72" t="s">
        <v>92</v>
      </c>
      <c r="B11" s="14" t="s">
        <v>278</v>
      </c>
      <c r="C11" s="65" t="s">
        <v>282</v>
      </c>
      <c r="D11" s="65" t="s">
        <v>20</v>
      </c>
      <c r="E11" s="65">
        <v>1</v>
      </c>
      <c r="F11" s="65" t="s">
        <v>21</v>
      </c>
      <c r="G11" s="63" t="s">
        <v>280</v>
      </c>
      <c r="H11" s="63">
        <v>1615</v>
      </c>
      <c r="I11" s="34">
        <f>H11*E11</f>
        <v>1615</v>
      </c>
      <c r="J11" s="65" t="s">
        <v>282</v>
      </c>
      <c r="K11" s="65" t="s">
        <v>20</v>
      </c>
      <c r="L11" s="65">
        <v>1</v>
      </c>
      <c r="M11" s="65" t="s">
        <v>21</v>
      </c>
      <c r="N11" s="159" t="s">
        <v>280</v>
      </c>
      <c r="O11" s="159">
        <v>1615</v>
      </c>
      <c r="P11" s="170">
        <v>1</v>
      </c>
      <c r="Q11" s="34">
        <f>O11*L11*P11</f>
        <v>1615</v>
      </c>
    </row>
    <row r="12" spans="1:17" ht="15.75" customHeight="1" x14ac:dyDescent="0.3">
      <c r="A12" s="72" t="s">
        <v>93</v>
      </c>
      <c r="B12" s="14" t="s">
        <v>279</v>
      </c>
      <c r="C12" s="65" t="s">
        <v>282</v>
      </c>
      <c r="D12" s="65" t="s">
        <v>20</v>
      </c>
      <c r="E12" s="65">
        <v>7</v>
      </c>
      <c r="F12" s="65" t="s">
        <v>21</v>
      </c>
      <c r="G12" s="63" t="s">
        <v>281</v>
      </c>
      <c r="H12" s="63">
        <v>964</v>
      </c>
      <c r="I12" s="34">
        <f>H12*E12</f>
        <v>6748</v>
      </c>
      <c r="J12" s="65" t="s">
        <v>282</v>
      </c>
      <c r="K12" s="65" t="s">
        <v>20</v>
      </c>
      <c r="L12" s="65">
        <v>7</v>
      </c>
      <c r="M12" s="65" t="s">
        <v>21</v>
      </c>
      <c r="N12" s="159" t="s">
        <v>281</v>
      </c>
      <c r="O12" s="159">
        <v>964</v>
      </c>
      <c r="P12" s="170">
        <v>1.1000000000000001</v>
      </c>
      <c r="Q12" s="34">
        <f t="shared" ref="Q12:Q14" si="0">O12*L12*P12</f>
        <v>7422.8</v>
      </c>
    </row>
    <row r="13" spans="1:17" ht="15.75" customHeight="1" x14ac:dyDescent="0.3">
      <c r="A13" s="72" t="s">
        <v>310</v>
      </c>
      <c r="B13" s="14" t="s">
        <v>304</v>
      </c>
      <c r="C13" s="65"/>
      <c r="D13" s="65"/>
      <c r="E13" s="65"/>
      <c r="F13" s="65"/>
      <c r="G13" s="63"/>
      <c r="H13" s="63"/>
      <c r="I13" s="34"/>
      <c r="J13" s="65" t="s">
        <v>282</v>
      </c>
      <c r="K13" s="65" t="s">
        <v>311</v>
      </c>
      <c r="L13" s="65">
        <v>2</v>
      </c>
      <c r="M13" s="65" t="s">
        <v>21</v>
      </c>
      <c r="N13" s="159" t="s">
        <v>314</v>
      </c>
      <c r="O13" s="159">
        <v>122</v>
      </c>
      <c r="P13" s="170">
        <v>1.05</v>
      </c>
      <c r="Q13" s="34">
        <f t="shared" si="0"/>
        <v>256.2</v>
      </c>
    </row>
    <row r="14" spans="1:17" ht="46.5" customHeight="1" x14ac:dyDescent="0.3">
      <c r="A14" s="72" t="s">
        <v>313</v>
      </c>
      <c r="B14" s="14" t="s">
        <v>304</v>
      </c>
      <c r="C14" s="65"/>
      <c r="D14" s="65"/>
      <c r="E14" s="65"/>
      <c r="F14" s="65"/>
      <c r="G14" s="170"/>
      <c r="H14" s="170"/>
      <c r="I14" s="34"/>
      <c r="J14" s="65" t="s">
        <v>282</v>
      </c>
      <c r="K14" s="65" t="s">
        <v>312</v>
      </c>
      <c r="L14" s="65">
        <v>1</v>
      </c>
      <c r="M14" s="65" t="s">
        <v>21</v>
      </c>
      <c r="N14" s="170" t="s">
        <v>315</v>
      </c>
      <c r="O14" s="170">
        <v>395</v>
      </c>
      <c r="P14" s="170">
        <v>1.05</v>
      </c>
      <c r="Q14" s="34">
        <f t="shared" si="0"/>
        <v>414.75</v>
      </c>
    </row>
    <row r="15" spans="1:17" s="18" customFormat="1" ht="55.5" customHeight="1" x14ac:dyDescent="0.3">
      <c r="A15" s="72"/>
      <c r="B15" s="50" t="s">
        <v>58</v>
      </c>
      <c r="C15" s="67" t="s">
        <v>119</v>
      </c>
      <c r="D15" s="67" t="s">
        <v>119</v>
      </c>
      <c r="E15" s="67" t="s">
        <v>119</v>
      </c>
      <c r="F15" s="67" t="s">
        <v>119</v>
      </c>
      <c r="G15" s="67" t="s">
        <v>119</v>
      </c>
      <c r="H15" s="67" t="s">
        <v>119</v>
      </c>
      <c r="I15" s="23">
        <f>SUM(I11:I13)</f>
        <v>8363</v>
      </c>
      <c r="J15" s="160" t="s">
        <v>119</v>
      </c>
      <c r="K15" s="160" t="s">
        <v>119</v>
      </c>
      <c r="L15" s="160" t="s">
        <v>119</v>
      </c>
      <c r="M15" s="160" t="s">
        <v>119</v>
      </c>
      <c r="N15" s="160" t="s">
        <v>119</v>
      </c>
      <c r="O15" s="160" t="s">
        <v>119</v>
      </c>
      <c r="P15" s="173"/>
      <c r="Q15" s="23">
        <f>SUM(Q11:Q13)</f>
        <v>9294</v>
      </c>
    </row>
    <row r="16" spans="1:17" ht="15.75" customHeight="1" x14ac:dyDescent="0.3">
      <c r="A16" s="75"/>
      <c r="B16" s="35"/>
      <c r="C16" s="29"/>
      <c r="D16" s="60"/>
      <c r="E16" s="60"/>
      <c r="F16" s="60"/>
      <c r="G16" s="64"/>
      <c r="H16" s="64"/>
      <c r="I16" s="36"/>
      <c r="J16" s="33"/>
      <c r="K16" s="33"/>
    </row>
    <row r="17" spans="1:9" s="52" customFormat="1" ht="18.75" customHeight="1" x14ac:dyDescent="0.3">
      <c r="A17" s="213"/>
      <c r="B17" s="213"/>
      <c r="C17" s="213"/>
      <c r="D17" s="213"/>
      <c r="E17" s="213"/>
      <c r="F17" s="213"/>
      <c r="G17" s="213"/>
      <c r="H17" s="64"/>
      <c r="I17" s="36"/>
    </row>
    <row r="18" spans="1:9" s="52" customFormat="1" ht="41.25" customHeight="1" x14ac:dyDescent="0.3">
      <c r="A18" s="213"/>
      <c r="B18" s="213"/>
      <c r="C18" s="213"/>
      <c r="D18" s="213"/>
      <c r="E18" s="213"/>
      <c r="F18" s="213"/>
      <c r="G18" s="213"/>
      <c r="H18" s="64"/>
      <c r="I18" s="36"/>
    </row>
    <row r="19" spans="1:9" s="52" customFormat="1" ht="38.25" customHeight="1" x14ac:dyDescent="0.3">
      <c r="A19" s="213"/>
      <c r="B19" s="213"/>
      <c r="C19" s="213"/>
      <c r="D19" s="213"/>
      <c r="E19" s="213"/>
      <c r="F19" s="213"/>
      <c r="G19" s="213"/>
      <c r="H19"/>
      <c r="I19" s="36"/>
    </row>
    <row r="20" spans="1:9" s="52" customFormat="1" ht="18.75" customHeight="1" x14ac:dyDescent="0.3">
      <c r="A20" s="208"/>
      <c r="B20" s="208"/>
      <c r="C20" s="208"/>
      <c r="D20" s="208"/>
      <c r="E20" s="208"/>
      <c r="F20" s="208"/>
      <c r="G20" s="208"/>
      <c r="H20" s="64"/>
      <c r="I20" s="36"/>
    </row>
    <row r="21" spans="1:9" s="52" customFormat="1" ht="217.5" customHeight="1" x14ac:dyDescent="0.3">
      <c r="A21" s="209"/>
      <c r="B21" s="210"/>
      <c r="C21" s="210"/>
      <c r="D21" s="210"/>
      <c r="E21" s="210"/>
      <c r="F21" s="210"/>
      <c r="G21" s="210"/>
      <c r="H21" s="64"/>
      <c r="I21" s="36"/>
    </row>
    <row r="22" spans="1:9" ht="53.25" customHeight="1" x14ac:dyDescent="0.3">
      <c r="A22" s="209"/>
      <c r="B22" s="211"/>
      <c r="C22" s="211"/>
      <c r="D22" s="211"/>
      <c r="E22" s="211"/>
      <c r="F22" s="211"/>
      <c r="G22" s="211"/>
    </row>
    <row r="23" spans="1:9" x14ac:dyDescent="0.3">
      <c r="A23" s="212"/>
      <c r="B23" s="212"/>
      <c r="C23" s="212"/>
      <c r="D23" s="212"/>
      <c r="E23" s="212"/>
      <c r="F23" s="212"/>
      <c r="G23" s="212"/>
    </row>
    <row r="24" spans="1:9" x14ac:dyDescent="0.3">
      <c r="B24"/>
    </row>
    <row r="28" spans="1:9" x14ac:dyDescent="0.3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Q4"/>
    <mergeCell ref="A1:Q1"/>
    <mergeCell ref="A2:A5"/>
    <mergeCell ref="B2:B5"/>
    <mergeCell ref="C2:I2"/>
    <mergeCell ref="J2:Q2"/>
    <mergeCell ref="C3:I3"/>
    <mergeCell ref="J3:Q3"/>
    <mergeCell ref="C4:F4"/>
  </mergeCells>
  <pageMargins left="0.47244094488188981" right="0.55118110236220474" top="0.82677165354330717" bottom="0.55118110236220474" header="0.31496062992125984" footer="0.19685039370078741"/>
  <pageSetup paperSize="8" scale="46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"/>
  <sheetViews>
    <sheetView view="pageBreakPreview" topLeftCell="A5" zoomScale="90" zoomScaleNormal="70" zoomScaleSheetLayoutView="90" workbookViewId="0">
      <selection activeCell="S5" sqref="S5"/>
    </sheetView>
  </sheetViews>
  <sheetFormatPr defaultColWidth="9" defaultRowHeight="15.6" x14ac:dyDescent="0.3"/>
  <cols>
    <col min="1" max="1" width="11" style="69" customWidth="1"/>
    <col min="2" max="2" width="26.3984375" style="4" customWidth="1"/>
    <col min="3" max="3" width="14" style="7" hidden="1" customWidth="1"/>
    <col min="4" max="4" width="23.5" style="4" hidden="1" customWidth="1"/>
    <col min="5" max="5" width="13.59765625" style="7" hidden="1" customWidth="1"/>
    <col min="6" max="6" width="10.8984375" style="7" hidden="1" customWidth="1"/>
    <col min="7" max="7" width="13.8984375" style="142" hidden="1" customWidth="1"/>
    <col min="8" max="8" width="16.69921875" style="142" hidden="1" customWidth="1"/>
    <col min="9" max="11" width="15.09765625" style="5" hidden="1" customWidth="1"/>
    <col min="12" max="12" width="14" style="6" customWidth="1"/>
    <col min="13" max="13" width="22.3984375" style="6" customWidth="1"/>
    <col min="14" max="14" width="13.5" style="6" customWidth="1"/>
    <col min="15" max="15" width="10.8984375" style="6" customWidth="1"/>
    <col min="16" max="16" width="13.8984375" style="6" customWidth="1"/>
    <col min="17" max="17" width="16.69921875" style="6" customWidth="1"/>
    <col min="18" max="18" width="15.09765625" style="6" customWidth="1"/>
    <col min="19" max="16384" width="9" style="6"/>
  </cols>
  <sheetData>
    <row r="1" spans="1:20" ht="15.75" customHeight="1" x14ac:dyDescent="0.3">
      <c r="A1" s="197" t="s">
        <v>15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2"/>
      <c r="M1" s="192"/>
      <c r="N1" s="192"/>
      <c r="O1" s="192"/>
      <c r="P1" s="192"/>
      <c r="Q1" s="192"/>
      <c r="R1" s="192"/>
    </row>
    <row r="2" spans="1:20" ht="15.75" customHeight="1" x14ac:dyDescent="0.3">
      <c r="A2" s="217" t="s">
        <v>0</v>
      </c>
      <c r="B2" s="220" t="s">
        <v>2</v>
      </c>
      <c r="C2" s="223" t="s">
        <v>47</v>
      </c>
      <c r="D2" s="224"/>
      <c r="E2" s="224"/>
      <c r="F2" s="224"/>
      <c r="G2" s="224"/>
      <c r="H2" s="224"/>
      <c r="I2" s="225"/>
      <c r="J2" s="144"/>
      <c r="K2" s="144"/>
      <c r="L2" s="200" t="s">
        <v>48</v>
      </c>
      <c r="M2" s="200"/>
      <c r="N2" s="200"/>
      <c r="O2" s="200"/>
      <c r="P2" s="200"/>
      <c r="Q2" s="200"/>
      <c r="R2" s="200"/>
      <c r="S2" s="200"/>
      <c r="T2" s="200"/>
    </row>
    <row r="3" spans="1:20" ht="41.25" customHeight="1" x14ac:dyDescent="0.3">
      <c r="A3" s="218"/>
      <c r="B3" s="221"/>
      <c r="C3" s="21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215"/>
      <c r="E3" s="215"/>
      <c r="F3" s="215"/>
      <c r="G3" s="215"/>
      <c r="H3" s="215"/>
      <c r="I3" s="215"/>
      <c r="J3" s="215"/>
      <c r="K3" s="216"/>
      <c r="L3" s="199" t="str">
        <f>т3!J3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99"/>
      <c r="N3" s="199"/>
      <c r="O3" s="199"/>
      <c r="P3" s="199"/>
      <c r="Q3" s="199"/>
      <c r="R3" s="199"/>
      <c r="S3" s="199"/>
      <c r="T3" s="199"/>
    </row>
    <row r="4" spans="1:20" ht="33.75" customHeight="1" x14ac:dyDescent="0.3">
      <c r="A4" s="218"/>
      <c r="B4" s="221"/>
      <c r="C4" s="214" t="s">
        <v>13</v>
      </c>
      <c r="D4" s="215"/>
      <c r="E4" s="215"/>
      <c r="F4" s="216"/>
      <c r="G4" s="214" t="s">
        <v>120</v>
      </c>
      <c r="H4" s="215"/>
      <c r="I4" s="215"/>
      <c r="J4" s="215"/>
      <c r="K4" s="216"/>
      <c r="L4" s="199" t="s">
        <v>13</v>
      </c>
      <c r="M4" s="199"/>
      <c r="N4" s="199"/>
      <c r="O4" s="199"/>
      <c r="P4" s="199" t="s">
        <v>120</v>
      </c>
      <c r="Q4" s="199"/>
      <c r="R4" s="199"/>
      <c r="S4" s="199"/>
      <c r="T4" s="199"/>
    </row>
    <row r="5" spans="1:20" s="9" customFormat="1" ht="94.5" customHeight="1" x14ac:dyDescent="0.3">
      <c r="A5" s="219"/>
      <c r="B5" s="222"/>
      <c r="C5" s="140" t="s">
        <v>30</v>
      </c>
      <c r="D5" s="140" t="s">
        <v>9</v>
      </c>
      <c r="E5" s="140" t="s">
        <v>111</v>
      </c>
      <c r="F5" s="140" t="s">
        <v>11</v>
      </c>
      <c r="G5" s="140" t="s">
        <v>14</v>
      </c>
      <c r="H5" s="140" t="s">
        <v>55</v>
      </c>
      <c r="I5" s="12" t="s">
        <v>56</v>
      </c>
      <c r="J5" s="12" t="s">
        <v>240</v>
      </c>
      <c r="K5" s="12" t="s">
        <v>241</v>
      </c>
      <c r="L5" s="140" t="s">
        <v>30</v>
      </c>
      <c r="M5" s="140" t="s">
        <v>9</v>
      </c>
      <c r="N5" s="140" t="s">
        <v>111</v>
      </c>
      <c r="O5" s="140" t="s">
        <v>11</v>
      </c>
      <c r="P5" s="140" t="s">
        <v>14</v>
      </c>
      <c r="Q5" s="140" t="s">
        <v>57</v>
      </c>
      <c r="R5" s="12" t="s">
        <v>56</v>
      </c>
      <c r="S5" s="12" t="s">
        <v>190</v>
      </c>
      <c r="T5" s="12" t="s">
        <v>241</v>
      </c>
    </row>
    <row r="6" spans="1:20" s="11" customFormat="1" x14ac:dyDescent="0.3">
      <c r="A6" s="70">
        <v>1</v>
      </c>
      <c r="B6" s="140">
        <v>2</v>
      </c>
      <c r="C6" s="140">
        <v>3</v>
      </c>
      <c r="D6" s="140">
        <v>4</v>
      </c>
      <c r="E6" s="140">
        <v>5</v>
      </c>
      <c r="F6" s="140">
        <v>6</v>
      </c>
      <c r="G6" s="140">
        <v>7</v>
      </c>
      <c r="H6" s="140">
        <v>8</v>
      </c>
      <c r="I6" s="12">
        <v>9</v>
      </c>
      <c r="J6" s="12">
        <f>I6+1</f>
        <v>10</v>
      </c>
      <c r="K6" s="12">
        <f>J6+1</f>
        <v>11</v>
      </c>
      <c r="L6" s="12">
        <f t="shared" ref="L6:T6" si="0">K6+1</f>
        <v>12</v>
      </c>
      <c r="M6" s="12">
        <f t="shared" si="0"/>
        <v>13</v>
      </c>
      <c r="N6" s="12">
        <f t="shared" si="0"/>
        <v>14</v>
      </c>
      <c r="O6" s="12">
        <f t="shared" si="0"/>
        <v>15</v>
      </c>
      <c r="P6" s="12">
        <f t="shared" si="0"/>
        <v>16</v>
      </c>
      <c r="Q6" s="12">
        <f t="shared" si="0"/>
        <v>17</v>
      </c>
      <c r="R6" s="12">
        <f t="shared" si="0"/>
        <v>18</v>
      </c>
      <c r="S6" s="12">
        <f t="shared" si="0"/>
        <v>19</v>
      </c>
      <c r="T6" s="12">
        <f t="shared" si="0"/>
        <v>20</v>
      </c>
    </row>
    <row r="7" spans="1:20" s="11" customFormat="1" ht="51" customHeight="1" x14ac:dyDescent="0.3">
      <c r="A7" s="141">
        <v>1</v>
      </c>
      <c r="B7" s="13" t="s">
        <v>141</v>
      </c>
      <c r="C7" s="140" t="s">
        <v>119</v>
      </c>
      <c r="D7" s="140" t="s">
        <v>119</v>
      </c>
      <c r="E7" s="140" t="s">
        <v>119</v>
      </c>
      <c r="F7" s="140" t="s">
        <v>119</v>
      </c>
      <c r="G7" s="140" t="s">
        <v>119</v>
      </c>
      <c r="H7" s="140" t="s">
        <v>119</v>
      </c>
      <c r="I7" s="140" t="s">
        <v>119</v>
      </c>
      <c r="J7" s="140"/>
      <c r="K7" s="140"/>
      <c r="L7" s="158" t="s">
        <v>119</v>
      </c>
      <c r="M7" s="158" t="s">
        <v>119</v>
      </c>
      <c r="N7" s="158" t="s">
        <v>119</v>
      </c>
      <c r="O7" s="158" t="s">
        <v>119</v>
      </c>
      <c r="P7" s="158" t="s">
        <v>119</v>
      </c>
      <c r="Q7" s="158" t="s">
        <v>119</v>
      </c>
      <c r="R7" s="158" t="s">
        <v>119</v>
      </c>
      <c r="S7" s="158"/>
      <c r="T7" s="158"/>
    </row>
    <row r="8" spans="1:20" s="11" customFormat="1" ht="81" customHeight="1" x14ac:dyDescent="0.3">
      <c r="A8" s="141" t="s">
        <v>90</v>
      </c>
      <c r="B8" s="13" t="s">
        <v>328</v>
      </c>
      <c r="C8" s="140"/>
      <c r="D8" s="37" t="s">
        <v>242</v>
      </c>
      <c r="E8" s="140">
        <v>0.6</v>
      </c>
      <c r="F8" s="143" t="s">
        <v>3</v>
      </c>
      <c r="G8" s="15" t="s">
        <v>243</v>
      </c>
      <c r="H8" s="140">
        <v>3392</v>
      </c>
      <c r="I8" s="17">
        <f>E8*H8</f>
        <v>2035.1999999999998</v>
      </c>
      <c r="J8" s="17">
        <v>1.27</v>
      </c>
      <c r="K8" s="17">
        <f>I8*J8</f>
        <v>2584.7039999999997</v>
      </c>
      <c r="L8" s="158">
        <v>110</v>
      </c>
      <c r="M8" s="37" t="s">
        <v>329</v>
      </c>
      <c r="N8" s="168">
        <v>5.6660000000000004</v>
      </c>
      <c r="O8" s="161" t="s">
        <v>3</v>
      </c>
      <c r="P8" s="15" t="s">
        <v>243</v>
      </c>
      <c r="Q8" s="158">
        <v>3392</v>
      </c>
      <c r="R8" s="17">
        <f>N8*Q8</f>
        <v>19219.072</v>
      </c>
      <c r="S8" s="137">
        <v>1.79</v>
      </c>
      <c r="T8" s="17">
        <f>R8*S8</f>
        <v>34402.138879999999</v>
      </c>
    </row>
    <row r="9" spans="1:20" s="11" customFormat="1" ht="81" customHeight="1" x14ac:dyDescent="0.3">
      <c r="A9" s="172" t="s">
        <v>91</v>
      </c>
      <c r="B9" s="13" t="s">
        <v>330</v>
      </c>
      <c r="C9" s="171"/>
      <c r="D9" s="37"/>
      <c r="E9" s="171"/>
      <c r="F9" s="174"/>
      <c r="G9" s="15"/>
      <c r="H9" s="171"/>
      <c r="I9" s="17"/>
      <c r="J9" s="17"/>
      <c r="K9" s="17"/>
      <c r="L9" s="171">
        <v>110</v>
      </c>
      <c r="M9" s="37" t="s">
        <v>331</v>
      </c>
      <c r="N9" s="171">
        <v>5.6660000000000004</v>
      </c>
      <c r="O9" s="174" t="s">
        <v>332</v>
      </c>
      <c r="P9" s="15" t="s">
        <v>333</v>
      </c>
      <c r="Q9" s="171">
        <v>3305</v>
      </c>
      <c r="R9" s="17">
        <f>N9*Q9</f>
        <v>18726.13</v>
      </c>
      <c r="S9" s="137">
        <v>1.05</v>
      </c>
      <c r="T9" s="17">
        <f>R9*S9</f>
        <v>19662.436500000003</v>
      </c>
    </row>
    <row r="10" spans="1:20" s="11" customFormat="1" ht="46.8" x14ac:dyDescent="0.3">
      <c r="A10" s="141" t="s">
        <v>143</v>
      </c>
      <c r="B10" s="13" t="s">
        <v>334</v>
      </c>
      <c r="C10" s="140"/>
      <c r="D10" s="37" t="s">
        <v>244</v>
      </c>
      <c r="E10" s="140">
        <v>0.6</v>
      </c>
      <c r="F10" s="143" t="s">
        <v>3</v>
      </c>
      <c r="G10" s="15" t="s">
        <v>245</v>
      </c>
      <c r="H10" s="140">
        <v>583</v>
      </c>
      <c r="I10" s="17">
        <f>E10*H10</f>
        <v>349.8</v>
      </c>
      <c r="J10" s="17">
        <v>1.05</v>
      </c>
      <c r="K10" s="17">
        <f t="shared" ref="K10:K14" si="1">I10*J10</f>
        <v>367.29</v>
      </c>
      <c r="L10" s="171">
        <v>110</v>
      </c>
      <c r="M10" s="37" t="s">
        <v>335</v>
      </c>
      <c r="N10" s="158">
        <v>5.6660000000000004</v>
      </c>
      <c r="O10" s="161" t="s">
        <v>3</v>
      </c>
      <c r="P10" s="15" t="s">
        <v>245</v>
      </c>
      <c r="Q10" s="158">
        <v>583</v>
      </c>
      <c r="R10" s="17">
        <f>N10*Q10</f>
        <v>3303.2780000000002</v>
      </c>
      <c r="S10" s="137">
        <v>1.05</v>
      </c>
      <c r="T10" s="17">
        <f t="shared" ref="T10:T14" si="2">R10*S10</f>
        <v>3468.4419000000003</v>
      </c>
    </row>
    <row r="11" spans="1:20" s="11" customFormat="1" ht="31.2" x14ac:dyDescent="0.3">
      <c r="A11" s="141" t="s">
        <v>248</v>
      </c>
      <c r="B11" s="13" t="s">
        <v>338</v>
      </c>
      <c r="C11" s="140"/>
      <c r="D11" s="140" t="s">
        <v>246</v>
      </c>
      <c r="E11" s="140">
        <v>0.6</v>
      </c>
      <c r="F11" s="140" t="s">
        <v>3</v>
      </c>
      <c r="G11" s="140" t="s">
        <v>247</v>
      </c>
      <c r="H11" s="140">
        <v>669</v>
      </c>
      <c r="I11" s="17">
        <f>E11*H11</f>
        <v>401.4</v>
      </c>
      <c r="J11" s="17">
        <v>1.05</v>
      </c>
      <c r="K11" s="17">
        <f t="shared" si="1"/>
        <v>421.46999999999997</v>
      </c>
      <c r="L11" s="158">
        <v>110</v>
      </c>
      <c r="M11" s="158" t="s">
        <v>336</v>
      </c>
      <c r="N11" s="158">
        <v>5.6660000000000004</v>
      </c>
      <c r="O11" s="158" t="s">
        <v>3</v>
      </c>
      <c r="P11" s="158" t="s">
        <v>337</v>
      </c>
      <c r="Q11" s="158">
        <v>533</v>
      </c>
      <c r="R11" s="17">
        <f>N11*Q11</f>
        <v>3019.9780000000001</v>
      </c>
      <c r="S11" s="137">
        <v>1.05</v>
      </c>
      <c r="T11" s="17">
        <f t="shared" si="2"/>
        <v>3170.9769000000001</v>
      </c>
    </row>
    <row r="12" spans="1:20" s="11" customFormat="1" ht="78" hidden="1" x14ac:dyDescent="0.3">
      <c r="A12" s="141" t="s">
        <v>248</v>
      </c>
      <c r="B12" s="14" t="s">
        <v>249</v>
      </c>
      <c r="C12" s="140"/>
      <c r="D12" s="140" t="s">
        <v>250</v>
      </c>
      <c r="E12" s="140">
        <f>E11*1000*50/10000</f>
        <v>3</v>
      </c>
      <c r="F12" s="140" t="s">
        <v>228</v>
      </c>
      <c r="G12" s="140" t="s">
        <v>251</v>
      </c>
      <c r="H12" s="140">
        <v>187</v>
      </c>
      <c r="I12" s="140">
        <f>H12*E12</f>
        <v>561</v>
      </c>
      <c r="J12" s="140">
        <v>1</v>
      </c>
      <c r="K12" s="140">
        <f t="shared" si="1"/>
        <v>561</v>
      </c>
      <c r="L12" s="158"/>
      <c r="M12" s="158" t="s">
        <v>250</v>
      </c>
      <c r="N12" s="158">
        <v>0</v>
      </c>
      <c r="O12" s="158" t="s">
        <v>228</v>
      </c>
      <c r="P12" s="158" t="s">
        <v>251</v>
      </c>
      <c r="Q12" s="158">
        <v>187</v>
      </c>
      <c r="R12" s="158">
        <f>Q12*N12</f>
        <v>0</v>
      </c>
      <c r="S12" s="21">
        <v>1</v>
      </c>
      <c r="T12" s="158">
        <f t="shared" si="2"/>
        <v>0</v>
      </c>
    </row>
    <row r="13" spans="1:20" s="11" customFormat="1" ht="46.8" hidden="1" x14ac:dyDescent="0.3">
      <c r="A13" s="141" t="s">
        <v>252</v>
      </c>
      <c r="B13" s="14" t="s">
        <v>253</v>
      </c>
      <c r="C13" s="140"/>
      <c r="D13" s="140"/>
      <c r="E13" s="140">
        <v>1</v>
      </c>
      <c r="F13" s="38" t="s">
        <v>254</v>
      </c>
      <c r="G13" s="15" t="s">
        <v>255</v>
      </c>
      <c r="H13" s="140">
        <v>1048</v>
      </c>
      <c r="I13" s="17">
        <f>H13*E13</f>
        <v>1048</v>
      </c>
      <c r="J13" s="17">
        <v>1</v>
      </c>
      <c r="K13" s="17">
        <f t="shared" si="1"/>
        <v>1048</v>
      </c>
      <c r="L13" s="158"/>
      <c r="M13" s="158"/>
      <c r="N13" s="158">
        <v>1</v>
      </c>
      <c r="O13" s="38" t="s">
        <v>254</v>
      </c>
      <c r="P13" s="15" t="s">
        <v>255</v>
      </c>
      <c r="Q13" s="158">
        <v>1048</v>
      </c>
      <c r="R13" s="17">
        <f>Q13*N13</f>
        <v>1048</v>
      </c>
      <c r="S13" s="17">
        <v>1</v>
      </c>
      <c r="T13" s="17">
        <f t="shared" si="2"/>
        <v>1048</v>
      </c>
    </row>
    <row r="14" spans="1:20" s="11" customFormat="1" ht="31.2" hidden="1" x14ac:dyDescent="0.3">
      <c r="A14" s="141" t="s">
        <v>256</v>
      </c>
      <c r="B14" s="14" t="s">
        <v>257</v>
      </c>
      <c r="C14" s="140"/>
      <c r="D14" s="140"/>
      <c r="E14" s="140">
        <v>0.6</v>
      </c>
      <c r="F14" s="38" t="s">
        <v>258</v>
      </c>
      <c r="G14" s="15" t="s">
        <v>259</v>
      </c>
      <c r="H14" s="140">
        <v>2151</v>
      </c>
      <c r="I14" s="17">
        <f>H14*E14/100</f>
        <v>12.905999999999999</v>
      </c>
      <c r="J14" s="17">
        <v>1</v>
      </c>
      <c r="K14" s="17">
        <f t="shared" si="1"/>
        <v>12.905999999999999</v>
      </c>
      <c r="L14" s="158"/>
      <c r="M14" s="158"/>
      <c r="N14" s="158">
        <v>0.6</v>
      </c>
      <c r="O14" s="38" t="s">
        <v>258</v>
      </c>
      <c r="P14" s="15" t="s">
        <v>259</v>
      </c>
      <c r="Q14" s="158">
        <v>2151</v>
      </c>
      <c r="R14" s="17">
        <f>Q14*N14/100</f>
        <v>12.905999999999999</v>
      </c>
      <c r="S14" s="17">
        <v>1</v>
      </c>
      <c r="T14" s="17">
        <f t="shared" si="2"/>
        <v>12.905999999999999</v>
      </c>
    </row>
    <row r="15" spans="1:20" s="11" customFormat="1" hidden="1" x14ac:dyDescent="0.3">
      <c r="A15" s="141"/>
      <c r="B15" s="14"/>
      <c r="C15" s="140"/>
      <c r="D15" s="140"/>
      <c r="E15" s="140"/>
      <c r="F15" s="38"/>
      <c r="G15" s="15"/>
      <c r="H15" s="140"/>
      <c r="I15" s="17"/>
      <c r="J15" s="17"/>
      <c r="K15" s="17"/>
      <c r="L15" s="158"/>
      <c r="M15" s="158"/>
      <c r="N15" s="158"/>
      <c r="O15" s="38"/>
      <c r="P15" s="15"/>
      <c r="Q15" s="158"/>
      <c r="R15" s="17"/>
      <c r="S15" s="17"/>
      <c r="T15" s="17"/>
    </row>
    <row r="16" spans="1:20" s="18" customFormat="1" hidden="1" x14ac:dyDescent="0.3">
      <c r="A16" s="72">
        <v>2</v>
      </c>
      <c r="B16" s="14" t="s">
        <v>26</v>
      </c>
      <c r="C16" s="140" t="s">
        <v>119</v>
      </c>
      <c r="D16" s="140" t="s">
        <v>119</v>
      </c>
      <c r="E16" s="140" t="s">
        <v>119</v>
      </c>
      <c r="F16" s="140" t="s">
        <v>119</v>
      </c>
      <c r="G16" s="140" t="s">
        <v>119</v>
      </c>
      <c r="H16" s="140" t="s">
        <v>119</v>
      </c>
      <c r="I16" s="140"/>
      <c r="J16" s="140"/>
      <c r="K16" s="140"/>
      <c r="L16" s="158" t="s">
        <v>119</v>
      </c>
      <c r="M16" s="158" t="s">
        <v>119</v>
      </c>
      <c r="N16" s="158" t="s">
        <v>119</v>
      </c>
      <c r="O16" s="158" t="s">
        <v>119</v>
      </c>
      <c r="P16" s="158" t="s">
        <v>119</v>
      </c>
      <c r="Q16" s="158" t="s">
        <v>119</v>
      </c>
      <c r="R16" s="158"/>
      <c r="S16" s="158"/>
      <c r="T16" s="158"/>
    </row>
    <row r="17" spans="1:20" s="18" customFormat="1" hidden="1" x14ac:dyDescent="0.3">
      <c r="A17" s="72" t="s">
        <v>92</v>
      </c>
      <c r="B17" s="13" t="s">
        <v>85</v>
      </c>
      <c r="C17" s="140"/>
      <c r="D17" s="140" t="s">
        <v>22</v>
      </c>
      <c r="E17" s="140"/>
      <c r="F17" s="140" t="s">
        <v>24</v>
      </c>
      <c r="G17" s="15" t="s">
        <v>41</v>
      </c>
      <c r="H17" s="20"/>
      <c r="I17" s="17"/>
      <c r="J17" s="17"/>
      <c r="K17" s="17"/>
      <c r="L17" s="158"/>
      <c r="M17" s="158" t="s">
        <v>22</v>
      </c>
      <c r="N17" s="158"/>
      <c r="O17" s="158" t="s">
        <v>24</v>
      </c>
      <c r="P17" s="15" t="s">
        <v>41</v>
      </c>
      <c r="Q17" s="20"/>
      <c r="R17" s="17"/>
      <c r="S17" s="17"/>
      <c r="T17" s="17"/>
    </row>
    <row r="18" spans="1:20" s="18" customFormat="1" hidden="1" x14ac:dyDescent="0.3">
      <c r="A18" s="72" t="s">
        <v>93</v>
      </c>
      <c r="B18" s="13" t="s">
        <v>86</v>
      </c>
      <c r="C18" s="140"/>
      <c r="D18" s="140" t="s">
        <v>22</v>
      </c>
      <c r="E18" s="140"/>
      <c r="F18" s="140" t="s">
        <v>24</v>
      </c>
      <c r="G18" s="15" t="s">
        <v>41</v>
      </c>
      <c r="H18" s="20"/>
      <c r="I18" s="17"/>
      <c r="J18" s="17"/>
      <c r="K18" s="17"/>
      <c r="L18" s="158"/>
      <c r="M18" s="158" t="s">
        <v>22</v>
      </c>
      <c r="N18" s="158"/>
      <c r="O18" s="158" t="s">
        <v>24</v>
      </c>
      <c r="P18" s="15" t="s">
        <v>41</v>
      </c>
      <c r="Q18" s="20"/>
      <c r="R18" s="17"/>
      <c r="S18" s="17"/>
      <c r="T18" s="17"/>
    </row>
    <row r="19" spans="1:20" s="18" customFormat="1" hidden="1" x14ac:dyDescent="0.3">
      <c r="A19" s="72" t="s">
        <v>1</v>
      </c>
      <c r="B19" s="13" t="s">
        <v>1</v>
      </c>
      <c r="C19" s="140"/>
      <c r="D19" s="140"/>
      <c r="E19" s="140"/>
      <c r="F19" s="140"/>
      <c r="G19" s="15"/>
      <c r="H19" s="20"/>
      <c r="I19" s="17"/>
      <c r="J19" s="17"/>
      <c r="K19" s="17"/>
      <c r="L19" s="158"/>
      <c r="M19" s="158"/>
      <c r="N19" s="158"/>
      <c r="O19" s="158"/>
      <c r="P19" s="15"/>
      <c r="Q19" s="20"/>
      <c r="R19" s="17"/>
      <c r="S19" s="17"/>
      <c r="T19" s="17"/>
    </row>
    <row r="20" spans="1:20" s="18" customFormat="1" ht="30" customHeight="1" x14ac:dyDescent="0.3">
      <c r="A20" s="72">
        <v>3</v>
      </c>
      <c r="B20" s="13" t="s">
        <v>6</v>
      </c>
      <c r="C20" s="140" t="s">
        <v>119</v>
      </c>
      <c r="D20" s="140" t="s">
        <v>119</v>
      </c>
      <c r="E20" s="140" t="s">
        <v>119</v>
      </c>
      <c r="F20" s="140" t="s">
        <v>119</v>
      </c>
      <c r="G20" s="15" t="s">
        <v>119</v>
      </c>
      <c r="H20" s="20" t="s">
        <v>119</v>
      </c>
      <c r="I20" s="17"/>
      <c r="J20" s="17"/>
      <c r="K20" s="17"/>
      <c r="L20" s="158" t="s">
        <v>119</v>
      </c>
      <c r="M20" s="158" t="s">
        <v>119</v>
      </c>
      <c r="N20" s="158" t="s">
        <v>119</v>
      </c>
      <c r="O20" s="158" t="s">
        <v>119</v>
      </c>
      <c r="P20" s="15" t="s">
        <v>119</v>
      </c>
      <c r="Q20" s="3" t="s">
        <v>119</v>
      </c>
      <c r="R20" s="3" t="s">
        <v>119</v>
      </c>
      <c r="S20" s="3" t="s">
        <v>119</v>
      </c>
      <c r="T20" s="3" t="s">
        <v>119</v>
      </c>
    </row>
    <row r="21" spans="1:20" s="18" customFormat="1" ht="30" customHeight="1" x14ac:dyDescent="0.3">
      <c r="A21" s="72" t="s">
        <v>94</v>
      </c>
      <c r="B21" s="13" t="s">
        <v>341</v>
      </c>
      <c r="C21" s="140"/>
      <c r="D21" s="140" t="s">
        <v>22</v>
      </c>
      <c r="E21" s="140">
        <v>1</v>
      </c>
      <c r="F21" s="140" t="s">
        <v>21</v>
      </c>
      <c r="G21" s="15" t="s">
        <v>113</v>
      </c>
      <c r="H21" s="20">
        <v>1042</v>
      </c>
      <c r="I21" s="17">
        <f>H21*E21</f>
        <v>1042</v>
      </c>
      <c r="J21" s="17">
        <v>1</v>
      </c>
      <c r="K21" s="17">
        <f t="shared" ref="K21:K26" si="3">I21*J21</f>
        <v>1042</v>
      </c>
      <c r="L21" s="158">
        <v>110</v>
      </c>
      <c r="M21" s="158" t="s">
        <v>340</v>
      </c>
      <c r="N21" s="158">
        <v>1</v>
      </c>
      <c r="O21" s="158" t="s">
        <v>340</v>
      </c>
      <c r="P21" s="15" t="s">
        <v>339</v>
      </c>
      <c r="Q21" s="3">
        <v>3544</v>
      </c>
      <c r="R21" s="17">
        <f>Q21*N21</f>
        <v>3544</v>
      </c>
      <c r="S21" s="17">
        <v>1</v>
      </c>
      <c r="T21" s="17">
        <f t="shared" ref="T21:T26" si="4">R21*S21</f>
        <v>3544</v>
      </c>
    </row>
    <row r="22" spans="1:20" s="18" customFormat="1" ht="15" hidden="1" customHeight="1" x14ac:dyDescent="0.3">
      <c r="A22" s="72" t="s">
        <v>95</v>
      </c>
      <c r="B22" s="13" t="s">
        <v>84</v>
      </c>
      <c r="C22" s="140"/>
      <c r="D22" s="140" t="s">
        <v>22</v>
      </c>
      <c r="E22" s="140">
        <v>1</v>
      </c>
      <c r="F22" s="140" t="s">
        <v>21</v>
      </c>
      <c r="G22" s="15" t="s">
        <v>113</v>
      </c>
      <c r="H22" s="20"/>
      <c r="I22" s="17"/>
      <c r="J22" s="17"/>
      <c r="K22" s="17">
        <f t="shared" si="3"/>
        <v>0</v>
      </c>
      <c r="L22" s="158"/>
      <c r="M22" s="158" t="s">
        <v>22</v>
      </c>
      <c r="N22" s="158">
        <v>1</v>
      </c>
      <c r="O22" s="158" t="s">
        <v>21</v>
      </c>
      <c r="P22" s="15" t="s">
        <v>113</v>
      </c>
      <c r="Q22" s="20"/>
      <c r="R22" s="17"/>
      <c r="S22" s="17"/>
      <c r="T22" s="17">
        <f t="shared" si="4"/>
        <v>0</v>
      </c>
    </row>
    <row r="23" spans="1:20" s="18" customFormat="1" ht="30" hidden="1" customHeight="1" x14ac:dyDescent="0.3">
      <c r="A23" s="72" t="s">
        <v>1</v>
      </c>
      <c r="B23" s="13" t="s">
        <v>1</v>
      </c>
      <c r="C23" s="140"/>
      <c r="D23" s="140"/>
      <c r="E23" s="140"/>
      <c r="F23" s="140"/>
      <c r="G23" s="15"/>
      <c r="H23" s="20"/>
      <c r="I23" s="17"/>
      <c r="J23" s="17"/>
      <c r="K23" s="17">
        <f t="shared" si="3"/>
        <v>0</v>
      </c>
      <c r="L23" s="158"/>
      <c r="M23" s="158"/>
      <c r="N23" s="158"/>
      <c r="O23" s="158"/>
      <c r="P23" s="15"/>
      <c r="Q23" s="20"/>
      <c r="R23" s="17"/>
      <c r="S23" s="17"/>
      <c r="T23" s="17">
        <f t="shared" si="4"/>
        <v>0</v>
      </c>
    </row>
    <row r="24" spans="1:20" s="18" customFormat="1" ht="30" hidden="1" customHeight="1" x14ac:dyDescent="0.3">
      <c r="A24" s="72" t="s">
        <v>115</v>
      </c>
      <c r="B24" s="13" t="s">
        <v>117</v>
      </c>
      <c r="C24" s="140"/>
      <c r="D24" s="140" t="s">
        <v>116</v>
      </c>
      <c r="E24" s="140">
        <v>1</v>
      </c>
      <c r="F24" s="140" t="s">
        <v>21</v>
      </c>
      <c r="G24" s="15" t="s">
        <v>114</v>
      </c>
      <c r="H24" s="20"/>
      <c r="I24" s="17"/>
      <c r="J24" s="17"/>
      <c r="K24" s="17">
        <f t="shared" si="3"/>
        <v>0</v>
      </c>
      <c r="L24" s="158"/>
      <c r="M24" s="158" t="s">
        <v>116</v>
      </c>
      <c r="N24" s="158">
        <v>1</v>
      </c>
      <c r="O24" s="158" t="s">
        <v>21</v>
      </c>
      <c r="P24" s="15" t="s">
        <v>114</v>
      </c>
      <c r="Q24" s="20"/>
      <c r="R24" s="17"/>
      <c r="S24" s="17"/>
      <c r="T24" s="17">
        <f t="shared" si="4"/>
        <v>0</v>
      </c>
    </row>
    <row r="25" spans="1:20" s="18" customFormat="1" ht="30" hidden="1" customHeight="1" x14ac:dyDescent="0.3">
      <c r="A25" s="72" t="s">
        <v>115</v>
      </c>
      <c r="B25" s="13" t="s">
        <v>135</v>
      </c>
      <c r="C25" s="140"/>
      <c r="D25" s="140" t="s">
        <v>116</v>
      </c>
      <c r="E25" s="140">
        <v>1</v>
      </c>
      <c r="F25" s="140" t="s">
        <v>21</v>
      </c>
      <c r="G25" s="15" t="s">
        <v>114</v>
      </c>
      <c r="H25" s="20"/>
      <c r="I25" s="17"/>
      <c r="J25" s="17"/>
      <c r="K25" s="17">
        <f t="shared" si="3"/>
        <v>0</v>
      </c>
      <c r="L25" s="158"/>
      <c r="M25" s="158" t="s">
        <v>116</v>
      </c>
      <c r="N25" s="158">
        <v>1</v>
      </c>
      <c r="O25" s="158" t="s">
        <v>21</v>
      </c>
      <c r="P25" s="15" t="s">
        <v>114</v>
      </c>
      <c r="Q25" s="20"/>
      <c r="R25" s="17"/>
      <c r="S25" s="17"/>
      <c r="T25" s="17">
        <f t="shared" si="4"/>
        <v>0</v>
      </c>
    </row>
    <row r="26" spans="1:20" s="18" customFormat="1" ht="30" hidden="1" customHeight="1" x14ac:dyDescent="0.3">
      <c r="A26" s="72" t="s">
        <v>1</v>
      </c>
      <c r="B26" s="13" t="s">
        <v>1</v>
      </c>
      <c r="C26" s="140"/>
      <c r="D26" s="140"/>
      <c r="E26" s="140"/>
      <c r="F26" s="140"/>
      <c r="G26" s="15"/>
      <c r="H26" s="20"/>
      <c r="I26" s="17"/>
      <c r="J26" s="17"/>
      <c r="K26" s="17">
        <f t="shared" si="3"/>
        <v>0</v>
      </c>
      <c r="L26" s="158"/>
      <c r="M26" s="158"/>
      <c r="N26" s="158"/>
      <c r="O26" s="158"/>
      <c r="P26" s="15"/>
      <c r="Q26" s="20"/>
      <c r="R26" s="17"/>
      <c r="S26" s="17"/>
      <c r="T26" s="17">
        <f t="shared" si="4"/>
        <v>0</v>
      </c>
    </row>
    <row r="27" spans="1:20" s="150" customFormat="1" ht="30" customHeight="1" x14ac:dyDescent="0.3">
      <c r="A27" s="145"/>
      <c r="B27" s="146" t="s">
        <v>122</v>
      </c>
      <c r="C27" s="147" t="s">
        <v>119</v>
      </c>
      <c r="D27" s="147" t="s">
        <v>119</v>
      </c>
      <c r="E27" s="147" t="s">
        <v>119</v>
      </c>
      <c r="F27" s="147" t="s">
        <v>119</v>
      </c>
      <c r="G27" s="148" t="s">
        <v>119</v>
      </c>
      <c r="H27" s="149" t="s">
        <v>119</v>
      </c>
      <c r="I27" s="23">
        <f>SUM(I8:I26)</f>
        <v>5450.3059999999996</v>
      </c>
      <c r="J27" s="23"/>
      <c r="K27" s="23">
        <f>SUM(K8:K26)</f>
        <v>6037.37</v>
      </c>
      <c r="L27" s="147" t="s">
        <v>119</v>
      </c>
      <c r="M27" s="147" t="s">
        <v>119</v>
      </c>
      <c r="N27" s="147" t="s">
        <v>119</v>
      </c>
      <c r="O27" s="147" t="s">
        <v>119</v>
      </c>
      <c r="P27" s="148" t="s">
        <v>119</v>
      </c>
      <c r="Q27" s="149" t="s">
        <v>119</v>
      </c>
      <c r="R27" s="23">
        <f>SUM(R8:R26)</f>
        <v>48873.364000000009</v>
      </c>
      <c r="S27" s="23"/>
      <c r="T27" s="23">
        <f>SUM(T8:T26)</f>
        <v>65308.900180000004</v>
      </c>
    </row>
    <row r="28" spans="1:20" ht="41.25" customHeight="1" x14ac:dyDescent="0.3">
      <c r="A28" s="209"/>
      <c r="B28" s="211"/>
      <c r="C28" s="211"/>
      <c r="D28" s="211"/>
      <c r="E28" s="211"/>
      <c r="F28" s="211"/>
      <c r="G28" s="211"/>
    </row>
    <row r="29" spans="1:20" ht="38.25" customHeight="1" x14ac:dyDescent="0.3">
      <c r="A29" s="212"/>
      <c r="B29" s="212"/>
      <c r="C29" s="212"/>
      <c r="D29" s="212"/>
      <c r="E29" s="212"/>
      <c r="F29" s="212"/>
      <c r="G29" s="212"/>
    </row>
    <row r="30" spans="1:20" ht="18.75" customHeight="1" x14ac:dyDescent="0.3">
      <c r="B30" s="90"/>
    </row>
    <row r="34" spans="2:2" x14ac:dyDescent="0.3">
      <c r="B34" s="90"/>
    </row>
  </sheetData>
  <mergeCells count="13">
    <mergeCell ref="A28:G28"/>
    <mergeCell ref="A29:G29"/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view="pageBreakPreview" zoomScale="90" zoomScaleNormal="70" zoomScaleSheetLayoutView="90" workbookViewId="0">
      <selection activeCell="Q19" sqref="Q19"/>
    </sheetView>
  </sheetViews>
  <sheetFormatPr defaultColWidth="9" defaultRowHeight="15.6" x14ac:dyDescent="0.3"/>
  <cols>
    <col min="1" max="1" width="7.59765625" style="69" customWidth="1"/>
    <col min="2" max="2" width="26.3984375" style="4" customWidth="1"/>
    <col min="3" max="3" width="14" style="7" hidden="1" customWidth="1"/>
    <col min="4" max="4" width="23.5" style="4" hidden="1" customWidth="1"/>
    <col min="5" max="5" width="13.59765625" style="7" hidden="1" customWidth="1"/>
    <col min="6" max="6" width="10.8984375" style="7" hidden="1" customWidth="1"/>
    <col min="7" max="7" width="13.8984375" style="83" hidden="1" customWidth="1"/>
    <col min="8" max="8" width="16.69921875" style="83" hidden="1" customWidth="1"/>
    <col min="9" max="9" width="15.09765625" style="5" hidden="1" customWidth="1"/>
    <col min="10" max="10" width="14" style="6" customWidth="1"/>
    <col min="11" max="11" width="22.3984375" style="6" customWidth="1"/>
    <col min="12" max="12" width="13.5" style="6" customWidth="1"/>
    <col min="13" max="13" width="10.8984375" style="6" customWidth="1"/>
    <col min="14" max="14" width="13.8984375" style="6" customWidth="1"/>
    <col min="15" max="16" width="16.69921875" style="6" customWidth="1"/>
    <col min="17" max="17" width="15.09765625" style="6" customWidth="1"/>
    <col min="18" max="16384" width="9" style="6"/>
  </cols>
  <sheetData>
    <row r="1" spans="1:17" ht="15.75" customHeight="1" x14ac:dyDescent="0.3">
      <c r="A1" s="75"/>
      <c r="B1" s="35"/>
      <c r="C1" s="29"/>
      <c r="D1" s="88"/>
      <c r="E1" s="88"/>
      <c r="F1" s="88"/>
      <c r="G1" s="87"/>
      <c r="H1" s="87"/>
      <c r="I1" s="36"/>
      <c r="J1" s="33"/>
      <c r="K1" s="33"/>
    </row>
    <row r="2" spans="1:17" ht="15.75" customHeight="1" x14ac:dyDescent="0.3">
      <c r="A2" s="197" t="s">
        <v>25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</row>
    <row r="3" spans="1:17" ht="15.75" customHeight="1" x14ac:dyDescent="0.3">
      <c r="A3" s="198" t="s">
        <v>0</v>
      </c>
      <c r="B3" s="199" t="s">
        <v>2</v>
      </c>
      <c r="C3" s="200" t="s">
        <v>47</v>
      </c>
      <c r="D3" s="200"/>
      <c r="E3" s="200"/>
      <c r="F3" s="200"/>
      <c r="G3" s="200"/>
      <c r="H3" s="200"/>
      <c r="I3" s="200"/>
      <c r="J3" s="200" t="s">
        <v>48</v>
      </c>
      <c r="K3" s="200"/>
      <c r="L3" s="200"/>
      <c r="M3" s="200"/>
      <c r="N3" s="200"/>
      <c r="O3" s="200"/>
      <c r="P3" s="200"/>
      <c r="Q3" s="200"/>
    </row>
    <row r="4" spans="1:17" ht="33" customHeight="1" x14ac:dyDescent="0.3">
      <c r="A4" s="198"/>
      <c r="B4" s="199"/>
      <c r="C4" s="199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99"/>
      <c r="E4" s="199"/>
      <c r="F4" s="199"/>
      <c r="G4" s="199"/>
      <c r="H4" s="199"/>
      <c r="I4" s="199"/>
      <c r="J4" s="214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215"/>
      <c r="L4" s="215"/>
      <c r="M4" s="215"/>
      <c r="N4" s="215"/>
      <c r="O4" s="215"/>
      <c r="P4" s="215"/>
      <c r="Q4" s="216"/>
    </row>
    <row r="5" spans="1:17" ht="33.75" customHeight="1" x14ac:dyDescent="0.3">
      <c r="A5" s="198"/>
      <c r="B5" s="199"/>
      <c r="C5" s="199" t="s">
        <v>13</v>
      </c>
      <c r="D5" s="199"/>
      <c r="E5" s="199"/>
      <c r="F5" s="199"/>
      <c r="G5" s="199" t="s">
        <v>120</v>
      </c>
      <c r="H5" s="207"/>
      <c r="I5" s="207"/>
      <c r="J5" s="199" t="s">
        <v>13</v>
      </c>
      <c r="K5" s="199"/>
      <c r="L5" s="199"/>
      <c r="M5" s="199"/>
      <c r="N5" s="199" t="s">
        <v>120</v>
      </c>
      <c r="O5" s="207"/>
      <c r="P5" s="207"/>
      <c r="Q5" s="207"/>
    </row>
    <row r="6" spans="1:17" s="9" customFormat="1" ht="62.4" x14ac:dyDescent="0.3">
      <c r="A6" s="198"/>
      <c r="B6" s="199"/>
      <c r="C6" s="85" t="s">
        <v>30</v>
      </c>
      <c r="D6" s="85" t="s">
        <v>9</v>
      </c>
      <c r="E6" s="85" t="s">
        <v>111</v>
      </c>
      <c r="F6" s="85" t="s">
        <v>11</v>
      </c>
      <c r="G6" s="85" t="s">
        <v>14</v>
      </c>
      <c r="H6" s="85" t="s">
        <v>55</v>
      </c>
      <c r="I6" s="12" t="s">
        <v>56</v>
      </c>
      <c r="J6" s="85" t="s">
        <v>30</v>
      </c>
      <c r="K6" s="85" t="s">
        <v>9</v>
      </c>
      <c r="L6" s="85" t="s">
        <v>111</v>
      </c>
      <c r="M6" s="85" t="s">
        <v>11</v>
      </c>
      <c r="N6" s="85" t="s">
        <v>14</v>
      </c>
      <c r="O6" s="85" t="s">
        <v>57</v>
      </c>
      <c r="P6" s="171" t="s">
        <v>190</v>
      </c>
      <c r="Q6" s="12" t="s">
        <v>56</v>
      </c>
    </row>
    <row r="7" spans="1:17" s="11" customFormat="1" x14ac:dyDescent="0.3">
      <c r="A7" s="70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85">
        <v>10</v>
      </c>
      <c r="K7" s="12">
        <v>11</v>
      </c>
      <c r="L7" s="85">
        <v>12</v>
      </c>
      <c r="M7" s="12">
        <v>13</v>
      </c>
      <c r="N7" s="85">
        <v>14</v>
      </c>
      <c r="O7" s="12">
        <v>15</v>
      </c>
      <c r="P7" s="12">
        <v>16</v>
      </c>
      <c r="Q7" s="85">
        <v>17</v>
      </c>
    </row>
    <row r="8" spans="1:17" s="11" customFormat="1" ht="52.5" customHeight="1" x14ac:dyDescent="0.3">
      <c r="A8" s="72">
        <v>1</v>
      </c>
      <c r="B8" s="14" t="s">
        <v>140</v>
      </c>
      <c r="C8" s="85" t="s">
        <v>119</v>
      </c>
      <c r="D8" s="85" t="s">
        <v>119</v>
      </c>
      <c r="E8" s="85" t="s">
        <v>119</v>
      </c>
      <c r="F8" s="85" t="s">
        <v>119</v>
      </c>
      <c r="G8" s="85" t="s">
        <v>119</v>
      </c>
      <c r="H8" s="85" t="s">
        <v>119</v>
      </c>
      <c r="I8" s="85" t="s">
        <v>119</v>
      </c>
      <c r="J8" s="85" t="s">
        <v>119</v>
      </c>
      <c r="K8" s="85" t="s">
        <v>119</v>
      </c>
      <c r="L8" s="85" t="s">
        <v>119</v>
      </c>
      <c r="M8" s="85" t="s">
        <v>119</v>
      </c>
      <c r="N8" s="85" t="s">
        <v>119</v>
      </c>
      <c r="O8" s="85" t="s">
        <v>119</v>
      </c>
      <c r="P8" s="171" t="s">
        <v>119</v>
      </c>
      <c r="Q8" s="85" t="s">
        <v>119</v>
      </c>
    </row>
    <row r="9" spans="1:17" s="11" customFormat="1" ht="46.8" x14ac:dyDescent="0.3">
      <c r="A9" s="72" t="s">
        <v>90</v>
      </c>
      <c r="B9" s="14" t="s">
        <v>326</v>
      </c>
      <c r="C9" s="85"/>
      <c r="D9" s="37" t="s">
        <v>142</v>
      </c>
      <c r="E9" s="85"/>
      <c r="F9" s="89" t="s">
        <v>3</v>
      </c>
      <c r="G9" s="15" t="s">
        <v>44</v>
      </c>
      <c r="H9" s="85"/>
      <c r="I9" s="17"/>
      <c r="J9" s="85">
        <v>15</v>
      </c>
      <c r="K9" s="37" t="s">
        <v>283</v>
      </c>
      <c r="L9" s="85">
        <v>1.85</v>
      </c>
      <c r="M9" s="89" t="s">
        <v>3</v>
      </c>
      <c r="N9" s="15" t="s">
        <v>293</v>
      </c>
      <c r="O9" s="17">
        <v>2394</v>
      </c>
      <c r="P9" s="137">
        <v>1.1100000000000001</v>
      </c>
      <c r="Q9" s="92">
        <f>L9*O9*P9</f>
        <v>4916.0790000000006</v>
      </c>
    </row>
    <row r="10" spans="1:17" s="82" customFormat="1" ht="46.8" x14ac:dyDescent="0.3">
      <c r="A10" s="72" t="s">
        <v>91</v>
      </c>
      <c r="B10" s="14" t="s">
        <v>326</v>
      </c>
      <c r="C10" s="85"/>
      <c r="D10" s="37" t="s">
        <v>142</v>
      </c>
      <c r="E10" s="85"/>
      <c r="F10" s="89" t="s">
        <v>3</v>
      </c>
      <c r="G10" s="15" t="s">
        <v>44</v>
      </c>
      <c r="H10" s="85"/>
      <c r="I10" s="17"/>
      <c r="J10" s="162">
        <v>15</v>
      </c>
      <c r="K10" s="37" t="s">
        <v>283</v>
      </c>
      <c r="L10" s="162">
        <v>1.85</v>
      </c>
      <c r="M10" s="163" t="s">
        <v>3</v>
      </c>
      <c r="N10" s="15" t="s">
        <v>293</v>
      </c>
      <c r="O10" s="17">
        <v>2394</v>
      </c>
      <c r="P10" s="137">
        <v>1.1100000000000001</v>
      </c>
      <c r="Q10" s="92">
        <f t="shared" ref="Q10:Q21" si="0">L10*O10*P10</f>
        <v>4916.0790000000006</v>
      </c>
    </row>
    <row r="11" spans="1:17" s="82" customFormat="1" ht="31.2" hidden="1" x14ac:dyDescent="0.3">
      <c r="A11" s="72" t="s">
        <v>1</v>
      </c>
      <c r="B11" s="14" t="s">
        <v>326</v>
      </c>
      <c r="C11" s="85"/>
      <c r="D11" s="37"/>
      <c r="E11" s="85"/>
      <c r="F11" s="89"/>
      <c r="G11" s="15"/>
      <c r="H11" s="85"/>
      <c r="I11" s="17"/>
      <c r="J11" s="85"/>
      <c r="K11" s="37"/>
      <c r="L11" s="85"/>
      <c r="M11" s="89"/>
      <c r="N11" s="15"/>
      <c r="O11" s="85"/>
      <c r="P11" s="171"/>
      <c r="Q11" s="92">
        <f t="shared" si="0"/>
        <v>0</v>
      </c>
    </row>
    <row r="12" spans="1:17" s="11" customFormat="1" ht="46.8" hidden="1" x14ac:dyDescent="0.3">
      <c r="A12" s="72" t="s">
        <v>143</v>
      </c>
      <c r="B12" s="14" t="s">
        <v>326</v>
      </c>
      <c r="C12" s="85"/>
      <c r="D12" s="37" t="s">
        <v>142</v>
      </c>
      <c r="E12" s="85"/>
      <c r="F12" s="89" t="s">
        <v>3</v>
      </c>
      <c r="G12" s="15" t="s">
        <v>44</v>
      </c>
      <c r="H12" s="85"/>
      <c r="I12" s="17"/>
      <c r="J12" s="85"/>
      <c r="K12" s="37" t="s">
        <v>142</v>
      </c>
      <c r="L12" s="85"/>
      <c r="M12" s="89" t="s">
        <v>3</v>
      </c>
      <c r="N12" s="15" t="s">
        <v>44</v>
      </c>
      <c r="O12" s="85"/>
      <c r="P12" s="171"/>
      <c r="Q12" s="92">
        <f t="shared" si="0"/>
        <v>0</v>
      </c>
    </row>
    <row r="13" spans="1:17" s="11" customFormat="1" ht="31.2" hidden="1" x14ac:dyDescent="0.3">
      <c r="A13" s="72" t="s">
        <v>1</v>
      </c>
      <c r="B13" s="14" t="s">
        <v>326</v>
      </c>
      <c r="C13" s="85"/>
      <c r="D13" s="37"/>
      <c r="E13" s="85"/>
      <c r="F13" s="89"/>
      <c r="G13" s="15"/>
      <c r="H13" s="85"/>
      <c r="I13" s="17"/>
      <c r="J13" s="85"/>
      <c r="K13" s="37"/>
      <c r="L13" s="85"/>
      <c r="M13" s="89"/>
      <c r="N13" s="15"/>
      <c r="O13" s="85"/>
      <c r="P13" s="171"/>
      <c r="Q13" s="92">
        <f t="shared" si="0"/>
        <v>0</v>
      </c>
    </row>
    <row r="14" spans="1:17" s="11" customFormat="1" ht="31.2" hidden="1" x14ac:dyDescent="0.3">
      <c r="A14" s="72">
        <v>2</v>
      </c>
      <c r="B14" s="14" t="s">
        <v>326</v>
      </c>
      <c r="C14" s="85" t="s">
        <v>119</v>
      </c>
      <c r="D14" s="85" t="s">
        <v>119</v>
      </c>
      <c r="E14" s="85" t="s">
        <v>119</v>
      </c>
      <c r="F14" s="85" t="s">
        <v>119</v>
      </c>
      <c r="G14" s="85" t="s">
        <v>119</v>
      </c>
      <c r="H14" s="85" t="s">
        <v>119</v>
      </c>
      <c r="I14" s="85" t="s">
        <v>119</v>
      </c>
      <c r="J14" s="85" t="s">
        <v>119</v>
      </c>
      <c r="K14" s="85" t="s">
        <v>119</v>
      </c>
      <c r="L14" s="85" t="s">
        <v>119</v>
      </c>
      <c r="M14" s="85" t="s">
        <v>119</v>
      </c>
      <c r="N14" s="85" t="s">
        <v>119</v>
      </c>
      <c r="O14" s="85" t="s">
        <v>119</v>
      </c>
      <c r="P14" s="171"/>
      <c r="Q14" s="92" t="e">
        <f t="shared" si="0"/>
        <v>#VALUE!</v>
      </c>
    </row>
    <row r="15" spans="1:17" s="11" customFormat="1" ht="62.4" x14ac:dyDescent="0.3">
      <c r="A15" s="72" t="s">
        <v>92</v>
      </c>
      <c r="B15" s="14" t="s">
        <v>327</v>
      </c>
      <c r="C15" s="85"/>
      <c r="D15" s="37" t="s">
        <v>283</v>
      </c>
      <c r="E15" s="85"/>
      <c r="F15" s="89" t="s">
        <v>3</v>
      </c>
      <c r="G15" s="15" t="s">
        <v>43</v>
      </c>
      <c r="H15" s="85"/>
      <c r="I15" s="17"/>
      <c r="J15" s="85">
        <v>15</v>
      </c>
      <c r="K15" s="37" t="s">
        <v>295</v>
      </c>
      <c r="L15" s="94">
        <f>L9</f>
        <v>1.85</v>
      </c>
      <c r="M15" s="89" t="s">
        <v>3</v>
      </c>
      <c r="N15" s="15" t="s">
        <v>294</v>
      </c>
      <c r="O15" s="17">
        <v>1428</v>
      </c>
      <c r="P15" s="17">
        <v>1</v>
      </c>
      <c r="Q15" s="92">
        <f t="shared" si="0"/>
        <v>2641.8</v>
      </c>
    </row>
    <row r="16" spans="1:17" s="11" customFormat="1" ht="46.8" x14ac:dyDescent="0.3">
      <c r="A16" s="72" t="s">
        <v>93</v>
      </c>
      <c r="B16" s="14" t="s">
        <v>377</v>
      </c>
      <c r="C16" s="85"/>
      <c r="D16" s="37" t="s">
        <v>283</v>
      </c>
      <c r="E16" s="85"/>
      <c r="F16" s="89" t="s">
        <v>3</v>
      </c>
      <c r="G16" s="15" t="s">
        <v>43</v>
      </c>
      <c r="H16" s="85"/>
      <c r="I16" s="17"/>
      <c r="J16" s="85"/>
      <c r="K16" s="37" t="s">
        <v>136</v>
      </c>
      <c r="L16" s="85">
        <v>1.85</v>
      </c>
      <c r="M16" s="89" t="s">
        <v>3</v>
      </c>
      <c r="N16" s="15" t="s">
        <v>378</v>
      </c>
      <c r="O16" s="17">
        <v>220</v>
      </c>
      <c r="P16" s="17">
        <v>1</v>
      </c>
      <c r="Q16" s="92">
        <f t="shared" si="0"/>
        <v>407</v>
      </c>
    </row>
    <row r="17" spans="1:17" s="11" customFormat="1" x14ac:dyDescent="0.3">
      <c r="A17" s="72" t="s">
        <v>1</v>
      </c>
      <c r="B17" s="14" t="s">
        <v>1</v>
      </c>
      <c r="C17" s="85"/>
      <c r="D17" s="37"/>
      <c r="E17" s="85"/>
      <c r="F17" s="89"/>
      <c r="G17" s="15"/>
      <c r="H17" s="85"/>
      <c r="I17" s="17"/>
      <c r="J17" s="85"/>
      <c r="K17" s="37"/>
      <c r="L17" s="85"/>
      <c r="M17" s="89"/>
      <c r="N17" s="15"/>
      <c r="O17" s="85"/>
      <c r="P17" s="171"/>
      <c r="Q17" s="92">
        <f t="shared" si="0"/>
        <v>0</v>
      </c>
    </row>
    <row r="18" spans="1:17" s="11" customFormat="1" ht="27" customHeight="1" x14ac:dyDescent="0.3">
      <c r="A18" s="72">
        <v>3</v>
      </c>
      <c r="B18" s="39" t="s">
        <v>23</v>
      </c>
      <c r="C18" s="85" t="s">
        <v>119</v>
      </c>
      <c r="D18" s="85" t="s">
        <v>119</v>
      </c>
      <c r="E18" s="85" t="s">
        <v>119</v>
      </c>
      <c r="F18" s="85" t="s">
        <v>119</v>
      </c>
      <c r="G18" s="85" t="s">
        <v>119</v>
      </c>
      <c r="H18" s="85" t="s">
        <v>119</v>
      </c>
      <c r="I18" s="85" t="s">
        <v>119</v>
      </c>
      <c r="J18" s="85" t="s">
        <v>119</v>
      </c>
      <c r="K18" s="85" t="s">
        <v>119</v>
      </c>
      <c r="L18" s="85" t="s">
        <v>119</v>
      </c>
      <c r="M18" s="85" t="s">
        <v>119</v>
      </c>
      <c r="N18" s="85" t="s">
        <v>119</v>
      </c>
      <c r="O18" s="85" t="s">
        <v>119</v>
      </c>
      <c r="P18" s="171"/>
      <c r="Q18" s="92"/>
    </row>
    <row r="19" spans="1:17" s="11" customFormat="1" ht="62.4" x14ac:dyDescent="0.3">
      <c r="A19" s="72" t="s">
        <v>94</v>
      </c>
      <c r="B19" s="14" t="s">
        <v>87</v>
      </c>
      <c r="C19" s="85"/>
      <c r="D19" s="37" t="s">
        <v>137</v>
      </c>
      <c r="E19" s="85"/>
      <c r="F19" s="38" t="s">
        <v>24</v>
      </c>
      <c r="G19" s="15" t="s">
        <v>45</v>
      </c>
      <c r="H19" s="85"/>
      <c r="I19" s="17"/>
      <c r="J19" s="85"/>
      <c r="K19" s="37" t="s">
        <v>137</v>
      </c>
      <c r="L19" s="85"/>
      <c r="M19" s="38" t="s">
        <v>24</v>
      </c>
      <c r="N19" s="15" t="s">
        <v>45</v>
      </c>
      <c r="O19" s="17"/>
      <c r="P19" s="17"/>
      <c r="Q19" s="92">
        <f t="shared" si="0"/>
        <v>0</v>
      </c>
    </row>
    <row r="20" spans="1:17" s="11" customFormat="1" ht="62.4" x14ac:dyDescent="0.3">
      <c r="A20" s="72" t="s">
        <v>95</v>
      </c>
      <c r="B20" s="14" t="s">
        <v>88</v>
      </c>
      <c r="C20" s="85"/>
      <c r="D20" s="37" t="s">
        <v>137</v>
      </c>
      <c r="E20" s="85"/>
      <c r="F20" s="38" t="s">
        <v>24</v>
      </c>
      <c r="G20" s="15" t="s">
        <v>45</v>
      </c>
      <c r="H20" s="85"/>
      <c r="I20" s="17"/>
      <c r="J20" s="85"/>
      <c r="K20" s="37" t="s">
        <v>137</v>
      </c>
      <c r="L20" s="85"/>
      <c r="M20" s="38" t="s">
        <v>24</v>
      </c>
      <c r="N20" s="15" t="s">
        <v>45</v>
      </c>
      <c r="O20" s="85"/>
      <c r="P20" s="171"/>
      <c r="Q20" s="92">
        <f t="shared" si="0"/>
        <v>0</v>
      </c>
    </row>
    <row r="21" spans="1:17" s="11" customFormat="1" x14ac:dyDescent="0.3">
      <c r="A21" s="72" t="s">
        <v>1</v>
      </c>
      <c r="B21" s="14" t="s">
        <v>1</v>
      </c>
      <c r="C21" s="85"/>
      <c r="D21" s="37"/>
      <c r="E21" s="85"/>
      <c r="F21" s="38"/>
      <c r="G21" s="15"/>
      <c r="H21" s="85"/>
      <c r="I21" s="17"/>
      <c r="J21" s="85"/>
      <c r="K21" s="37"/>
      <c r="L21" s="85"/>
      <c r="M21" s="38"/>
      <c r="N21" s="15"/>
      <c r="O21" s="85"/>
      <c r="P21" s="171"/>
      <c r="Q21" s="92">
        <f t="shared" si="0"/>
        <v>0</v>
      </c>
    </row>
    <row r="22" spans="1:17" s="11" customFormat="1" ht="46.8" x14ac:dyDescent="0.3">
      <c r="A22" s="72">
        <v>4</v>
      </c>
      <c r="B22" s="14" t="s">
        <v>6</v>
      </c>
      <c r="C22" s="85"/>
      <c r="D22" s="37"/>
      <c r="E22" s="85"/>
      <c r="F22" s="85"/>
      <c r="G22" s="85"/>
      <c r="H22" s="85"/>
      <c r="I22" s="17"/>
      <c r="J22" s="85">
        <v>15</v>
      </c>
      <c r="K22" s="37" t="s">
        <v>323</v>
      </c>
      <c r="L22" s="85">
        <v>1.85</v>
      </c>
      <c r="M22" s="85" t="s">
        <v>324</v>
      </c>
      <c r="N22" s="17" t="s">
        <v>325</v>
      </c>
      <c r="O22" s="171">
        <v>611</v>
      </c>
      <c r="P22" s="171">
        <v>1</v>
      </c>
      <c r="Q22" s="171">
        <f>L22*O22</f>
        <v>1130.3500000000001</v>
      </c>
    </row>
    <row r="23" spans="1:17" s="11" customFormat="1" ht="31.2" hidden="1" x14ac:dyDescent="0.3">
      <c r="A23" s="72" t="s">
        <v>118</v>
      </c>
      <c r="B23" s="14" t="s">
        <v>87</v>
      </c>
      <c r="C23" s="85"/>
      <c r="D23" s="37"/>
      <c r="E23" s="85"/>
      <c r="F23" s="89" t="s">
        <v>3</v>
      </c>
      <c r="G23" s="15" t="s">
        <v>46</v>
      </c>
      <c r="H23" s="85"/>
      <c r="I23" s="17"/>
      <c r="J23" s="85"/>
      <c r="K23" s="37"/>
      <c r="L23" s="94"/>
      <c r="M23" s="89"/>
      <c r="N23" s="15"/>
      <c r="O23" s="17"/>
      <c r="P23" s="17"/>
      <c r="Q23" s="92"/>
    </row>
    <row r="24" spans="1:17" s="11" customFormat="1" ht="31.2" hidden="1" x14ac:dyDescent="0.3">
      <c r="A24" s="72" t="s">
        <v>144</v>
      </c>
      <c r="B24" s="14" t="s">
        <v>88</v>
      </c>
      <c r="C24" s="85"/>
      <c r="D24" s="37"/>
      <c r="E24" s="85"/>
      <c r="F24" s="89" t="s">
        <v>3</v>
      </c>
      <c r="G24" s="15" t="s">
        <v>46</v>
      </c>
      <c r="H24" s="85"/>
      <c r="I24" s="17"/>
      <c r="J24" s="85"/>
      <c r="K24" s="37"/>
      <c r="L24" s="85"/>
      <c r="M24" s="89" t="s">
        <v>3</v>
      </c>
      <c r="N24" s="15"/>
      <c r="O24" s="17"/>
      <c r="P24" s="17"/>
      <c r="Q24" s="17"/>
    </row>
    <row r="25" spans="1:17" s="11" customFormat="1" ht="15" hidden="1" customHeight="1" x14ac:dyDescent="0.3">
      <c r="A25" s="72" t="s">
        <v>1</v>
      </c>
      <c r="B25" s="14" t="s">
        <v>1</v>
      </c>
      <c r="C25" s="85"/>
      <c r="D25" s="37"/>
      <c r="E25" s="85"/>
      <c r="F25" s="89"/>
      <c r="G25" s="15"/>
      <c r="H25" s="85"/>
      <c r="I25" s="17"/>
      <c r="J25" s="85"/>
      <c r="K25" s="37"/>
      <c r="L25" s="85"/>
      <c r="M25" s="89"/>
      <c r="N25" s="15"/>
      <c r="O25" s="85"/>
      <c r="P25" s="171"/>
      <c r="Q25" s="17"/>
    </row>
    <row r="26" spans="1:17" ht="50.25" customHeight="1" x14ac:dyDescent="0.3">
      <c r="A26" s="72"/>
      <c r="B26" s="50" t="s">
        <v>59</v>
      </c>
      <c r="C26" s="22"/>
      <c r="D26" s="85"/>
      <c r="E26" s="85"/>
      <c r="F26" s="85"/>
      <c r="G26" s="3"/>
      <c r="H26" s="3"/>
      <c r="I26" s="23"/>
      <c r="J26" s="22"/>
      <c r="K26" s="85"/>
      <c r="L26" s="85"/>
      <c r="M26" s="85"/>
      <c r="N26" s="3"/>
      <c r="O26" s="3"/>
      <c r="P26" s="3"/>
      <c r="Q26" s="92">
        <f>SUM(Q9:Q13,Q15:Q17,Q19:Q21,Q23:Q25)</f>
        <v>12880.958000000002</v>
      </c>
    </row>
    <row r="27" spans="1:17" ht="15.75" customHeight="1" x14ac:dyDescent="0.3">
      <c r="D27" s="7"/>
      <c r="J27" s="33"/>
      <c r="K27" s="33"/>
    </row>
    <row r="28" spans="1:17" s="52" customFormat="1" ht="18.75" customHeight="1" x14ac:dyDescent="0.3">
      <c r="A28" s="213"/>
      <c r="B28" s="213"/>
      <c r="C28" s="213"/>
      <c r="D28" s="213"/>
      <c r="E28" s="213"/>
      <c r="F28" s="213"/>
      <c r="G28" s="213"/>
      <c r="H28" s="87"/>
      <c r="I28" s="36"/>
    </row>
    <row r="29" spans="1:17" s="52" customFormat="1" ht="41.25" customHeight="1" x14ac:dyDescent="0.3">
      <c r="A29" s="213"/>
      <c r="B29" s="213"/>
      <c r="C29" s="213"/>
      <c r="D29" s="213"/>
      <c r="E29" s="213"/>
      <c r="F29" s="213"/>
      <c r="G29" s="213"/>
      <c r="H29" s="87"/>
      <c r="I29" s="36"/>
    </row>
    <row r="30" spans="1:17" s="52" customFormat="1" ht="38.25" customHeight="1" x14ac:dyDescent="0.3">
      <c r="A30" s="213"/>
      <c r="B30" s="213"/>
      <c r="C30" s="213"/>
      <c r="D30" s="213"/>
      <c r="E30" s="213"/>
      <c r="F30" s="213"/>
      <c r="G30" s="213"/>
      <c r="H30" s="90"/>
      <c r="I30" s="36"/>
    </row>
    <row r="31" spans="1:17" s="52" customFormat="1" ht="18.75" customHeight="1" x14ac:dyDescent="0.3">
      <c r="A31" s="208"/>
      <c r="B31" s="208"/>
      <c r="C31" s="208"/>
      <c r="D31" s="208"/>
      <c r="E31" s="208"/>
      <c r="F31" s="208"/>
      <c r="G31" s="208"/>
      <c r="H31" s="87"/>
      <c r="I31" s="36"/>
    </row>
    <row r="32" spans="1:17" s="52" customFormat="1" ht="217.5" customHeight="1" x14ac:dyDescent="0.3">
      <c r="A32" s="209"/>
      <c r="B32" s="210"/>
      <c r="C32" s="210"/>
      <c r="D32" s="210"/>
      <c r="E32" s="210"/>
      <c r="F32" s="210"/>
      <c r="G32" s="210"/>
      <c r="H32" s="87"/>
      <c r="I32" s="36"/>
    </row>
    <row r="33" spans="1:17" ht="53.25" customHeight="1" x14ac:dyDescent="0.3">
      <c r="A33" s="209"/>
      <c r="B33" s="211"/>
      <c r="C33" s="211"/>
      <c r="D33" s="211"/>
      <c r="E33" s="211"/>
      <c r="F33" s="211"/>
      <c r="G33" s="211"/>
    </row>
    <row r="34" spans="1:17" x14ac:dyDescent="0.3">
      <c r="A34" s="212"/>
      <c r="B34" s="212"/>
      <c r="C34" s="212"/>
      <c r="D34" s="212"/>
      <c r="E34" s="212"/>
      <c r="F34" s="212"/>
      <c r="G34" s="212"/>
    </row>
    <row r="35" spans="1:17" s="7" customFormat="1" x14ac:dyDescent="0.3">
      <c r="A35" s="69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  <c r="Q35" s="6"/>
    </row>
    <row r="39" spans="1:17" s="7" customFormat="1" x14ac:dyDescent="0.3">
      <c r="A39" s="69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  <c r="Q39" s="6"/>
    </row>
  </sheetData>
  <mergeCells count="18">
    <mergeCell ref="A33:G33"/>
    <mergeCell ref="A34:G34"/>
    <mergeCell ref="N5:Q5"/>
    <mergeCell ref="A28:G28"/>
    <mergeCell ref="A29:G29"/>
    <mergeCell ref="A30:G30"/>
    <mergeCell ref="A31:G31"/>
    <mergeCell ref="A32:G32"/>
    <mergeCell ref="A2:Q2"/>
    <mergeCell ref="A3:A6"/>
    <mergeCell ref="B3:B6"/>
    <mergeCell ref="C3:I3"/>
    <mergeCell ref="J3:Q3"/>
    <mergeCell ref="C4:I4"/>
    <mergeCell ref="J4:Q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81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8"/>
  <sheetViews>
    <sheetView topLeftCell="G22" workbookViewId="0">
      <selection activeCell="P23" sqref="P23:P27"/>
    </sheetView>
  </sheetViews>
  <sheetFormatPr defaultRowHeight="15.6" x14ac:dyDescent="0.3"/>
  <cols>
    <col min="11" max="11" width="32.5" customWidth="1"/>
    <col min="14" max="14" width="12" customWidth="1"/>
  </cols>
  <sheetData>
    <row r="1" spans="1:34" s="52" customFormat="1" ht="18" x14ac:dyDescent="0.3">
      <c r="A1" s="75"/>
      <c r="B1" s="126"/>
      <c r="C1" s="102"/>
      <c r="D1" s="126"/>
      <c r="E1" s="102"/>
      <c r="F1" s="102"/>
      <c r="G1" s="157"/>
      <c r="H1" s="157"/>
      <c r="J1" s="36"/>
      <c r="Q1" s="127" t="s">
        <v>51</v>
      </c>
    </row>
    <row r="2" spans="1:34" s="52" customFormat="1" ht="18" x14ac:dyDescent="0.35">
      <c r="A2" s="75"/>
      <c r="B2" s="126"/>
      <c r="C2" s="102"/>
      <c r="D2" s="126"/>
      <c r="E2" s="102"/>
      <c r="F2" s="102"/>
      <c r="G2" s="157"/>
      <c r="H2" s="157"/>
      <c r="J2" s="36"/>
      <c r="Q2" s="128" t="s">
        <v>49</v>
      </c>
    </row>
    <row r="3" spans="1:34" s="52" customFormat="1" ht="18" x14ac:dyDescent="0.35">
      <c r="A3" s="75"/>
      <c r="B3" s="126"/>
      <c r="C3" s="102"/>
      <c r="D3" s="126"/>
      <c r="E3" s="102"/>
      <c r="F3" s="102"/>
      <c r="G3" s="157"/>
      <c r="H3" s="157"/>
      <c r="J3" s="36"/>
      <c r="Q3" s="128" t="s">
        <v>50</v>
      </c>
    </row>
    <row r="4" spans="1:34" s="52" customFormat="1" ht="69.75" customHeight="1" x14ac:dyDescent="0.3">
      <c r="A4" s="188" t="s">
        <v>54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29"/>
      <c r="S4" s="129"/>
      <c r="T4" s="129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4" s="52" customFormat="1" ht="18" x14ac:dyDescent="0.35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</row>
    <row r="6" spans="1:34" s="52" customFormat="1" ht="18" x14ac:dyDescent="0.3">
      <c r="A6" s="190" t="s">
        <v>224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</row>
    <row r="7" spans="1:34" s="52" customFormat="1" x14ac:dyDescent="0.3">
      <c r="A7" s="191" t="s">
        <v>52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33"/>
      <c r="S7" s="133"/>
      <c r="T7" s="133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</row>
    <row r="8" spans="1:34" s="52" customFormat="1" ht="18" x14ac:dyDescent="0.35">
      <c r="A8" s="192" t="s">
        <v>188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30"/>
      <c r="S8" s="130"/>
      <c r="T8" s="130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</row>
    <row r="9" spans="1:34" s="52" customFormat="1" ht="18" x14ac:dyDescent="0.35">
      <c r="A9" s="194" t="s">
        <v>260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30"/>
      <c r="S9" s="130"/>
      <c r="T9" s="130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</row>
    <row r="10" spans="1:34" s="52" customFormat="1" ht="18" x14ac:dyDescent="0.3">
      <c r="A10" s="194" t="s">
        <v>261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</row>
    <row r="11" spans="1:34" s="52" customFormat="1" ht="18" x14ac:dyDescent="0.35">
      <c r="A11" s="195" t="s">
        <v>189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30"/>
      <c r="S11" s="130"/>
      <c r="T11" s="130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</row>
    <row r="12" spans="1:34" s="136" customFormat="1" ht="22.5" customHeight="1" x14ac:dyDescent="0.35">
      <c r="A12" s="187" t="s">
        <v>53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35"/>
      <c r="S12" s="135"/>
      <c r="T12" s="135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</row>
    <row r="13" spans="1:34" s="136" customFormat="1" ht="18" x14ac:dyDescent="0.35">
      <c r="A13" s="196" t="s">
        <v>150</v>
      </c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35"/>
      <c r="S13" s="135"/>
      <c r="T13" s="135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</row>
    <row r="14" spans="1:34" s="136" customFormat="1" ht="18" x14ac:dyDescent="0.35">
      <c r="A14" s="196" t="s">
        <v>187</v>
      </c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35"/>
      <c r="S14" s="135"/>
      <c r="T14" s="135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</row>
    <row r="15" spans="1:34" s="136" customFormat="1" ht="18.75" customHeight="1" x14ac:dyDescent="0.35">
      <c r="A15" s="187" t="s">
        <v>60</v>
      </c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35"/>
      <c r="S15" s="135"/>
      <c r="T15" s="135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7" spans="1:18" s="152" customFormat="1" ht="13.8" x14ac:dyDescent="0.25">
      <c r="A17" s="227" t="s">
        <v>262</v>
      </c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</row>
    <row r="18" spans="1:18" s="152" customFormat="1" ht="13.8" x14ac:dyDescent="0.25">
      <c r="A18" s="226" t="s">
        <v>0</v>
      </c>
      <c r="B18" s="226" t="s">
        <v>2</v>
      </c>
      <c r="C18" s="226" t="s">
        <v>47</v>
      </c>
      <c r="D18" s="226" t="s">
        <v>263</v>
      </c>
      <c r="E18" s="226" t="s">
        <v>263</v>
      </c>
      <c r="F18" s="226" t="s">
        <v>263</v>
      </c>
      <c r="G18" s="226" t="s">
        <v>263</v>
      </c>
      <c r="H18" s="226" t="s">
        <v>263</v>
      </c>
      <c r="I18" s="226" t="s">
        <v>263</v>
      </c>
      <c r="J18" s="226" t="s">
        <v>48</v>
      </c>
      <c r="K18" s="226" t="s">
        <v>263</v>
      </c>
      <c r="L18" s="226" t="s">
        <v>263</v>
      </c>
      <c r="M18" s="226" t="s">
        <v>263</v>
      </c>
      <c r="N18" s="226" t="s">
        <v>263</v>
      </c>
      <c r="O18" s="226" t="s">
        <v>263</v>
      </c>
      <c r="P18" s="226" t="s">
        <v>263</v>
      </c>
    </row>
    <row r="19" spans="1:18" s="152" customFormat="1" ht="30" customHeight="1" x14ac:dyDescent="0.25">
      <c r="A19" s="226" t="s">
        <v>263</v>
      </c>
      <c r="B19" s="226" t="s">
        <v>263</v>
      </c>
      <c r="C19" s="226" t="s">
        <v>264</v>
      </c>
      <c r="D19" s="226" t="s">
        <v>263</v>
      </c>
      <c r="E19" s="226" t="s">
        <v>263</v>
      </c>
      <c r="F19" s="226" t="s">
        <v>263</v>
      </c>
      <c r="G19" s="226" t="s">
        <v>263</v>
      </c>
      <c r="H19" s="226" t="s">
        <v>263</v>
      </c>
      <c r="I19" s="226" t="s">
        <v>263</v>
      </c>
      <c r="J19" s="226" t="s">
        <v>265</v>
      </c>
      <c r="K19" s="226" t="s">
        <v>263</v>
      </c>
      <c r="L19" s="226" t="s">
        <v>263</v>
      </c>
      <c r="M19" s="226" t="s">
        <v>263</v>
      </c>
      <c r="N19" s="226" t="s">
        <v>263</v>
      </c>
      <c r="O19" s="226" t="s">
        <v>263</v>
      </c>
      <c r="P19" s="226" t="s">
        <v>263</v>
      </c>
    </row>
    <row r="20" spans="1:18" s="152" customFormat="1" ht="30" customHeight="1" x14ac:dyDescent="0.25">
      <c r="A20" s="226" t="s">
        <v>263</v>
      </c>
      <c r="B20" s="226" t="s">
        <v>263</v>
      </c>
      <c r="C20" s="226" t="s">
        <v>13</v>
      </c>
      <c r="D20" s="226" t="s">
        <v>263</v>
      </c>
      <c r="E20" s="226" t="s">
        <v>263</v>
      </c>
      <c r="F20" s="226" t="s">
        <v>263</v>
      </c>
      <c r="G20" s="226" t="s">
        <v>120</v>
      </c>
      <c r="H20" s="226" t="s">
        <v>263</v>
      </c>
      <c r="I20" s="226" t="s">
        <v>263</v>
      </c>
      <c r="J20" s="226" t="s">
        <v>266</v>
      </c>
      <c r="K20" s="226" t="s">
        <v>263</v>
      </c>
      <c r="L20" s="226" t="s">
        <v>263</v>
      </c>
      <c r="M20" s="226" t="s">
        <v>263</v>
      </c>
      <c r="N20" s="226" t="s">
        <v>120</v>
      </c>
      <c r="O20" s="226" t="s">
        <v>263</v>
      </c>
      <c r="P20" s="226" t="s">
        <v>263</v>
      </c>
    </row>
    <row r="21" spans="1:18" s="152" customFormat="1" ht="120" x14ac:dyDescent="0.25">
      <c r="A21" s="226" t="s">
        <v>263</v>
      </c>
      <c r="B21" s="226" t="s">
        <v>263</v>
      </c>
      <c r="C21" s="153" t="s">
        <v>30</v>
      </c>
      <c r="D21" s="153" t="s">
        <v>9</v>
      </c>
      <c r="E21" s="153" t="s">
        <v>111</v>
      </c>
      <c r="F21" s="153" t="s">
        <v>11</v>
      </c>
      <c r="G21" s="153" t="s">
        <v>14</v>
      </c>
      <c r="H21" s="153" t="s">
        <v>267</v>
      </c>
      <c r="I21" s="153" t="s">
        <v>56</v>
      </c>
      <c r="J21" s="153" t="s">
        <v>30</v>
      </c>
      <c r="K21" s="153" t="s">
        <v>9</v>
      </c>
      <c r="L21" s="153" t="s">
        <v>111</v>
      </c>
      <c r="M21" s="153" t="s">
        <v>11</v>
      </c>
      <c r="N21" s="153" t="s">
        <v>14</v>
      </c>
      <c r="O21" s="153" t="s">
        <v>267</v>
      </c>
      <c r="P21" s="153" t="s">
        <v>56</v>
      </c>
      <c r="Q21" s="153" t="s">
        <v>268</v>
      </c>
      <c r="R21" s="153" t="s">
        <v>269</v>
      </c>
    </row>
    <row r="22" spans="1:18" s="152" customFormat="1" ht="15" x14ac:dyDescent="0.25">
      <c r="A22" s="153">
        <v>1</v>
      </c>
      <c r="B22" s="153">
        <v>2</v>
      </c>
      <c r="C22" s="153">
        <v>3</v>
      </c>
      <c r="D22" s="153">
        <v>4</v>
      </c>
      <c r="E22" s="153">
        <v>5</v>
      </c>
      <c r="F22" s="153">
        <v>6</v>
      </c>
      <c r="G22" s="153">
        <v>7</v>
      </c>
      <c r="H22" s="153">
        <v>8</v>
      </c>
      <c r="I22" s="153">
        <v>9</v>
      </c>
      <c r="J22" s="153">
        <v>10</v>
      </c>
      <c r="K22" s="153">
        <v>11</v>
      </c>
      <c r="L22" s="153">
        <v>12</v>
      </c>
      <c r="M22" s="153">
        <v>13</v>
      </c>
      <c r="N22" s="153">
        <v>14</v>
      </c>
      <c r="O22" s="153">
        <v>15</v>
      </c>
      <c r="P22" s="153">
        <v>16</v>
      </c>
    </row>
    <row r="23" spans="1:18" s="152" customFormat="1" ht="50.1" customHeight="1" x14ac:dyDescent="0.25">
      <c r="A23" s="154">
        <v>1</v>
      </c>
      <c r="B23" s="154" t="s">
        <v>270</v>
      </c>
      <c r="C23" s="154" t="s">
        <v>271</v>
      </c>
      <c r="D23" s="154" t="s">
        <v>271</v>
      </c>
      <c r="E23" s="155" t="s">
        <v>271</v>
      </c>
      <c r="F23" s="154" t="s">
        <v>271</v>
      </c>
      <c r="G23" s="154" t="s">
        <v>271</v>
      </c>
      <c r="H23" s="156" t="s">
        <v>271</v>
      </c>
      <c r="I23" s="156" t="s">
        <v>271</v>
      </c>
      <c r="J23" s="154">
        <v>110</v>
      </c>
      <c r="K23" s="154" t="s">
        <v>272</v>
      </c>
      <c r="L23" s="155">
        <v>2</v>
      </c>
      <c r="M23" s="154" t="s">
        <v>273</v>
      </c>
      <c r="N23" s="154" t="s">
        <v>289</v>
      </c>
      <c r="O23" s="156">
        <v>833</v>
      </c>
      <c r="P23" s="156">
        <f>L23*O23</f>
        <v>1666</v>
      </c>
      <c r="Q23" s="152" t="s">
        <v>263</v>
      </c>
      <c r="R23" s="152" t="s">
        <v>263</v>
      </c>
    </row>
    <row r="24" spans="1:18" s="152" customFormat="1" ht="50.1" customHeight="1" x14ac:dyDescent="0.25">
      <c r="A24" s="154">
        <v>2</v>
      </c>
      <c r="B24" s="154" t="s">
        <v>270</v>
      </c>
      <c r="C24" s="154" t="s">
        <v>271</v>
      </c>
      <c r="D24" s="154" t="s">
        <v>271</v>
      </c>
      <c r="E24" s="155" t="s">
        <v>271</v>
      </c>
      <c r="F24" s="154" t="s">
        <v>271</v>
      </c>
      <c r="G24" s="154" t="s">
        <v>271</v>
      </c>
      <c r="H24" s="156" t="s">
        <v>271</v>
      </c>
      <c r="I24" s="156" t="s">
        <v>271</v>
      </c>
      <c r="J24" s="154">
        <v>110</v>
      </c>
      <c r="K24" s="154" t="s">
        <v>274</v>
      </c>
      <c r="L24" s="155">
        <v>2</v>
      </c>
      <c r="M24" s="154" t="s">
        <v>273</v>
      </c>
      <c r="N24" s="154" t="s">
        <v>290</v>
      </c>
      <c r="O24" s="156">
        <v>100</v>
      </c>
      <c r="P24" s="156">
        <f t="shared" ref="P24:P26" si="0">L24*O24</f>
        <v>200</v>
      </c>
      <c r="Q24" s="152" t="s">
        <v>263</v>
      </c>
      <c r="R24" s="152" t="s">
        <v>263</v>
      </c>
    </row>
    <row r="25" spans="1:18" s="152" customFormat="1" ht="50.1" customHeight="1" x14ac:dyDescent="0.25">
      <c r="A25" s="154">
        <v>3</v>
      </c>
      <c r="B25" s="154" t="s">
        <v>270</v>
      </c>
      <c r="C25" s="154" t="s">
        <v>271</v>
      </c>
      <c r="D25" s="154" t="s">
        <v>271</v>
      </c>
      <c r="E25" s="155" t="s">
        <v>271</v>
      </c>
      <c r="F25" s="154" t="s">
        <v>271</v>
      </c>
      <c r="G25" s="154" t="s">
        <v>271</v>
      </c>
      <c r="H25" s="156" t="s">
        <v>271</v>
      </c>
      <c r="I25" s="156" t="s">
        <v>271</v>
      </c>
      <c r="J25" s="154">
        <v>110</v>
      </c>
      <c r="K25" s="154" t="s">
        <v>275</v>
      </c>
      <c r="L25" s="155">
        <v>1</v>
      </c>
      <c r="M25" s="154" t="s">
        <v>273</v>
      </c>
      <c r="N25" s="154" t="s">
        <v>291</v>
      </c>
      <c r="O25" s="156">
        <v>1220</v>
      </c>
      <c r="P25" s="156">
        <f t="shared" si="0"/>
        <v>1220</v>
      </c>
      <c r="Q25" s="152" t="s">
        <v>263</v>
      </c>
      <c r="R25" s="152" t="s">
        <v>263</v>
      </c>
    </row>
    <row r="26" spans="1:18" s="152" customFormat="1" ht="50.1" customHeight="1" x14ac:dyDescent="0.25">
      <c r="A26" s="154">
        <v>4</v>
      </c>
      <c r="B26" s="154" t="s">
        <v>270</v>
      </c>
      <c r="C26" s="154" t="s">
        <v>271</v>
      </c>
      <c r="D26" s="154" t="s">
        <v>271</v>
      </c>
      <c r="E26" s="155" t="s">
        <v>271</v>
      </c>
      <c r="F26" s="154" t="s">
        <v>271</v>
      </c>
      <c r="G26" s="154" t="s">
        <v>271</v>
      </c>
      <c r="H26" s="156" t="s">
        <v>271</v>
      </c>
      <c r="I26" s="156" t="s">
        <v>271</v>
      </c>
      <c r="J26" s="154">
        <v>110</v>
      </c>
      <c r="K26" s="154" t="s">
        <v>276</v>
      </c>
      <c r="L26" s="155">
        <v>1</v>
      </c>
      <c r="M26" s="154" t="s">
        <v>273</v>
      </c>
      <c r="N26" s="154" t="s">
        <v>292</v>
      </c>
      <c r="O26" s="156">
        <v>1275</v>
      </c>
      <c r="P26" s="156">
        <f t="shared" si="0"/>
        <v>1275</v>
      </c>
      <c r="Q26" s="152" t="s">
        <v>263</v>
      </c>
      <c r="R26" s="152" t="s">
        <v>263</v>
      </c>
    </row>
    <row r="27" spans="1:18" s="152" customFormat="1" ht="50.1" customHeight="1" x14ac:dyDescent="0.25">
      <c r="A27" s="154" t="s">
        <v>263</v>
      </c>
      <c r="B27" s="154" t="s">
        <v>59</v>
      </c>
      <c r="C27" s="154" t="s">
        <v>263</v>
      </c>
      <c r="D27" s="154" t="s">
        <v>263</v>
      </c>
      <c r="E27" s="155" t="s">
        <v>263</v>
      </c>
      <c r="F27" s="154" t="s">
        <v>263</v>
      </c>
      <c r="G27" s="154" t="s">
        <v>263</v>
      </c>
      <c r="H27" s="156" t="s">
        <v>263</v>
      </c>
      <c r="I27" s="156" t="s">
        <v>271</v>
      </c>
      <c r="J27" s="154" t="s">
        <v>263</v>
      </c>
      <c r="K27" s="154" t="s">
        <v>263</v>
      </c>
      <c r="L27" s="155" t="s">
        <v>263</v>
      </c>
      <c r="M27" s="154" t="s">
        <v>263</v>
      </c>
      <c r="N27" s="154" t="s">
        <v>263</v>
      </c>
      <c r="O27" s="156" t="s">
        <v>263</v>
      </c>
      <c r="P27" s="156">
        <f>SUM(P23:P26)</f>
        <v>4361</v>
      </c>
    </row>
    <row r="28" spans="1:18" s="152" customFormat="1" ht="13.8" x14ac:dyDescent="0.25"/>
  </sheetData>
  <mergeCells count="23">
    <mergeCell ref="A14:Q14"/>
    <mergeCell ref="A15:Q15"/>
    <mergeCell ref="A9:Q9"/>
    <mergeCell ref="A10:Q10"/>
    <mergeCell ref="A11:Q11"/>
    <mergeCell ref="A12:Q12"/>
    <mergeCell ref="A13:Q13"/>
    <mergeCell ref="A4:Q4"/>
    <mergeCell ref="A5:Q5"/>
    <mergeCell ref="A6:Q6"/>
    <mergeCell ref="A7:Q7"/>
    <mergeCell ref="A8:Q8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ColWidth="9" defaultRowHeight="15.6" x14ac:dyDescent="0.3"/>
  <cols>
    <col min="1" max="1" width="11" style="69" customWidth="1"/>
    <col min="2" max="2" width="26.3984375" style="4" customWidth="1"/>
    <col min="3" max="3" width="14" style="7" customWidth="1"/>
    <col min="4" max="4" width="9.3984375" style="4" customWidth="1"/>
    <col min="5" max="5" width="13.59765625" style="7" customWidth="1"/>
    <col min="6" max="6" width="10.8984375" style="7" customWidth="1"/>
    <col min="7" max="7" width="6.3984375" style="58" customWidth="1"/>
    <col min="8" max="8" width="16.69921875" style="58" customWidth="1"/>
    <col min="9" max="9" width="15.09765625" style="5" customWidth="1"/>
    <col min="10" max="10" width="14" style="6" customWidth="1"/>
    <col min="11" max="11" width="22.3984375" style="6" customWidth="1"/>
    <col min="12" max="12" width="13.5" style="6" customWidth="1"/>
    <col min="13" max="13" width="10.8984375" style="6" customWidth="1"/>
    <col min="14" max="14" width="13.8984375" style="6" customWidth="1"/>
    <col min="15" max="15" width="16.69921875" style="6" customWidth="1"/>
    <col min="16" max="16" width="15.09765625" style="6" customWidth="1"/>
    <col min="17" max="16384" width="9" style="6"/>
  </cols>
  <sheetData>
    <row r="1" spans="1:17" ht="15.75" customHeight="1" x14ac:dyDescent="0.3">
      <c r="D1" s="7"/>
      <c r="J1" s="33"/>
      <c r="K1" s="33"/>
    </row>
    <row r="2" spans="1:17" ht="42" customHeight="1" x14ac:dyDescent="0.3">
      <c r="A2" s="234" t="s">
        <v>66</v>
      </c>
      <c r="B2" s="234"/>
      <c r="C2" s="234"/>
      <c r="D2" s="234"/>
      <c r="E2" s="234"/>
      <c r="F2" s="234"/>
      <c r="G2" s="234"/>
      <c r="J2" s="33"/>
      <c r="K2" s="33"/>
    </row>
    <row r="3" spans="1:17" ht="36" customHeight="1" x14ac:dyDescent="0.3">
      <c r="A3" s="76" t="s">
        <v>0</v>
      </c>
      <c r="B3" s="1" t="s">
        <v>65</v>
      </c>
      <c r="C3" s="235" t="s">
        <v>47</v>
      </c>
      <c r="D3" s="235"/>
      <c r="E3" s="199" t="s">
        <v>48</v>
      </c>
      <c r="F3" s="199"/>
      <c r="G3" s="199"/>
      <c r="I3" s="53"/>
      <c r="J3" s="53"/>
      <c r="K3" s="60"/>
      <c r="L3" s="24"/>
      <c r="M3" s="27"/>
      <c r="N3" s="24"/>
      <c r="O3" s="33"/>
      <c r="P3" s="24"/>
      <c r="Q3" s="52"/>
    </row>
    <row r="4" spans="1:17" ht="15" customHeight="1" x14ac:dyDescent="0.3">
      <c r="A4" s="77">
        <v>1</v>
      </c>
      <c r="B4" s="55">
        <v>2</v>
      </c>
      <c r="C4" s="236">
        <v>3</v>
      </c>
      <c r="D4" s="237"/>
      <c r="E4" s="238">
        <v>4</v>
      </c>
      <c r="F4" s="239"/>
      <c r="G4" s="240"/>
      <c r="I4" s="64"/>
      <c r="J4" s="36"/>
      <c r="K4" s="64"/>
      <c r="L4" s="36"/>
      <c r="M4" s="64"/>
      <c r="N4" s="36"/>
      <c r="O4" s="64"/>
      <c r="P4" s="36"/>
      <c r="Q4" s="64"/>
    </row>
    <row r="5" spans="1:17" ht="90.75" customHeight="1" x14ac:dyDescent="0.3">
      <c r="A5" s="78">
        <v>1</v>
      </c>
      <c r="B5" s="51" t="s">
        <v>67</v>
      </c>
      <c r="C5" s="241"/>
      <c r="D5" s="241"/>
      <c r="E5" s="231" t="e">
        <f>#REF!+т2!P46+т3!Q15+т4!R23+т5!Q26</f>
        <v>#REF!</v>
      </c>
      <c r="F5" s="232"/>
      <c r="G5" s="233"/>
      <c r="I5" s="64"/>
      <c r="J5" s="36"/>
      <c r="K5" s="33"/>
      <c r="L5" s="33"/>
      <c r="M5" s="52"/>
      <c r="N5" s="52"/>
      <c r="O5" s="52"/>
      <c r="P5" s="52"/>
      <c r="Q5" s="52"/>
    </row>
    <row r="6" spans="1:17" x14ac:dyDescent="0.3">
      <c r="A6" s="78">
        <v>2</v>
      </c>
      <c r="B6" s="2" t="s">
        <v>7</v>
      </c>
      <c r="C6" s="242"/>
      <c r="D6" s="242"/>
      <c r="E6" s="231" t="e">
        <f>E5*0.18</f>
        <v>#REF!</v>
      </c>
      <c r="F6" s="232"/>
      <c r="G6" s="233"/>
      <c r="I6" s="64"/>
      <c r="J6" s="36"/>
      <c r="K6" s="33"/>
      <c r="L6" s="33"/>
      <c r="M6" s="52"/>
      <c r="N6" s="52"/>
      <c r="O6" s="52"/>
      <c r="P6" s="52"/>
      <c r="Q6" s="52"/>
    </row>
    <row r="7" spans="1:17" ht="112.5" customHeight="1" x14ac:dyDescent="0.3">
      <c r="A7" s="78">
        <v>3</v>
      </c>
      <c r="B7" s="2" t="s">
        <v>123</v>
      </c>
      <c r="C7" s="242"/>
      <c r="D7" s="242"/>
      <c r="E7" s="231" t="e">
        <f>E5+E6</f>
        <v>#REF!</v>
      </c>
      <c r="F7" s="232"/>
      <c r="G7" s="233"/>
      <c r="I7" s="64"/>
      <c r="J7" s="36"/>
      <c r="K7" s="33"/>
      <c r="L7" s="33"/>
      <c r="M7" s="52"/>
      <c r="N7" s="52"/>
      <c r="O7" s="52"/>
      <c r="P7" s="52"/>
      <c r="Q7" s="52"/>
    </row>
    <row r="8" spans="1:17" ht="53.25" customHeight="1" x14ac:dyDescent="0.3">
      <c r="A8" s="54" t="s">
        <v>147</v>
      </c>
      <c r="B8" s="68" t="s">
        <v>69</v>
      </c>
      <c r="C8" s="229"/>
      <c r="D8" s="230"/>
      <c r="E8" s="231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32"/>
      <c r="G8" s="233"/>
      <c r="H8" s="80"/>
      <c r="I8" s="81"/>
      <c r="J8" s="36"/>
      <c r="K8" s="33"/>
      <c r="L8" s="33"/>
      <c r="M8" s="52"/>
      <c r="N8" s="52"/>
      <c r="O8" s="52"/>
      <c r="P8" s="52"/>
      <c r="Q8" s="52"/>
    </row>
    <row r="9" spans="1:17" ht="69" customHeight="1" x14ac:dyDescent="0.3">
      <c r="A9" s="54" t="s">
        <v>148</v>
      </c>
      <c r="B9" s="56" t="s">
        <v>124</v>
      </c>
      <c r="C9" s="223"/>
      <c r="D9" s="225"/>
      <c r="E9" s="243"/>
      <c r="F9" s="244"/>
      <c r="G9" s="245"/>
      <c r="H9" s="6"/>
      <c r="I9" s="6"/>
      <c r="J9" s="33"/>
      <c r="K9" s="33" t="s">
        <v>61</v>
      </c>
    </row>
    <row r="10" spans="1:17" ht="53.25" customHeight="1" x14ac:dyDescent="0.3">
      <c r="A10" s="54" t="s">
        <v>149</v>
      </c>
      <c r="B10" s="56" t="s">
        <v>146</v>
      </c>
      <c r="C10" s="223"/>
      <c r="D10" s="225"/>
      <c r="E10" s="231" t="e">
        <f>E7-E9</f>
        <v>#REF!</v>
      </c>
      <c r="F10" s="232"/>
      <c r="G10" s="233"/>
      <c r="H10" s="6"/>
      <c r="I10" s="6"/>
      <c r="J10" s="33"/>
      <c r="K10" s="33"/>
    </row>
    <row r="11" spans="1:17" ht="84" customHeight="1" x14ac:dyDescent="0.3">
      <c r="A11" s="54" t="s">
        <v>145</v>
      </c>
      <c r="B11" s="56" t="s">
        <v>68</v>
      </c>
      <c r="C11" s="223"/>
      <c r="D11" s="225"/>
      <c r="E11" s="231">
        <f>SUM(E12:G18)</f>
        <v>0</v>
      </c>
      <c r="F11" s="232"/>
      <c r="G11" s="233"/>
      <c r="H11" s="6"/>
      <c r="I11" s="6"/>
      <c r="J11" s="6" t="s">
        <v>155</v>
      </c>
      <c r="K11" s="96"/>
    </row>
    <row r="12" spans="1:17" ht="21" customHeight="1" x14ac:dyDescent="0.3">
      <c r="A12" s="54" t="s">
        <v>62</v>
      </c>
      <c r="B12" s="57" t="s">
        <v>151</v>
      </c>
      <c r="C12" s="223"/>
      <c r="D12" s="225"/>
      <c r="E12" s="243"/>
      <c r="F12" s="244"/>
      <c r="G12" s="245"/>
      <c r="H12" s="6"/>
      <c r="I12" s="6"/>
      <c r="J12" s="97">
        <v>114.30972260932106</v>
      </c>
      <c r="K12" s="93" t="s">
        <v>156</v>
      </c>
    </row>
    <row r="13" spans="1:17" ht="16.8" x14ac:dyDescent="0.3">
      <c r="A13" s="54" t="s">
        <v>63</v>
      </c>
      <c r="B13" s="57" t="s">
        <v>152</v>
      </c>
      <c r="C13" s="223"/>
      <c r="D13" s="225"/>
      <c r="E13" s="243"/>
      <c r="F13" s="244"/>
      <c r="G13" s="245"/>
      <c r="H13" s="6"/>
      <c r="I13" s="6"/>
      <c r="J13" s="97">
        <v>106.03167494679889</v>
      </c>
      <c r="K13" s="93" t="s">
        <v>157</v>
      </c>
    </row>
    <row r="14" spans="1:17" ht="16.8" x14ac:dyDescent="0.3">
      <c r="A14" s="54" t="s">
        <v>70</v>
      </c>
      <c r="B14" s="57" t="s">
        <v>153</v>
      </c>
      <c r="C14" s="61"/>
      <c r="D14" s="62"/>
      <c r="E14" s="243"/>
      <c r="F14" s="244"/>
      <c r="G14" s="245"/>
      <c r="H14" s="6"/>
      <c r="I14" s="6"/>
      <c r="J14" s="97">
        <v>105.04380984686162</v>
      </c>
      <c r="K14" s="93" t="s">
        <v>158</v>
      </c>
    </row>
    <row r="15" spans="1:17" ht="16.8" x14ac:dyDescent="0.3">
      <c r="A15" s="54" t="s">
        <v>1</v>
      </c>
      <c r="B15" s="57" t="s">
        <v>154</v>
      </c>
      <c r="C15" s="223"/>
      <c r="D15" s="225"/>
      <c r="E15" s="243"/>
      <c r="F15" s="244"/>
      <c r="G15" s="245"/>
      <c r="H15" s="6"/>
      <c r="I15" s="6"/>
      <c r="J15" s="97">
        <v>104.53189530144731</v>
      </c>
      <c r="K15" s="93" t="s">
        <v>159</v>
      </c>
    </row>
    <row r="16" spans="1:17" ht="16.8" x14ac:dyDescent="0.3">
      <c r="A16" s="54" t="s">
        <v>125</v>
      </c>
      <c r="B16" s="57" t="s">
        <v>126</v>
      </c>
      <c r="C16" s="223"/>
      <c r="D16" s="225"/>
      <c r="E16" s="243"/>
      <c r="F16" s="244"/>
      <c r="G16" s="245"/>
      <c r="H16" s="6"/>
      <c r="I16" s="6"/>
      <c r="J16" s="97">
        <v>104.16560516944568</v>
      </c>
      <c r="K16" s="93" t="s">
        <v>160</v>
      </c>
    </row>
    <row r="17" spans="1:11" ht="16.8" x14ac:dyDescent="0.3">
      <c r="A17" s="54" t="s">
        <v>64</v>
      </c>
      <c r="B17" s="57" t="s">
        <v>127</v>
      </c>
      <c r="C17" s="246"/>
      <c r="D17" s="247"/>
      <c r="E17" s="243"/>
      <c r="F17" s="244"/>
      <c r="G17" s="245"/>
      <c r="H17" s="24"/>
      <c r="I17" s="28"/>
      <c r="J17" s="97">
        <v>103.9</v>
      </c>
      <c r="K17" s="93" t="s">
        <v>161</v>
      </c>
    </row>
    <row r="18" spans="1:11" x14ac:dyDescent="0.3">
      <c r="A18" s="79"/>
      <c r="B18" s="59"/>
      <c r="C18" s="206"/>
      <c r="D18" s="206"/>
      <c r="E18" s="243"/>
      <c r="F18" s="244"/>
      <c r="G18" s="245"/>
      <c r="J18" s="97">
        <v>104</v>
      </c>
      <c r="K18" s="95" t="s">
        <v>162</v>
      </c>
    </row>
    <row r="19" spans="1:11" ht="16.8" x14ac:dyDescent="0.3">
      <c r="A19" s="248" t="s">
        <v>131</v>
      </c>
      <c r="B19" s="248"/>
      <c r="C19" s="248"/>
      <c r="D19" s="248"/>
      <c r="E19" s="248"/>
      <c r="F19" s="248"/>
      <c r="G19" s="248"/>
    </row>
    <row r="20" spans="1:11" ht="36" customHeight="1" x14ac:dyDescent="0.3">
      <c r="A20" s="249" t="s">
        <v>128</v>
      </c>
      <c r="B20" s="249"/>
      <c r="C20" s="249"/>
      <c r="D20" s="249"/>
      <c r="E20" s="249"/>
      <c r="F20" s="249"/>
      <c r="G20" s="249"/>
    </row>
    <row r="21" spans="1:11" ht="31.5" customHeight="1" x14ac:dyDescent="0.3">
      <c r="A21" s="249" t="s">
        <v>129</v>
      </c>
      <c r="B21" s="249"/>
      <c r="C21" s="249"/>
      <c r="D21" s="249"/>
      <c r="E21" s="249"/>
      <c r="F21" s="249"/>
      <c r="G21" s="249"/>
      <c r="H21" s="58" t="s">
        <v>61</v>
      </c>
    </row>
    <row r="22" spans="1:11" s="52" customFormat="1" ht="69.75" customHeight="1" x14ac:dyDescent="0.3">
      <c r="A22" s="249" t="s">
        <v>130</v>
      </c>
      <c r="B22" s="249"/>
      <c r="C22" s="249"/>
      <c r="D22" s="249"/>
      <c r="E22" s="249"/>
      <c r="F22" s="249"/>
      <c r="G22" s="249"/>
      <c r="H22" s="64"/>
      <c r="I22" s="36"/>
    </row>
    <row r="23" spans="1:11" s="52" customFormat="1" ht="18.75" customHeight="1" x14ac:dyDescent="0.3">
      <c r="A23" s="213"/>
      <c r="B23" s="213"/>
      <c r="C23" s="213"/>
      <c r="D23" s="213"/>
      <c r="E23" s="213"/>
      <c r="F23" s="213"/>
      <c r="G23" s="213"/>
      <c r="H23" s="64"/>
      <c r="I23" s="36"/>
    </row>
    <row r="24" spans="1:11" s="52" customFormat="1" ht="41.25" customHeight="1" x14ac:dyDescent="0.3">
      <c r="A24" s="213"/>
      <c r="B24" s="213"/>
      <c r="C24" s="213"/>
      <c r="D24" s="213"/>
      <c r="E24" s="213"/>
      <c r="F24" s="213"/>
      <c r="G24" s="213"/>
      <c r="H24" s="64"/>
      <c r="I24" s="36"/>
    </row>
    <row r="25" spans="1:11" s="52" customFormat="1" ht="38.25" customHeight="1" x14ac:dyDescent="0.3">
      <c r="A25" s="213"/>
      <c r="B25" s="213"/>
      <c r="C25" s="213"/>
      <c r="D25" s="213"/>
      <c r="E25" s="213"/>
      <c r="F25" s="213"/>
      <c r="G25" s="213"/>
      <c r="H25"/>
      <c r="I25" s="36"/>
    </row>
    <row r="26" spans="1:11" s="52" customFormat="1" ht="18.75" customHeight="1" x14ac:dyDescent="0.3">
      <c r="A26" s="208"/>
      <c r="B26" s="208"/>
      <c r="C26" s="208"/>
      <c r="D26" s="208"/>
      <c r="E26" s="208"/>
      <c r="F26" s="208"/>
      <c r="G26" s="208"/>
      <c r="H26" s="64"/>
      <c r="I26" s="36"/>
    </row>
    <row r="27" spans="1:11" s="52" customFormat="1" ht="217.5" customHeight="1" x14ac:dyDescent="0.3">
      <c r="A27" s="209"/>
      <c r="B27" s="210"/>
      <c r="C27" s="210"/>
      <c r="D27" s="210"/>
      <c r="E27" s="210"/>
      <c r="F27" s="210"/>
      <c r="G27" s="210"/>
      <c r="H27" s="64"/>
      <c r="I27" s="36"/>
    </row>
    <row r="28" spans="1:11" ht="53.25" customHeight="1" x14ac:dyDescent="0.3">
      <c r="A28" s="209"/>
      <c r="B28" s="211"/>
      <c r="C28" s="211"/>
      <c r="D28" s="211"/>
      <c r="E28" s="211"/>
      <c r="F28" s="211"/>
      <c r="G28" s="211"/>
    </row>
    <row r="29" spans="1:11" x14ac:dyDescent="0.3">
      <c r="A29" s="212"/>
      <c r="B29" s="212"/>
      <c r="C29" s="212"/>
      <c r="D29" s="212"/>
      <c r="E29" s="212"/>
      <c r="F29" s="212"/>
      <c r="G29" s="212"/>
    </row>
    <row r="30" spans="1:11" x14ac:dyDescent="0.3">
      <c r="B30"/>
    </row>
    <row r="34" spans="2:2" x14ac:dyDescent="0.3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5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1"/>
  <sheetViews>
    <sheetView tabSelected="1" zoomScale="90" zoomScaleNormal="90" workbookViewId="0">
      <selection activeCell="E18" sqref="E18:G18"/>
    </sheetView>
  </sheetViews>
  <sheetFormatPr defaultColWidth="9" defaultRowHeight="15.6" x14ac:dyDescent="0.3"/>
  <cols>
    <col min="1" max="1" width="11" style="69" customWidth="1"/>
    <col min="2" max="2" width="26.3984375" style="4" customWidth="1"/>
    <col min="3" max="3" width="14" style="7" customWidth="1"/>
    <col min="4" max="4" width="23.5" style="4" customWidth="1"/>
    <col min="5" max="5" width="13.59765625" style="11" customWidth="1"/>
    <col min="6" max="6" width="10.8984375" style="11" customWidth="1"/>
    <col min="7" max="7" width="13.8984375" style="100" customWidth="1"/>
    <col min="8" max="8" width="16.69921875" style="98" customWidth="1"/>
    <col min="9" max="9" width="15.09765625" style="5" customWidth="1"/>
    <col min="10" max="10" width="8.8984375" style="6" hidden="1" customWidth="1"/>
    <col min="11" max="16" width="9" style="6" hidden="1" customWidth="1"/>
    <col min="17" max="32" width="0" style="6" hidden="1" customWidth="1"/>
    <col min="33" max="16384" width="9" style="6"/>
  </cols>
  <sheetData>
    <row r="1" spans="1:33" ht="18" x14ac:dyDescent="0.3">
      <c r="E1" s="7"/>
      <c r="F1" s="7"/>
      <c r="G1" s="98"/>
      <c r="P1" s="42" t="s">
        <v>163</v>
      </c>
    </row>
    <row r="2" spans="1:33" ht="18" x14ac:dyDescent="0.35">
      <c r="E2" s="7"/>
      <c r="F2" s="7"/>
      <c r="G2" s="98"/>
      <c r="P2" s="43" t="s">
        <v>49</v>
      </c>
    </row>
    <row r="3" spans="1:33" ht="18" x14ac:dyDescent="0.35">
      <c r="E3" s="7"/>
      <c r="F3" s="7"/>
      <c r="G3" s="98"/>
      <c r="P3" s="43" t="s">
        <v>164</v>
      </c>
    </row>
    <row r="4" spans="1:33" ht="45" customHeight="1" x14ac:dyDescent="0.3">
      <c r="A4" s="250" t="s">
        <v>54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</row>
    <row r="5" spans="1:33" ht="18.75" customHeight="1" x14ac:dyDescent="0.3">
      <c r="A5" s="251"/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</row>
    <row r="6" spans="1:33" ht="18" x14ac:dyDescent="0.3">
      <c r="A6" s="252" t="str">
        <f>'r1-'!A6:Q6</f>
        <v>Инвестиционная программа АО "Западные энергетическая компания"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</row>
    <row r="7" spans="1:33" ht="15.75" customHeight="1" x14ac:dyDescent="0.3">
      <c r="A7" s="253" t="s">
        <v>52</v>
      </c>
      <c r="B7" s="253"/>
      <c r="C7" s="253"/>
      <c r="D7" s="253"/>
      <c r="E7" s="253"/>
      <c r="F7" s="253"/>
      <c r="G7" s="253"/>
      <c r="H7" s="253"/>
      <c r="I7" s="253"/>
      <c r="J7" s="253"/>
      <c r="K7" s="253"/>
      <c r="L7" s="253"/>
      <c r="M7" s="253"/>
      <c r="N7" s="253"/>
      <c r="O7" s="253"/>
      <c r="P7" s="253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</row>
    <row r="8" spans="1:33" ht="18" x14ac:dyDescent="0.35">
      <c r="A8" s="254" t="str">
        <f>'r1-'!A8:Q8</f>
        <v>Год раскрытия информации: 2020 год</v>
      </c>
      <c r="B8" s="254"/>
      <c r="C8" s="254"/>
      <c r="D8" s="254"/>
      <c r="E8" s="254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4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</row>
    <row r="9" spans="1:33" ht="74.400000000000006" customHeight="1" x14ac:dyDescent="0.35">
      <c r="A9" s="255" t="str">
        <f>'r1-'!A9:Q9</f>
        <v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км, строительство 2-х КЛ 15 кВ от 1 и 2 секции РУ 15 кВ ПС 110 кВ Куликово до РП-1 (новый), строительство РП-1 (новый) 15кВ мощностью 12000 кВт16 МВА и строительством заходов 2-хцепной ВЛ110 кВ протяженностью 5,66 км</v>
      </c>
      <c r="B9" s="255"/>
      <c r="C9" s="255"/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</row>
    <row r="10" spans="1:33" ht="17.399999999999999" x14ac:dyDescent="0.3">
      <c r="A10" s="256" t="str">
        <f>'r1-'!A10:Q10</f>
        <v>Идентификатор инвестиционного проекта: D 19-01</v>
      </c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56"/>
      <c r="O10" s="256"/>
      <c r="P10" s="256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3" ht="18" x14ac:dyDescent="0.35">
      <c r="A11" s="257" t="str">
        <f>'r1-'!A11:Q11</f>
        <v xml:space="preserve">Утвержденные плановые значения показателей приведены в соответствии </v>
      </c>
      <c r="B11" s="257"/>
      <c r="C11" s="257"/>
      <c r="D11" s="257"/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49"/>
      <c r="R11" s="49"/>
      <c r="S11" s="49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</row>
    <row r="12" spans="1:33" s="40" customFormat="1" ht="22.5" customHeight="1" x14ac:dyDescent="0.35">
      <c r="A12" s="258" t="s">
        <v>53</v>
      </c>
      <c r="B12" s="258"/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0" customFormat="1" ht="18" x14ac:dyDescent="0.35">
      <c r="A13" s="259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59"/>
      <c r="C13" s="259"/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259"/>
      <c r="O13" s="259"/>
      <c r="P13" s="259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0" customFormat="1" ht="18" x14ac:dyDescent="0.35">
      <c r="A14" s="259" t="str">
        <f>'r1-'!A14:Q14</f>
        <v>Тип инвестиционного проекта: строительство</v>
      </c>
      <c r="B14" s="259"/>
      <c r="C14" s="259"/>
      <c r="D14" s="259"/>
      <c r="E14" s="259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0" customFormat="1" ht="18.75" customHeight="1" x14ac:dyDescent="0.35">
      <c r="A15" s="258" t="s">
        <v>60</v>
      </c>
      <c r="B15" s="258"/>
      <c r="C15" s="258"/>
      <c r="D15" s="258"/>
      <c r="E15" s="258"/>
      <c r="F15" s="258"/>
      <c r="G15" s="258"/>
      <c r="H15" s="258"/>
      <c r="I15" s="258"/>
      <c r="J15" s="258"/>
      <c r="K15" s="258"/>
      <c r="L15" s="258"/>
      <c r="M15" s="258"/>
      <c r="N15" s="258"/>
      <c r="O15" s="258"/>
      <c r="P15" s="258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6" ht="42" customHeight="1" x14ac:dyDescent="0.3">
      <c r="A17" s="234" t="s">
        <v>66</v>
      </c>
      <c r="B17" s="234"/>
      <c r="C17" s="234"/>
      <c r="D17" s="234"/>
      <c r="E17" s="234"/>
      <c r="F17" s="234"/>
      <c r="G17" s="234"/>
      <c r="J17" s="33"/>
      <c r="K17" s="33"/>
    </row>
    <row r="18" spans="1:26" ht="36" customHeight="1" x14ac:dyDescent="0.3">
      <c r="A18" s="76" t="s">
        <v>0</v>
      </c>
      <c r="B18" s="1" t="s">
        <v>65</v>
      </c>
      <c r="C18" s="235" t="s">
        <v>47</v>
      </c>
      <c r="D18" s="235"/>
      <c r="E18" s="199" t="s">
        <v>48</v>
      </c>
      <c r="F18" s="199"/>
      <c r="G18" s="199"/>
      <c r="I18" s="53"/>
      <c r="J18" s="53"/>
      <c r="K18" s="102"/>
      <c r="L18" s="24"/>
      <c r="M18" s="27"/>
      <c r="N18" s="24"/>
      <c r="O18" s="33"/>
      <c r="P18" s="24"/>
      <c r="Q18" s="52"/>
    </row>
    <row r="19" spans="1:26" ht="15" customHeight="1" x14ac:dyDescent="0.3">
      <c r="A19" s="77">
        <v>1</v>
      </c>
      <c r="B19" s="55">
        <v>2</v>
      </c>
      <c r="C19" s="236">
        <v>3</v>
      </c>
      <c r="D19" s="237"/>
      <c r="E19" s="238">
        <v>3</v>
      </c>
      <c r="F19" s="239"/>
      <c r="G19" s="240"/>
      <c r="I19" s="101"/>
      <c r="J19" s="36"/>
      <c r="K19" s="101"/>
      <c r="L19" s="36"/>
      <c r="M19" s="101"/>
      <c r="N19" s="36"/>
      <c r="O19" s="101"/>
      <c r="P19" s="36"/>
      <c r="Q19" s="101"/>
    </row>
    <row r="20" spans="1:26" ht="90.75" customHeight="1" x14ac:dyDescent="0.3">
      <c r="A20" s="78">
        <v>1</v>
      </c>
      <c r="B20" s="51" t="s">
        <v>67</v>
      </c>
      <c r="C20" s="260">
        <v>352846.59000000008</v>
      </c>
      <c r="D20" s="260"/>
      <c r="E20" s="260">
        <f>'r1-'!R64+т2!P46+т3!Q15+т4!K27+т5!Q26</f>
        <v>302502.37655999995</v>
      </c>
      <c r="F20" s="260"/>
      <c r="G20" s="260"/>
      <c r="I20" s="101"/>
      <c r="J20" s="164">
        <v>114.3</v>
      </c>
      <c r="K20" s="164">
        <v>106.3</v>
      </c>
      <c r="L20" s="164">
        <v>103.7</v>
      </c>
      <c r="M20" s="165">
        <v>105.3</v>
      </c>
      <c r="N20" s="165">
        <v>107.4</v>
      </c>
      <c r="O20" s="165">
        <v>103.6</v>
      </c>
      <c r="P20" s="165">
        <v>103.7</v>
      </c>
      <c r="Q20" s="165">
        <v>103.7</v>
      </c>
      <c r="R20" s="165">
        <v>103.8</v>
      </c>
      <c r="S20" s="166">
        <v>103.8</v>
      </c>
      <c r="T20" s="166">
        <v>103.8</v>
      </c>
      <c r="U20" s="166">
        <v>103.8</v>
      </c>
      <c r="V20" s="166">
        <v>103.8</v>
      </c>
      <c r="W20" s="166">
        <v>103.8</v>
      </c>
      <c r="X20" s="166">
        <v>103.8</v>
      </c>
      <c r="Y20" s="166">
        <v>103.8</v>
      </c>
      <c r="Z20" s="6" t="s">
        <v>286</v>
      </c>
    </row>
    <row r="21" spans="1:26" x14ac:dyDescent="0.3">
      <c r="A21" s="78">
        <v>2</v>
      </c>
      <c r="B21" s="2" t="s">
        <v>239</v>
      </c>
      <c r="C21" s="261">
        <v>70569.318000000014</v>
      </c>
      <c r="D21" s="261"/>
      <c r="E21" s="261">
        <f>E20*0.2</f>
        <v>60500.475311999995</v>
      </c>
      <c r="F21" s="261"/>
      <c r="G21" s="261"/>
      <c r="I21" s="101"/>
      <c r="J21" s="34"/>
      <c r="K21" s="105"/>
      <c r="L21" s="105"/>
      <c r="M21" s="106">
        <v>2018</v>
      </c>
      <c r="N21" s="106">
        <v>2019</v>
      </c>
      <c r="O21" s="106">
        <v>2020</v>
      </c>
      <c r="P21" s="34">
        <v>2021</v>
      </c>
      <c r="Q21" s="105">
        <v>2022</v>
      </c>
      <c r="R21" s="105">
        <v>2023</v>
      </c>
      <c r="S21" s="106">
        <v>2024</v>
      </c>
      <c r="T21" s="106">
        <v>2025</v>
      </c>
      <c r="U21" s="106">
        <v>2026</v>
      </c>
      <c r="V21" s="34">
        <v>2027</v>
      </c>
      <c r="W21" s="105">
        <v>2028</v>
      </c>
      <c r="X21" s="105">
        <v>2029</v>
      </c>
      <c r="Y21" s="106">
        <v>2030</v>
      </c>
    </row>
    <row r="22" spans="1:26" ht="112.5" customHeight="1" x14ac:dyDescent="0.3">
      <c r="A22" s="78">
        <v>3</v>
      </c>
      <c r="B22" s="2" t="s">
        <v>123</v>
      </c>
      <c r="C22" s="261">
        <v>423415.90800000011</v>
      </c>
      <c r="D22" s="261"/>
      <c r="E22" s="261">
        <f>E20+E21</f>
        <v>363002.85187199991</v>
      </c>
      <c r="F22" s="261"/>
      <c r="G22" s="261"/>
      <c r="H22" s="151">
        <f>E22/1000</f>
        <v>363.00285187199989</v>
      </c>
      <c r="I22" s="101"/>
      <c r="J22" s="121"/>
      <c r="K22" s="121"/>
      <c r="L22" s="121"/>
      <c r="M22" s="121">
        <v>104.4</v>
      </c>
      <c r="N22" s="121">
        <v>104.6</v>
      </c>
      <c r="O22" s="105">
        <f>N22</f>
        <v>104.6</v>
      </c>
      <c r="P22" s="105">
        <f t="shared" ref="P22:Y22" si="0">O22</f>
        <v>104.6</v>
      </c>
      <c r="Q22" s="105">
        <f t="shared" si="0"/>
        <v>104.6</v>
      </c>
      <c r="R22" s="105">
        <f t="shared" si="0"/>
        <v>104.6</v>
      </c>
      <c r="S22" s="105">
        <f t="shared" si="0"/>
        <v>104.6</v>
      </c>
      <c r="T22" s="105">
        <f t="shared" si="0"/>
        <v>104.6</v>
      </c>
      <c r="U22" s="105">
        <f t="shared" si="0"/>
        <v>104.6</v>
      </c>
      <c r="V22" s="105">
        <f t="shared" si="0"/>
        <v>104.6</v>
      </c>
      <c r="W22" s="105">
        <f t="shared" si="0"/>
        <v>104.6</v>
      </c>
      <c r="X22" s="105">
        <f t="shared" si="0"/>
        <v>104.6</v>
      </c>
      <c r="Y22" s="105">
        <f t="shared" si="0"/>
        <v>104.6</v>
      </c>
    </row>
    <row r="23" spans="1:26" ht="53.25" customHeight="1" x14ac:dyDescent="0.3">
      <c r="A23" s="54" t="s">
        <v>147</v>
      </c>
      <c r="B23" s="68" t="s">
        <v>69</v>
      </c>
      <c r="C23" s="262">
        <v>482423.82068412961</v>
      </c>
      <c r="D23" s="263"/>
      <c r="E23" s="262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413591.50520940113</v>
      </c>
      <c r="F23" s="263"/>
      <c r="G23" s="264"/>
      <c r="I23" s="101"/>
      <c r="J23" s="36"/>
      <c r="K23" s="33"/>
      <c r="L23" s="33"/>
      <c r="M23" s="52"/>
      <c r="N23" s="52"/>
      <c r="O23" s="52"/>
      <c r="P23" s="52"/>
      <c r="Q23" s="52"/>
    </row>
    <row r="24" spans="1:26" ht="69" customHeight="1" x14ac:dyDescent="0.3">
      <c r="A24" s="54" t="s">
        <v>148</v>
      </c>
      <c r="B24" s="56" t="s">
        <v>124</v>
      </c>
      <c r="C24" s="265">
        <v>0</v>
      </c>
      <c r="D24" s="266"/>
      <c r="E24" s="265">
        <v>0</v>
      </c>
      <c r="F24" s="266"/>
      <c r="G24" s="267"/>
      <c r="H24" s="6"/>
      <c r="I24" s="6"/>
      <c r="J24" s="33"/>
      <c r="K24" s="33" t="s">
        <v>61</v>
      </c>
    </row>
    <row r="25" spans="1:26" ht="53.25" customHeight="1" x14ac:dyDescent="0.3">
      <c r="A25" s="54" t="s">
        <v>149</v>
      </c>
      <c r="B25" s="56" t="s">
        <v>146</v>
      </c>
      <c r="C25" s="265">
        <v>423415.90800000011</v>
      </c>
      <c r="D25" s="266"/>
      <c r="E25" s="265">
        <f>E22-E24</f>
        <v>363002.85187199991</v>
      </c>
      <c r="F25" s="266"/>
      <c r="G25" s="267"/>
      <c r="H25" s="107"/>
      <c r="I25" s="108"/>
      <c r="J25" s="33"/>
      <c r="K25" s="33"/>
    </row>
    <row r="26" spans="1:26" ht="84" customHeight="1" x14ac:dyDescent="0.3">
      <c r="A26" s="54" t="s">
        <v>145</v>
      </c>
      <c r="B26" s="56" t="s">
        <v>68</v>
      </c>
      <c r="C26" s="265">
        <v>337335</v>
      </c>
      <c r="D26" s="266"/>
      <c r="E26" s="265">
        <f>SUM(E27:G33)</f>
        <v>337335</v>
      </c>
      <c r="F26" s="266"/>
      <c r="G26" s="267"/>
      <c r="H26" s="107"/>
      <c r="I26" s="6"/>
      <c r="J26" s="109"/>
      <c r="K26" s="109"/>
    </row>
    <row r="27" spans="1:26" x14ac:dyDescent="0.3">
      <c r="A27" s="54" t="s">
        <v>62</v>
      </c>
      <c r="B27" s="110" t="s">
        <v>159</v>
      </c>
      <c r="C27" s="265">
        <v>0</v>
      </c>
      <c r="D27" s="266"/>
      <c r="E27" s="265">
        <v>0</v>
      </c>
      <c r="F27" s="266"/>
      <c r="G27" s="267"/>
      <c r="H27" s="6"/>
      <c r="I27" s="6"/>
    </row>
    <row r="28" spans="1:26" x14ac:dyDescent="0.3">
      <c r="A28" s="54" t="s">
        <v>63</v>
      </c>
      <c r="B28" s="110" t="s">
        <v>160</v>
      </c>
      <c r="C28" s="265">
        <v>0</v>
      </c>
      <c r="D28" s="266"/>
      <c r="E28" s="265">
        <v>0</v>
      </c>
      <c r="F28" s="266"/>
      <c r="G28" s="267"/>
      <c r="H28" s="6"/>
      <c r="I28" s="6"/>
    </row>
    <row r="29" spans="1:26" x14ac:dyDescent="0.3">
      <c r="A29" s="54" t="s">
        <v>70</v>
      </c>
      <c r="B29" s="110" t="s">
        <v>161</v>
      </c>
      <c r="C29" s="265">
        <v>191467</v>
      </c>
      <c r="D29" s="266"/>
      <c r="E29" s="265">
        <v>191467</v>
      </c>
      <c r="F29" s="266"/>
      <c r="G29" s="267"/>
      <c r="H29" s="6"/>
      <c r="I29" s="6"/>
    </row>
    <row r="30" spans="1:26" x14ac:dyDescent="0.3">
      <c r="A30" s="54" t="s">
        <v>165</v>
      </c>
      <c r="B30" s="110" t="s">
        <v>169</v>
      </c>
      <c r="C30" s="241">
        <v>145868</v>
      </c>
      <c r="D30" s="241"/>
      <c r="E30" s="265">
        <v>145868</v>
      </c>
      <c r="F30" s="266"/>
      <c r="G30" s="267"/>
      <c r="H30" s="6"/>
      <c r="I30" s="6"/>
    </row>
    <row r="31" spans="1:26" ht="15.75" customHeight="1" x14ac:dyDescent="0.3">
      <c r="A31" s="54" t="s">
        <v>166</v>
      </c>
      <c r="B31" s="110" t="s">
        <v>170</v>
      </c>
      <c r="C31" s="241">
        <v>0</v>
      </c>
      <c r="D31" s="241"/>
      <c r="E31" s="265">
        <v>0</v>
      </c>
      <c r="F31" s="266"/>
      <c r="G31" s="267"/>
      <c r="H31" s="6"/>
      <c r="I31" s="6"/>
    </row>
    <row r="32" spans="1:26" ht="15.75" customHeight="1" x14ac:dyDescent="0.3">
      <c r="A32" s="54" t="s">
        <v>167</v>
      </c>
      <c r="B32" s="110" t="s">
        <v>170</v>
      </c>
      <c r="C32" s="241">
        <v>0</v>
      </c>
      <c r="D32" s="241"/>
      <c r="E32" s="265">
        <v>0</v>
      </c>
      <c r="F32" s="266"/>
      <c r="G32" s="267"/>
      <c r="H32" s="6"/>
      <c r="I32" s="6"/>
    </row>
    <row r="33" spans="1:34" ht="15.75" customHeight="1" x14ac:dyDescent="0.3">
      <c r="A33" s="54" t="s">
        <v>168</v>
      </c>
      <c r="B33" s="110" t="s">
        <v>171</v>
      </c>
      <c r="C33" s="241">
        <v>0</v>
      </c>
      <c r="D33" s="241"/>
      <c r="E33" s="265">
        <v>0</v>
      </c>
      <c r="F33" s="266"/>
      <c r="G33" s="267"/>
      <c r="H33" s="6"/>
      <c r="I33" s="6"/>
    </row>
    <row r="34" spans="1:34" ht="59.4" x14ac:dyDescent="0.3">
      <c r="A34" s="54" t="s">
        <v>172</v>
      </c>
      <c r="B34" s="111" t="s">
        <v>173</v>
      </c>
      <c r="C34" s="268">
        <v>482.42382068412962</v>
      </c>
      <c r="D34" s="269"/>
      <c r="E34" s="270">
        <f>E23/1000</f>
        <v>413.59150520940113</v>
      </c>
      <c r="F34" s="270"/>
      <c r="G34" s="270"/>
      <c r="H34" s="112"/>
      <c r="I34" s="118">
        <f>E23/1000</f>
        <v>413.59150520940113</v>
      </c>
      <c r="K34" s="6">
        <v>482.42382068412962</v>
      </c>
    </row>
    <row r="35" spans="1:34" x14ac:dyDescent="0.3">
      <c r="A35" s="113"/>
      <c r="B35" s="114"/>
      <c r="C35" s="115"/>
      <c r="D35" s="115"/>
      <c r="E35" s="116"/>
      <c r="F35" s="116"/>
      <c r="G35" s="116"/>
      <c r="H35" s="117"/>
      <c r="I35" s="117"/>
    </row>
    <row r="36" spans="1:34" x14ac:dyDescent="0.3">
      <c r="A36" s="99" t="s">
        <v>174</v>
      </c>
      <c r="G36" s="100" t="s">
        <v>175</v>
      </c>
      <c r="K36" s="99"/>
      <c r="L36" s="99"/>
      <c r="M36" s="99"/>
      <c r="N36" s="99"/>
      <c r="O36" s="99"/>
      <c r="P36" s="90"/>
      <c r="Q36" s="36"/>
      <c r="R36" s="52"/>
      <c r="S36" s="52"/>
      <c r="T36" s="52"/>
      <c r="AH36" s="183"/>
    </row>
    <row r="37" spans="1:34" ht="36" customHeight="1" x14ac:dyDescent="0.3">
      <c r="A37" s="99" t="s">
        <v>176</v>
      </c>
      <c r="I37" s="213"/>
      <c r="J37" s="213"/>
      <c r="K37" s="213"/>
      <c r="L37" s="213"/>
      <c r="M37" s="213"/>
      <c r="N37" s="213"/>
      <c r="O37" s="213"/>
      <c r="P37" s="90"/>
      <c r="Q37" s="36"/>
      <c r="R37" s="52"/>
      <c r="S37" s="52"/>
      <c r="T37" s="52"/>
    </row>
    <row r="38" spans="1:34" ht="31.5" customHeight="1" x14ac:dyDescent="0.3">
      <c r="H38" s="98" t="s">
        <v>61</v>
      </c>
    </row>
    <row r="39" spans="1:34" s="52" customFormat="1" ht="69.75" customHeight="1" x14ac:dyDescent="0.3">
      <c r="H39" s="101"/>
      <c r="I39" s="36"/>
    </row>
    <row r="40" spans="1:34" s="52" customFormat="1" ht="18.75" customHeight="1" x14ac:dyDescent="0.3">
      <c r="A40" s="213"/>
      <c r="B40" s="213"/>
      <c r="C40" s="213"/>
      <c r="D40" s="213"/>
      <c r="E40" s="213"/>
      <c r="F40" s="213"/>
      <c r="G40" s="213"/>
      <c r="H40" s="101"/>
      <c r="I40" s="36"/>
    </row>
    <row r="41" spans="1:34" s="52" customFormat="1" ht="41.25" customHeight="1" x14ac:dyDescent="0.3">
      <c r="A41" s="248" t="s">
        <v>131</v>
      </c>
      <c r="B41" s="248"/>
      <c r="C41" s="248"/>
      <c r="D41" s="248"/>
      <c r="E41" s="248"/>
      <c r="F41" s="248"/>
      <c r="G41" s="248"/>
      <c r="H41" s="101"/>
      <c r="I41" s="36"/>
    </row>
    <row r="42" spans="1:34" s="52" customFormat="1" ht="38.25" customHeight="1" x14ac:dyDescent="0.3">
      <c r="A42" s="249" t="s">
        <v>128</v>
      </c>
      <c r="B42" s="249"/>
      <c r="C42" s="249"/>
      <c r="D42" s="249"/>
      <c r="E42" s="249"/>
      <c r="F42" s="249"/>
      <c r="G42" s="249"/>
      <c r="H42"/>
      <c r="I42" s="36"/>
    </row>
    <row r="43" spans="1:34" s="52" customFormat="1" ht="18.75" customHeight="1" x14ac:dyDescent="0.3">
      <c r="A43" s="249" t="s">
        <v>129</v>
      </c>
      <c r="B43" s="249"/>
      <c r="C43" s="249"/>
      <c r="D43" s="249"/>
      <c r="E43" s="249"/>
      <c r="F43" s="249"/>
      <c r="G43" s="249"/>
      <c r="H43" s="101"/>
      <c r="I43" s="36"/>
    </row>
    <row r="44" spans="1:34" s="52" customFormat="1" ht="217.5" customHeight="1" x14ac:dyDescent="0.3">
      <c r="A44" s="249" t="s">
        <v>130</v>
      </c>
      <c r="B44" s="249"/>
      <c r="C44" s="249"/>
      <c r="D44" s="249"/>
      <c r="E44" s="249"/>
      <c r="F44" s="249"/>
      <c r="G44" s="249"/>
      <c r="H44" s="101"/>
      <c r="I44" s="36"/>
    </row>
    <row r="45" spans="1:34" ht="53.25" customHeight="1" x14ac:dyDescent="0.3">
      <c r="A45" s="209"/>
      <c r="B45" s="211"/>
      <c r="C45" s="211"/>
      <c r="D45" s="211"/>
      <c r="E45" s="211"/>
      <c r="F45" s="211"/>
      <c r="G45" s="211"/>
    </row>
    <row r="46" spans="1:34" x14ac:dyDescent="0.3">
      <c r="A46" s="212"/>
      <c r="B46" s="212"/>
      <c r="C46" s="212"/>
      <c r="D46" s="212"/>
      <c r="E46" s="212"/>
      <c r="F46" s="212"/>
      <c r="G46" s="212"/>
    </row>
    <row r="47" spans="1:34" x14ac:dyDescent="0.3">
      <c r="B47"/>
    </row>
    <row r="51" spans="2:2" x14ac:dyDescent="0.3">
      <c r="B51"/>
    </row>
  </sheetData>
  <mergeCells count="55">
    <mergeCell ref="I37:O37"/>
    <mergeCell ref="A40:G40"/>
    <mergeCell ref="A41:G41"/>
    <mergeCell ref="A42:G42"/>
    <mergeCell ref="A43:G43"/>
    <mergeCell ref="C34:D34"/>
    <mergeCell ref="E34:G34"/>
    <mergeCell ref="A45:G45"/>
    <mergeCell ref="A46:G46"/>
    <mergeCell ref="A44:G44"/>
    <mergeCell ref="C31:D31"/>
    <mergeCell ref="E31:G31"/>
    <mergeCell ref="C32:D32"/>
    <mergeCell ref="E32:G32"/>
    <mergeCell ref="C33:D33"/>
    <mergeCell ref="E33:G33"/>
    <mergeCell ref="C28:D28"/>
    <mergeCell ref="E28:G28"/>
    <mergeCell ref="C29:D29"/>
    <mergeCell ref="E29:G29"/>
    <mergeCell ref="C30:D30"/>
    <mergeCell ref="E30:G30"/>
    <mergeCell ref="C27:D27"/>
    <mergeCell ref="E27:G27"/>
    <mergeCell ref="C25:D25"/>
    <mergeCell ref="E25:G25"/>
    <mergeCell ref="C26:D26"/>
    <mergeCell ref="E26:G26"/>
    <mergeCell ref="C22:D22"/>
    <mergeCell ref="E22:G22"/>
    <mergeCell ref="C23:D23"/>
    <mergeCell ref="E23:G23"/>
    <mergeCell ref="C24:D24"/>
    <mergeCell ref="E24:G24"/>
    <mergeCell ref="E18:G18"/>
    <mergeCell ref="C20:D20"/>
    <mergeCell ref="E20:G20"/>
    <mergeCell ref="C21:D21"/>
    <mergeCell ref="E21:G21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комп</cp:lastModifiedBy>
  <cp:lastPrinted>2016-06-09T08:22:50Z</cp:lastPrinted>
  <dcterms:created xsi:type="dcterms:W3CDTF">2009-07-27T10:10:26Z</dcterms:created>
  <dcterms:modified xsi:type="dcterms:W3CDTF">2020-06-26T12:19:21Z</dcterms:modified>
</cp:coreProperties>
</file>