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tabRatio="383" firstSheet="3" activeTab="5"/>
  </bookViews>
  <sheets>
    <sheet name="заходы" sheetId="12" r:id="rId1"/>
    <sheet name="2 КЛ 15 кВ" sheetId="16" r:id="rId2"/>
    <sheet name="ВЛ 110 кВ Пионерская Куликово" sheetId="14" r:id="rId3"/>
    <sheet name="РП-1" sheetId="17" r:id="rId4"/>
    <sheet name="ПС Куликово" sheetId="15" r:id="rId5"/>
    <sheet name="сводка затрат" sheetId="13" r:id="rId6"/>
  </sheets>
  <definedNames>
    <definedName name="_xlnm._FilterDatabase" localSheetId="4" hidden="1">'ПС Куликово'!$A$10:$H$81</definedName>
  </definedNames>
  <calcPr calcId="144525"/>
</workbook>
</file>

<file path=xl/calcChain.xml><?xml version="1.0" encoding="utf-8"?>
<calcChain xmlns="http://schemas.openxmlformats.org/spreadsheetml/2006/main">
  <c r="D26" i="13" l="1"/>
  <c r="E26" i="13"/>
  <c r="F26" i="13"/>
  <c r="G26" i="13"/>
  <c r="H26" i="13"/>
  <c r="H14" i="13" l="1"/>
  <c r="J10" i="13"/>
  <c r="D14" i="13"/>
  <c r="I11" i="13" l="1"/>
  <c r="J11" i="13" s="1"/>
  <c r="I13" i="13"/>
  <c r="J13" i="13" s="1"/>
  <c r="F66" i="15"/>
  <c r="E66" i="15"/>
  <c r="D66" i="15"/>
  <c r="H65" i="15"/>
  <c r="G63" i="15"/>
  <c r="H62" i="15"/>
  <c r="H61" i="15"/>
  <c r="H60" i="15"/>
  <c r="H59" i="15"/>
  <c r="H58" i="15"/>
  <c r="H57" i="15"/>
  <c r="H56" i="15"/>
  <c r="H63" i="15" s="1"/>
  <c r="H55" i="15"/>
  <c r="H54" i="15"/>
  <c r="G52" i="15"/>
  <c r="F52" i="15"/>
  <c r="E52" i="15"/>
  <c r="D52" i="15"/>
  <c r="H51" i="15"/>
  <c r="H52" i="15" s="1"/>
  <c r="H49" i="15"/>
  <c r="G49" i="15"/>
  <c r="F49" i="15"/>
  <c r="E49" i="15"/>
  <c r="D49" i="15"/>
  <c r="H48" i="15"/>
  <c r="G46" i="15"/>
  <c r="F46" i="15"/>
  <c r="E46" i="15"/>
  <c r="H45" i="15"/>
  <c r="H46" i="15" s="1"/>
  <c r="G43" i="15"/>
  <c r="F43" i="15"/>
  <c r="E43" i="15"/>
  <c r="D43" i="15"/>
  <c r="H42" i="15"/>
  <c r="H41" i="15"/>
  <c r="H40" i="15"/>
  <c r="H39" i="15"/>
  <c r="H38" i="15"/>
  <c r="H37" i="15"/>
  <c r="H36" i="15"/>
  <c r="H35" i="15"/>
  <c r="H34" i="15"/>
  <c r="G32" i="15"/>
  <c r="G67" i="15" s="1"/>
  <c r="F32" i="15"/>
  <c r="F67" i="15" s="1"/>
  <c r="E32" i="15"/>
  <c r="E67" i="15" s="1"/>
  <c r="D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32" i="15" l="1"/>
  <c r="H67" i="15" s="1"/>
  <c r="H43" i="15"/>
  <c r="H69" i="15"/>
  <c r="H70" i="15" s="1"/>
  <c r="E69" i="15"/>
  <c r="E70" i="15"/>
  <c r="F69" i="15"/>
  <c r="F70" i="15" s="1"/>
  <c r="G69" i="15"/>
  <c r="G70" i="15" s="1"/>
  <c r="D67" i="15"/>
  <c r="D33" i="15"/>
  <c r="H72" i="15" l="1"/>
  <c r="H73" i="15" s="1"/>
  <c r="F72" i="15"/>
  <c r="F73" i="15" s="1"/>
  <c r="D69" i="15"/>
  <c r="D70" i="15" s="1"/>
  <c r="G72" i="15"/>
  <c r="G73" i="15"/>
  <c r="E72" i="15"/>
  <c r="E73" i="15" s="1"/>
  <c r="E75" i="15" l="1"/>
  <c r="F75" i="15"/>
  <c r="F77" i="15" s="1"/>
  <c r="F78" i="15" s="1"/>
  <c r="H75" i="15"/>
  <c r="D72" i="15"/>
  <c r="D73" i="15" s="1"/>
  <c r="G75" i="15"/>
  <c r="G77" i="15" s="1"/>
  <c r="G78" i="15" s="1"/>
  <c r="F80" i="15" l="1"/>
  <c r="F81" i="15" s="1"/>
  <c r="F9" i="13" s="1"/>
  <c r="F14" i="13" s="1"/>
  <c r="F15" i="13" s="1"/>
  <c r="G80" i="15"/>
  <c r="G81" i="15"/>
  <c r="G9" i="13" s="1"/>
  <c r="G14" i="13" s="1"/>
  <c r="D75" i="15"/>
  <c r="D76" i="15" s="1"/>
  <c r="E76" i="15"/>
  <c r="E77" i="15" s="1"/>
  <c r="E78" i="15" s="1"/>
  <c r="E80" i="15" l="1"/>
  <c r="E81" i="15"/>
  <c r="H76" i="15"/>
  <c r="H77" i="15" s="1"/>
  <c r="H78" i="15" s="1"/>
  <c r="D77" i="15"/>
  <c r="D78" i="15" s="1"/>
  <c r="D80" i="15" l="1"/>
  <c r="D81" i="15" s="1"/>
  <c r="E9" i="13" s="1"/>
  <c r="E14" i="13" s="1"/>
  <c r="E15" i="13" s="1"/>
  <c r="H80" i="15"/>
  <c r="H81" i="15" s="1"/>
  <c r="I9" i="13" l="1"/>
  <c r="J9" i="13" l="1"/>
  <c r="F17" i="13"/>
  <c r="G15" i="13"/>
  <c r="G17" i="13" s="1"/>
  <c r="G19" i="13" s="1"/>
  <c r="H15" i="13"/>
  <c r="H17" i="13" s="1"/>
  <c r="H19" i="13" s="1"/>
  <c r="D15" i="13"/>
  <c r="E17" i="13"/>
  <c r="E19" i="13" s="1"/>
  <c r="E27" i="13" s="1"/>
  <c r="D17" i="13" l="1"/>
  <c r="E28" i="13"/>
  <c r="G27" i="13"/>
  <c r="G28" i="13" s="1"/>
  <c r="H27" i="13"/>
  <c r="H28" i="13" s="1"/>
  <c r="F19" i="13"/>
  <c r="F27" i="13" s="1"/>
  <c r="F28" i="13" s="1"/>
  <c r="G29" i="13" l="1"/>
  <c r="D19" i="13"/>
  <c r="I17" i="13"/>
  <c r="J17" i="13" s="1"/>
  <c r="I19" i="13"/>
  <c r="J19" i="13" s="1"/>
  <c r="D27" i="13"/>
  <c r="D28" i="13" s="1"/>
  <c r="I28" i="13" s="1"/>
  <c r="J28" i="13" s="1"/>
  <c r="I27" i="13" l="1"/>
  <c r="J27" i="13" s="1"/>
  <c r="I12" i="13" l="1"/>
  <c r="J12" i="13" l="1"/>
  <c r="I14" i="13"/>
  <c r="I15" i="13" l="1"/>
  <c r="J14" i="13"/>
  <c r="J15" i="13" s="1"/>
</calcChain>
</file>

<file path=xl/sharedStrings.xml><?xml version="1.0" encoding="utf-8"?>
<sst xmlns="http://schemas.openxmlformats.org/spreadsheetml/2006/main" count="1064" uniqueCount="668">
  <si>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</si>
  <si>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</si>
  <si>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</si>
  <si>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</si>
  <si>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</si>
  <si>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</si>
  <si>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</si>
  <si>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</si>
  <si>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</si>
  <si>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</si>
  <si>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ГСН81-05-01-2001 п.3 прил. 1 п.п 2,6</t>
  </si>
  <si>
    <t>Временные здания и сооружения 3,9%</t>
  </si>
  <si>
    <t>МДС 81-35.2004 прил.8 п.9.9</t>
  </si>
  <si>
    <t>Зимнее удорожание 0,756%</t>
  </si>
  <si>
    <t>МДС 81-35.2004 п.4.96</t>
  </si>
  <si>
    <t>прочих (пусконаладочных работ)</t>
  </si>
  <si>
    <t>Электроснабжение.</t>
  </si>
  <si>
    <t>РЗА</t>
  </si>
  <si>
    <t>АИИС КУЭ</t>
  </si>
  <si>
    <t>Вентиляция</t>
  </si>
  <si>
    <t>СОТ</t>
  </si>
  <si>
    <t>СС1</t>
  </si>
  <si>
    <t>Автоматическая охранная сигнализация</t>
  </si>
  <si>
    <t>Пожарная сигнализация.</t>
  </si>
  <si>
    <t>Непредвиденные затраты - 2,0%</t>
  </si>
  <si>
    <t>01-01</t>
  </si>
  <si>
    <t>01-02</t>
  </si>
  <si>
    <t>01-03</t>
  </si>
  <si>
    <t>01-04</t>
  </si>
  <si>
    <t>01-05</t>
  </si>
  <si>
    <t>01-06</t>
  </si>
  <si>
    <t>01-07</t>
  </si>
  <si>
    <t>01-08</t>
  </si>
  <si>
    <t>01-09</t>
  </si>
  <si>
    <t>01-10</t>
  </si>
  <si>
    <t>02-01</t>
  </si>
  <si>
    <t>02-02</t>
  </si>
  <si>
    <t>02-03</t>
  </si>
  <si>
    <t>02-04</t>
  </si>
  <si>
    <t>02-05</t>
  </si>
  <si>
    <t>02-06</t>
  </si>
  <si>
    <t>02-07</t>
  </si>
  <si>
    <t>02-08</t>
  </si>
  <si>
    <t>02-09</t>
  </si>
  <si>
    <t>Итого по Главе 1:</t>
  </si>
  <si>
    <t>Итого по Главе 2:</t>
  </si>
  <si>
    <t>03-01</t>
  </si>
  <si>
    <t>Глава 1. ПС 110 кВ</t>
  </si>
  <si>
    <t>Глава 2. Пусконаладочные работы ПС 110 кВ</t>
  </si>
  <si>
    <t>Глава 3.  ВЛ 110 кВ</t>
  </si>
  <si>
    <t>Строительство ВЛ 110 кВ</t>
  </si>
  <si>
    <t>Итого по Главе  3:</t>
  </si>
  <si>
    <t>Глава 4. Вынос участков ВЛ 15-250  и  15-251</t>
  </si>
  <si>
    <t>04-01</t>
  </si>
  <si>
    <t>Вынос участков ВЛ 15-250  и  15-251</t>
  </si>
  <si>
    <t>Итого по Главе 4:</t>
  </si>
  <si>
    <t>МДС 81-11.2000</t>
  </si>
  <si>
    <t xml:space="preserve">Средства на организацию и проведение подрядных торгов 0,168% (по итогам глав 1-4) </t>
  </si>
  <si>
    <t>Постановление №468 от 21.06.2010г.</t>
  </si>
  <si>
    <t>Глава 5. Проектно-изыскательские работы</t>
  </si>
  <si>
    <t xml:space="preserve"> Проектно-изыскательские работы</t>
  </si>
  <si>
    <t>Итого по главе 5:</t>
  </si>
  <si>
    <t>Телемеханика и связь</t>
  </si>
  <si>
    <t>Ограждение</t>
  </si>
  <si>
    <t>Вертикальная планировка</t>
  </si>
  <si>
    <t>Искусственные сооружения</t>
  </si>
  <si>
    <t>Контур заземления</t>
  </si>
  <si>
    <t>Устройство 2-х маслоприёмников</t>
  </si>
  <si>
    <t>Маслосборник</t>
  </si>
  <si>
    <t>Фундаменты и металлоконструкции под оборудование ОРУ 110/15  кВ</t>
  </si>
  <si>
    <t>Здание  ЗРУ-15</t>
  </si>
  <si>
    <t>Прокладка труб по территории подстанции</t>
  </si>
  <si>
    <t>Осуществление строительного контроля 2,14% (по итогам глав 1-5)</t>
  </si>
  <si>
    <t>01-11</t>
  </si>
  <si>
    <t>Устройство фундаментов и маслоприёмников под установки ТСН- 1,2; Т ДГР и ДГР-1; Т ДГР и ДГР-2</t>
  </si>
  <si>
    <t>Устройство дорожного покрытия</t>
  </si>
  <si>
    <t>01-12</t>
  </si>
  <si>
    <t>АИСКУЭ и КЭ</t>
  </si>
  <si>
    <t>01-13</t>
  </si>
  <si>
    <t>01-14</t>
  </si>
  <si>
    <t xml:space="preserve"> Электротехническте решения</t>
  </si>
  <si>
    <t xml:space="preserve"> АСУ-ТП</t>
  </si>
  <si>
    <t xml:space="preserve">Автоматическая установка охранной сигнализации </t>
  </si>
  <si>
    <t>01-15</t>
  </si>
  <si>
    <t>01-16</t>
  </si>
  <si>
    <t>Системы охранного телевидения</t>
  </si>
  <si>
    <t>Внешняя и внутриобъектная связь</t>
  </si>
  <si>
    <t>01-17</t>
  </si>
  <si>
    <t>01-18</t>
  </si>
  <si>
    <t>01-19</t>
  </si>
  <si>
    <t>Охранная сигнализация пнр</t>
  </si>
  <si>
    <t>Пожарная сигнализация пнр</t>
  </si>
  <si>
    <t>01-20</t>
  </si>
  <si>
    <t>Пожарная безопасность</t>
  </si>
  <si>
    <t>Итого по  главе 2:</t>
  </si>
  <si>
    <t xml:space="preserve">Глава 2. Пусконаладочные работы ПС </t>
  </si>
  <si>
    <t>Электроснабжение</t>
  </si>
  <si>
    <t xml:space="preserve">АИИС КУЭ </t>
  </si>
  <si>
    <t xml:space="preserve">АСУ ТП </t>
  </si>
  <si>
    <t xml:space="preserve">Вентиляция </t>
  </si>
  <si>
    <t xml:space="preserve">СОТ </t>
  </si>
  <si>
    <t xml:space="preserve">СС1 </t>
  </si>
  <si>
    <t>Релейная защита и автоматика</t>
  </si>
  <si>
    <t>Глава 3. Проектно-изыскательские работы</t>
  </si>
  <si>
    <t>Итого по главе 3:</t>
  </si>
  <si>
    <t>ИТОГО ПО ГЛАВАМ 1,2,3</t>
  </si>
  <si>
    <t xml:space="preserve">Глава 4. Прочие работы и затраты </t>
  </si>
  <si>
    <t>Итого по главам : 1-4</t>
  </si>
  <si>
    <t>Глава 5. Содержание службы заказчика-застройщика</t>
  </si>
  <si>
    <t>Итого по главам : 1-5</t>
  </si>
  <si>
    <t>Глава 6.</t>
  </si>
  <si>
    <t>Итого по главе 6</t>
  </si>
  <si>
    <t>ИТОГО по главам 1-6</t>
  </si>
  <si>
    <t>Глава 7. Непредвиденные затраты</t>
  </si>
  <si>
    <t>ВСЕГО по главам (1-7)</t>
  </si>
  <si>
    <t>Электроосвещение</t>
  </si>
  <si>
    <t>Строительство ПС 110 кВ Куликово, расположенной по адресу: Калининградская область, пос. Куликово, Зеленоградский район</t>
  </si>
  <si>
    <t>№ п/п</t>
  </si>
  <si>
    <t>Показатель</t>
  </si>
  <si>
    <t>Формула подсчёта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</si>
  <si>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</si>
  <si>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</si>
  <si>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</si>
  <si>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</si>
  <si>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</si>
  <si>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</si>
  <si>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Коэффициенты перевода в текущие цены в базу 2001г по письму Минрегиона</t>
  </si>
  <si>
    <r>
      <t>Кдеф</t>
    </r>
    <r>
      <rPr>
        <sz val="9"/>
        <color rgb="FF000000"/>
        <rFont val="Times New Roman"/>
        <family val="1"/>
        <charset val="204"/>
      </rPr>
      <t>2018/2017</t>
    </r>
  </si>
  <si>
    <r>
      <t>Кдеф</t>
    </r>
    <r>
      <rPr>
        <sz val="9"/>
        <color rgb="FF000000"/>
        <rFont val="Times New Roman"/>
        <family val="1"/>
        <charset val="204"/>
      </rPr>
      <t>2019/2018</t>
    </r>
  </si>
  <si>
    <r>
      <t>Кдеф</t>
    </r>
    <r>
      <rPr>
        <sz val="9"/>
        <color rgb="FF000000"/>
        <rFont val="Times New Roman"/>
        <family val="1"/>
        <charset val="204"/>
      </rPr>
      <t>2020/2019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</si>
  <si>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</si>
  <si>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 xml:space="preserve">Коэффициент перевода в текущие цены </t>
    </r>
    <r>
      <rPr>
        <b/>
        <sz val="12"/>
        <color rgb="FF000000"/>
        <rFont val="Times New Roman"/>
        <family val="1"/>
        <charset val="204"/>
      </rPr>
      <t>на период выполнения работ</t>
    </r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</si>
  <si>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</si>
  <si>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</si>
  <si>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«СОГЛАСОВАНО»</t>
  </si>
  <si>
    <t>«УТВЕРЖДАЮ»</t>
  </si>
  <si>
    <t>Смета на сумму:</t>
  </si>
  <si>
    <t>15 111 213,12</t>
  </si>
  <si>
    <t>руб.</t>
  </si>
  <si>
    <t>________________ /______________________ /</t>
  </si>
  <si>
    <t>«______»____________________ 20___г.</t>
  </si>
  <si>
    <t>Объект:</t>
  </si>
  <si>
    <t xml:space="preserve">ПС Куликово </t>
  </si>
  <si>
    <t xml:space="preserve">ЛОКАЛЬНАЯ СМЕТА </t>
  </si>
  <si>
    <t xml:space="preserve">Строительство заходов 110 кВ </t>
  </si>
  <si>
    <t>Сметная стоимость:</t>
  </si>
  <si>
    <t>15 111.213</t>
  </si>
  <si>
    <t>тыс. руб.</t>
  </si>
  <si>
    <t>монтажных работ:</t>
  </si>
  <si>
    <t>7 578.134</t>
  </si>
  <si>
    <t>Hормативная трудоемкость:</t>
  </si>
  <si>
    <t>2.936</t>
  </si>
  <si>
    <t>тыс.чел.ч</t>
  </si>
  <si>
    <t>Сметная заработная плата:</t>
  </si>
  <si>
    <t>561.136</t>
  </si>
  <si>
    <t>Составлена в базисных ценах на 01.01.2000 и текущих ценах на 09.2018 г. по НБ: "ТСНБ-2001 Калининградской области в редакции 2014 г. с изменениями 1".</t>
  </si>
  <si>
    <t>№ поз.</t>
  </si>
  <si>
    <t xml:space="preserve">Код норматива,  </t>
  </si>
  <si>
    <t xml:space="preserve">Наименование,  </t>
  </si>
  <si>
    <t>Единица измерения</t>
  </si>
  <si>
    <t>Объем</t>
  </si>
  <si>
    <t>Базисная стоимость за единицу</t>
  </si>
  <si>
    <t>Базисная стоимость всего</t>
  </si>
  <si>
    <t>Индекс / Цена</t>
  </si>
  <si>
    <t>Текущая стоимость всего</t>
  </si>
  <si>
    <t>Всего</t>
  </si>
  <si>
    <t>Осн. З/п</t>
  </si>
  <si>
    <t>Эксп.</t>
  </si>
  <si>
    <t>Материал</t>
  </si>
  <si>
    <t>В т.ч. з/п</t>
  </si>
  <si>
    <t>ЗЕМЛЯНЫЕ РАБОТЫ</t>
  </si>
  <si>
    <t>1.</t>
  </si>
  <si>
    <t xml:space="preserve">ТЕР 01-01-031-01 </t>
  </si>
  <si>
    <t>Разработка грунта с перемещением до 10 м бульдозерами мощностью: 96 кВт (130 л.с.), группа грунтов 1, 1000 м3 грунта</t>
  </si>
  <si>
    <t>0.108</t>
  </si>
  <si>
    <t>1 069.45</t>
  </si>
  <si>
    <t>115.50</t>
  </si>
  <si>
    <t>145.97</t>
  </si>
  <si>
    <t>15.76</t>
  </si>
  <si>
    <t>16.91</t>
  </si>
  <si>
    <t>2.</t>
  </si>
  <si>
    <t xml:space="preserve">ТЕР 01-01-031-09 </t>
  </si>
  <si>
    <t>При перемещении грунта на каждые последующие 10 м добавлять: к расценке 01-01-031-01, 1000 м3 грунта</t>
  </si>
  <si>
    <t>899.31</t>
  </si>
  <si>
    <t>97.13</t>
  </si>
  <si>
    <t>122.75</t>
  </si>
  <si>
    <t>13.26</t>
  </si>
  <si>
    <t>3.</t>
  </si>
  <si>
    <t xml:space="preserve">Е01-02-056-09; </t>
  </si>
  <si>
    <t>Разработка грунта вручную в траншеях шириной более 2 м и котлованах площадью сечения до 5 м2 с креплениями, глубина траншей и котлованов до 3 м, группа грунтов 3, 100 м3 грунта</t>
  </si>
  <si>
    <t>0.075</t>
  </si>
  <si>
    <t>4 796.71</t>
  </si>
  <si>
    <t>359.75</t>
  </si>
  <si>
    <t>17.58</t>
  </si>
  <si>
    <t>4.</t>
  </si>
  <si>
    <t xml:space="preserve">ТЕР 01-02-068-02 </t>
  </si>
  <si>
    <t>Водоотлив: из котлованов, 100 м3 мокрого грунта</t>
  </si>
  <si>
    <t>9 853.87</t>
  </si>
  <si>
    <t>-0.01</t>
  </si>
  <si>
    <t>10 642.18</t>
  </si>
  <si>
    <t>-0.02</t>
  </si>
  <si>
    <t>0.02</t>
  </si>
  <si>
    <t>5.</t>
  </si>
  <si>
    <t xml:space="preserve">ТЕР 01-01-016-02 </t>
  </si>
  <si>
    <t>Работа на отвале, группа грунтов: 2-3, 1000 м3 грунта</t>
  </si>
  <si>
    <t>423.58</t>
  </si>
  <si>
    <t>30.22</t>
  </si>
  <si>
    <t>382.82</t>
  </si>
  <si>
    <t>45.75</t>
  </si>
  <si>
    <t>41.34</t>
  </si>
  <si>
    <t>59.87</t>
  </si>
  <si>
    <t>6.</t>
  </si>
  <si>
    <t xml:space="preserve">Е01-02-061-02; </t>
  </si>
  <si>
    <t>Засыпка вручную траншей, пазух котлованов и ям, группа грунтов 2, 100 м3 грунта</t>
  </si>
  <si>
    <t>0.18</t>
  </si>
  <si>
    <t>984.15</t>
  </si>
  <si>
    <t>177.15</t>
  </si>
  <si>
    <t>7.</t>
  </si>
  <si>
    <t xml:space="preserve">Е11-01-002-04; </t>
  </si>
  <si>
    <t>Устройство подстилающих слоев щебеночных, 1 м3 подстилающего слоя</t>
  </si>
  <si>
    <t>74.88</t>
  </si>
  <si>
    <t>310.06</t>
  </si>
  <si>
    <t>45.61</t>
  </si>
  <si>
    <t>69.01</t>
  </si>
  <si>
    <t>23 217.50</t>
  </si>
  <si>
    <t>3 415.20</t>
  </si>
  <si>
    <t>5 167.75</t>
  </si>
  <si>
    <t>195.44</t>
  </si>
  <si>
    <t>14 634.55</t>
  </si>
  <si>
    <t>571.44</t>
  </si>
  <si>
    <t>17.59</t>
  </si>
  <si>
    <t>ЭЛЕКТРОМОНТАЖНЫЕ РАБОТЫ</t>
  </si>
  <si>
    <t>8.</t>
  </si>
  <si>
    <t xml:space="preserve">ТЕР 07-01-001-07 </t>
  </si>
  <si>
    <t>Укладка фундаментов под колонны при глубине котлована до 4 м, масса конструкций: более 3,5 т, 100 шт. сборных конструкций</t>
  </si>
  <si>
    <t>0.24</t>
  </si>
  <si>
    <t>21 958.86</t>
  </si>
  <si>
    <t>2 934.60</t>
  </si>
  <si>
    <t>14 890.19</t>
  </si>
  <si>
    <t>5 270.13</t>
  </si>
  <si>
    <t>704.30</t>
  </si>
  <si>
    <t>3 573.65</t>
  </si>
  <si>
    <t>18.31</t>
  </si>
  <si>
    <t>4 134.07</t>
  </si>
  <si>
    <t>1 353.13</t>
  </si>
  <si>
    <t>992.18</t>
  </si>
  <si>
    <t>324.75</t>
  </si>
  <si>
    <t>18.34</t>
  </si>
  <si>
    <t>9.</t>
  </si>
  <si>
    <t xml:space="preserve">ТЕР 33-03-001-04 </t>
  </si>
  <si>
    <t>Гидроизоляция сборных железобетонных фундаментов ВЛ и ОРУ массой: свыше 2 т, 1 т конструкций</t>
  </si>
  <si>
    <t>223.2</t>
  </si>
  <si>
    <t>138.73</t>
  </si>
  <si>
    <t>7.00</t>
  </si>
  <si>
    <t>131.73</t>
  </si>
  <si>
    <t>30 964.85</t>
  </si>
  <si>
    <t>1 561.64</t>
  </si>
  <si>
    <t>29 403.21</t>
  </si>
  <si>
    <t>2 648.94</t>
  </si>
  <si>
    <t>10.</t>
  </si>
  <si>
    <t xml:space="preserve">403-9020 </t>
  </si>
  <si>
    <t>Конструкции сборные железобетонные, шт.</t>
  </si>
  <si>
    <t>169 560.00</t>
  </si>
  <si>
    <t>4 069 440.00</t>
  </si>
  <si>
    <t>11.</t>
  </si>
  <si>
    <t xml:space="preserve">ТЕР 33-01-016-05 </t>
  </si>
  <si>
    <t>Установка стальных опор промежуточных: свободностоящих, одностоечных массой до 11 т, 1 т опор</t>
  </si>
  <si>
    <t>48.53</t>
  </si>
  <si>
    <t>1 665.61</t>
  </si>
  <si>
    <t>311.84</t>
  </si>
  <si>
    <t>1 353.77</t>
  </si>
  <si>
    <t>80 832.05</t>
  </si>
  <si>
    <t>15 133.60</t>
  </si>
  <si>
    <t>65 698.46</t>
  </si>
  <si>
    <t>115.02</t>
  </si>
  <si>
    <t>5 581.92</t>
  </si>
  <si>
    <t>12.</t>
  </si>
  <si>
    <t xml:space="preserve">Е33-01-024-07; </t>
  </si>
  <si>
    <t>Подвеска проводов ВЛ 110 кВ сечением до 120 мм2 без пересечений с препятствиями при длине анкерного пролета до 1 км, 1 км линии (3 провода)</t>
  </si>
  <si>
    <t>0.6</t>
  </si>
  <si>
    <t>9 088.70</t>
  </si>
  <si>
    <t>1 135.07</t>
  </si>
  <si>
    <t>7 953.63</t>
  </si>
  <si>
    <t>5 453.22</t>
  </si>
  <si>
    <t>681.04</t>
  </si>
  <si>
    <t>4 772.18</t>
  </si>
  <si>
    <t>248.98</t>
  </si>
  <si>
    <t>149.39</t>
  </si>
  <si>
    <t>13.</t>
  </si>
  <si>
    <t xml:space="preserve">С Цена поставщик. </t>
  </si>
  <si>
    <t>Опора стальная  У 110-2П+5, шт.</t>
  </si>
  <si>
    <t>859 976.00</t>
  </si>
  <si>
    <t>3 439 904.00</t>
  </si>
  <si>
    <t>14.</t>
  </si>
  <si>
    <t>Опора стальная  У 110-3, шт.</t>
  </si>
  <si>
    <t>347 143.00</t>
  </si>
  <si>
    <t>694 286.00</t>
  </si>
  <si>
    <t>15.</t>
  </si>
  <si>
    <t>Провод АС-150/24, м.п.</t>
  </si>
  <si>
    <t>104.00</t>
  </si>
  <si>
    <t>385 632.00</t>
  </si>
  <si>
    <t>16.</t>
  </si>
  <si>
    <t>Фундаменты ФС1-АМ, шт.</t>
  </si>
  <si>
    <t>159 555.00</t>
  </si>
  <si>
    <t>2 552 880.00</t>
  </si>
  <si>
    <t>17.</t>
  </si>
  <si>
    <t>Фундаменты Ф3-АМ, шт.</t>
  </si>
  <si>
    <t>63 179.00</t>
  </si>
  <si>
    <t>505 432.00</t>
  </si>
  <si>
    <t>.    ИТОГО  ПО  СМЕТЕ</t>
  </si>
  <si>
    <t>11 804 749.21</t>
  </si>
  <si>
    <t>22 035.92</t>
  </si>
  <si>
    <t>119 511.40</t>
  </si>
  <si>
    <t>11 663 201.89</t>
  </si>
  <si>
    <t>9 311.93</t>
  </si>
  <si>
    <t>СТОИМОСТЬ МОНТАЖНЫХ РАБОТ -</t>
  </si>
  <si>
    <t>7 578 134.00</t>
  </si>
  <si>
    <t>. МАТЕРИАЛЬНЫЕ РЕСУРСЫ НЕ УЧТЕННЫЕ В РАСЦЕНКАХ -</t>
  </si>
  <si>
    <t>ВСЕГО, СТОИМОСТЬ МОНТАЖНЫХ РАБОТ -</t>
  </si>
  <si>
    <t>СТОИМОСТЬ ОБЩЕСТРОИТЕЛЬНЫХ РАБОТ -</t>
  </si>
  <si>
    <t>4 226 615.21</t>
  </si>
  <si>
    <t>4 085 067.89</t>
  </si>
  <si>
    <t>.       МАТЕРИАЛОВ -</t>
  </si>
  <si>
    <t>.   НАКЛАДНЫЕ РАСХОДЫ - (%=81 - по стр. 1, 2, 5; %=68 - по стр. 3, 6; %=105 - по стр. 7; %=111 - по стр. 8; %=89 - по стр. 9, 11, 12)</t>
  </si>
  <si>
    <t>33 752.01</t>
  </si>
  <si>
    <t>.   СМЕТНАЯ ПРИБЫЛЬ - (%=40 - по стр. 1, 2, 5; %=36 - по стр. 3, 6; %=60 - по стр. 7; %=68 - по стр. 8; %=48 - по стр. 9, 11, 12)</t>
  </si>
  <si>
    <t>19 579.56</t>
  </si>
  <si>
    <t>ВСЕГО, СТОИМОСТЬ ОБЩЕСТРОИТЕЛЬНЫХ РАБОТ -</t>
  </si>
  <si>
    <t>4 279 946.78</t>
  </si>
  <si>
    <t>. ВСЕГО  ПО  СМЕТЕ</t>
  </si>
  <si>
    <t>11 858 080.78</t>
  </si>
  <si>
    <t>С ПРОЧИМИ  РАБОТАМИ  И ЗАТРАТАМИ                          0,168%</t>
  </si>
  <si>
    <t>13 855 328,91</t>
  </si>
  <si>
    <t>С ОСУЩЕСТВЛЕНИЕМ  СТРОИТЕЛЬНОГО КОНТРОЛЯ               2,14%</t>
  </si>
  <si>
    <t>14 151 832,95</t>
  </si>
  <si>
    <t xml:space="preserve">                  С ВРЕМЕННЫМИ  ЗДАНИЯМИ  И СООРУЖЕНИЯМИ                3,9%                                             14 703 754,44</t>
  </si>
  <si>
    <t xml:space="preserve">                  С ЗИМНИМ  УДОРОЖАНИЕМ                                      0,756%                                           14 814 914,82</t>
  </si>
  <si>
    <t xml:space="preserve">                  С НЕПРЕДВИДЕННЫМИ  ЗАТРАТАМИ                              2,0%                                            </t>
  </si>
  <si>
    <t xml:space="preserve"> 15 111 213,12</t>
  </si>
  <si>
    <t xml:space="preserve">                ВСЕГО                                                                                                  </t>
  </si>
  <si>
    <t>Сметная стоимость в базовых ценах 2001г</t>
  </si>
  <si>
    <r>
      <t>З</t>
    </r>
    <r>
      <rPr>
        <sz val="9"/>
        <color rgb="FF000000"/>
        <rFont val="Times New Roman"/>
        <family val="1"/>
        <charset val="204"/>
      </rPr>
      <t>2001</t>
    </r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</si>
  <si>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</si>
  <si>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</si>
  <si>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28.11.2018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</si>
  <si>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</si>
  <si>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</si>
  <si>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t>ССР, утв. приказом №___ от _____.2018</t>
  </si>
  <si>
    <r>
      <t>З</t>
    </r>
    <r>
      <rPr>
        <sz val="8"/>
        <color rgb="FF000000"/>
        <rFont val="Times New Roman"/>
        <family val="1"/>
        <charset val="204"/>
      </rPr>
      <t>2017</t>
    </r>
    <r>
      <rPr>
        <sz val="12"/>
        <color rgb="FF000000"/>
        <rFont val="Times New Roman"/>
        <family val="1"/>
        <charset val="204"/>
      </rPr>
      <t>= З</t>
    </r>
    <r>
      <rPr>
        <sz val="8"/>
        <color rgb="FF000000"/>
        <rFont val="Times New Roman"/>
        <family val="1"/>
        <charset val="204"/>
      </rPr>
      <t>2001</t>
    </r>
    <r>
      <rPr>
        <sz val="12"/>
        <color rgb="FF000000"/>
        <rFont val="Times New Roman"/>
        <family val="1"/>
        <charset val="204"/>
      </rPr>
      <t>* Ктек</t>
    </r>
    <r>
      <rPr>
        <sz val="8"/>
        <color rgb="FF000000"/>
        <rFont val="Times New Roman"/>
        <family val="1"/>
        <charset val="204"/>
      </rPr>
      <t>2017</t>
    </r>
  </si>
  <si>
    <r>
      <t>З</t>
    </r>
    <r>
      <rPr>
        <sz val="8"/>
        <color rgb="FF000000"/>
        <rFont val="Times New Roman"/>
        <family val="1"/>
        <charset val="204"/>
      </rPr>
      <t>2021</t>
    </r>
    <r>
      <rPr>
        <sz val="12"/>
        <color rgb="FF000000"/>
        <rFont val="Times New Roman"/>
        <family val="1"/>
        <charset val="204"/>
      </rPr>
      <t>= З</t>
    </r>
    <r>
      <rPr>
        <sz val="8"/>
        <color rgb="FF000000"/>
        <rFont val="Times New Roman"/>
        <family val="1"/>
        <charset val="204"/>
      </rPr>
      <t>2017</t>
    </r>
    <r>
      <rPr>
        <sz val="12"/>
        <color rgb="FF000000"/>
        <rFont val="Times New Roman"/>
        <family val="1"/>
        <charset val="204"/>
      </rPr>
      <t>* Кдеф.</t>
    </r>
  </si>
  <si>
    <t>Кдеф=Кдеф2018/2017*Кдеф2019/2018*Кдеф2020/2019*Кдеф2021/2020</t>
  </si>
  <si>
    <t>Заходы ВЛ 110 кВ  на ПС 110 кВ Куликово</t>
  </si>
  <si>
    <t>Прокладка 2-х КЛ-15 кВ,</t>
  </si>
  <si>
    <t>Составлена в базисных ценах на 01.01.2000 и текущих ценах по НБ: "ТСНБ-2001 Калининградской области в редакции 2014 г. с изменениями 1".</t>
  </si>
  <si>
    <t>Раздел 1.  ЗЕМЛЯHЫЕ PАБОТЫ</t>
  </si>
  <si>
    <t xml:space="preserve">ТЕР 01-01-003-14 </t>
  </si>
  <si>
    <t>Разработка грунта в отвал экскаваторами "драглайн" или "обратная лопата" с ковшом вместимостью: 0,5 (0,5-0,63) м3, группа грунтов 2, 1000 м3 грунта</t>
  </si>
  <si>
    <t>Объем: 1000*1*0.7*2</t>
  </si>
  <si>
    <t xml:space="preserve">ТЕР 01-02-057-02 </t>
  </si>
  <si>
    <t>Доработка грунта вручную в траншеях глубиной до 2 м без креплений с откосами, группа грунтов 2, 100 м3 грунта</t>
  </si>
  <si>
    <t>Объем: 7*2</t>
  </si>
  <si>
    <t xml:space="preserve">ТЕР 01-01-034-02 </t>
  </si>
  <si>
    <t>Засыпка траншей и котлованов с перемещением грунта до 5 м бульдозерами мощностью: 96 кВт (130 л.с.), группа грунтов 2, 1000 м3 грунта</t>
  </si>
  <si>
    <t>Объем: 700*2</t>
  </si>
  <si>
    <t xml:space="preserve">ТЕР 01-02-061-01 </t>
  </si>
  <si>
    <t>Засыпка вручную траншей, пазух котлованов и ям, группа грунтов: 1, 100 м3 грунта</t>
  </si>
  <si>
    <t xml:space="preserve">ТЕРм 08-02-142-01 </t>
  </si>
  <si>
    <t>Устройство постели при одном кабеле в траншее, 100 м кабеля</t>
  </si>
  <si>
    <t>Объем: 1000.0*2</t>
  </si>
  <si>
    <t xml:space="preserve">ТЕРм 08-02-142-02 </t>
  </si>
  <si>
    <t>На каждый последующий кабель добавлять к расценке 08-02-142-01, 100 м кабеля</t>
  </si>
  <si>
    <t>Объем: 1000.0*2*2</t>
  </si>
  <si>
    <t xml:space="preserve">ТССЦ 408-0122 </t>
  </si>
  <si>
    <t>Песок природный для строительных работ средний, м3</t>
  </si>
  <si>
    <t>Объем: 1000*2*0.2*2</t>
  </si>
  <si>
    <t>.    ИТОГО  ПО  РАЗДЕЛУ 1</t>
  </si>
  <si>
    <t>.   НАКЛАДНЫЕ РАСХОДЫ - (%=81 - по стр. 5, 6)</t>
  </si>
  <si>
    <t>.   СМЕТНАЯ ПРИБЫЛЬ - (%=52 - по стр. 5, 6)</t>
  </si>
  <si>
    <t>.   НАКЛАДНЫЕ РАСХОДЫ - (%=81 - по стр. 1, 3; %=68 - по стр. 2, 4)</t>
  </si>
  <si>
    <t>.   СМЕТНАЯ ПРИБЫЛЬ - (%=40 - по стр. 1, 3; %=36 - по стр. 2, 4)</t>
  </si>
  <si>
    <t>. ВСЕГО  ПО  РАЗДЕЛУ 1</t>
  </si>
  <si>
    <t>ВСЕГО НАКЛАДНЫЕ РАСХОДЫ</t>
  </si>
  <si>
    <t>ВСЕГО СМЕТНАЯ ПРИБЫЛЬ</t>
  </si>
  <si>
    <t>Раздел 2.  ЭЛЕКТРОМОНТАЖНЫЕ РАБОТЫ</t>
  </si>
  <si>
    <t xml:space="preserve">ТЕРм 08-02-141-03 </t>
  </si>
  <si>
    <t>Кабель до 35 кВ в готовых траншеях без покрытий, масса 1 м: до 3 кг, 100 м кабеля</t>
  </si>
  <si>
    <t>Объем: 1850*2*2</t>
  </si>
  <si>
    <t xml:space="preserve">ТЕРм 10-06-048-05 </t>
  </si>
  <si>
    <t>ПРИМ. Прокладка сигнальной ленты  в траншее, 1 км кабеля</t>
  </si>
  <si>
    <t xml:space="preserve">ТЕРм 08-02-165-09 </t>
  </si>
  <si>
    <t>Муфта концевая эпоксидная для 3-жильного кабеля напряжением: до 10 кВ, сечение одной жилы до 240 мм2, 1 шт.</t>
  </si>
  <si>
    <t xml:space="preserve">ТЕРм 08-02-167-10 </t>
  </si>
  <si>
    <t>Муфта соединительная эпоксидная для 3-4-жильного кабеля напряжением: до 10 кВ, сечение жил до 240 мм2, 1 шт.</t>
  </si>
  <si>
    <t>.    ИТОГО  ПО  РАЗДЕЛУ 2</t>
  </si>
  <si>
    <t>.   НАКЛАДНЫЕ РАСХОДЫ - (%=81 - по стр. 8, 10, 11; %=85 - по стр. 9)</t>
  </si>
  <si>
    <t>.   СМЕТНАЯ ПРИБЫЛЬ - (%=52)</t>
  </si>
  <si>
    <t>. ВСЕГО  ПО  РАЗДЕЛУ 2</t>
  </si>
  <si>
    <t>Раздел 3.  МАТЕРИАЛЫ HЕ УЧТЕHHЫЕ ЦЕHHИKОМ</t>
  </si>
  <si>
    <t>Кабель АПвПуг -15 3х185/50, м.п.</t>
  </si>
  <si>
    <t>Объем: 1850*2*2*1.03</t>
  </si>
  <si>
    <t>Муфта POLT - 240/15x1- L20B, шт.</t>
  </si>
  <si>
    <t>Муфта POLT - 240/15x1- L20С, шт.</t>
  </si>
  <si>
    <t xml:space="preserve">С507-2610-021 </t>
  </si>
  <si>
    <t>Лента сигнальная ЛСЭ 300, толщиной 300 мкм, 100 м</t>
  </si>
  <si>
    <t>.    ИТОГО  ПО  РАЗДЕЛУ 3</t>
  </si>
  <si>
    <t>. ВСЕГО  ПО  РАЗДЕЛУ 3</t>
  </si>
  <si>
    <t>.   НАКЛАДНЫЕ РАСХОДЫ - (%=81 - по стр. 5, 6, 8, 10, 11; %=85 - по стр. 9)</t>
  </si>
  <si>
    <t>.   СМЕТНАЯ ПРИБЫЛЬ - (%=52 - по стр. 5, 6, 8-11)</t>
  </si>
  <si>
    <t>Составил:</t>
  </si>
  <si>
    <t>Начальник отдела КС                                                                  В.В. Берковский</t>
  </si>
  <si>
    <t>(должность, подпись, Ф.И.О)</t>
  </si>
  <si>
    <t>Проверил:</t>
  </si>
  <si>
    <t>И.о. главного инженера                                                                А.С. Татаров</t>
  </si>
  <si>
    <t>ВЛ 110 кВ ПС Пионерская ПС Куликово</t>
  </si>
  <si>
    <t>Раздел 1.  ВОЗДУШНАЯ ЛИНИЯ</t>
  </si>
  <si>
    <t xml:space="preserve">ТЕРр 68-1-2 </t>
  </si>
  <si>
    <t>Корчевка пней вручную давностью рубки до трех лет: диаметром до 500 мм твердых пород, 1 пень</t>
  </si>
  <si>
    <t xml:space="preserve">ТЕРр 68-35-2 </t>
  </si>
  <si>
    <t>Валка деревьев в труднодоступных местах с применением канатного метода страховки без корчевки пня мягколиственных и твердолиственных пород (кроме породы тополь) при диаметре ствола: до 52 см, 1 м3 дерева</t>
  </si>
  <si>
    <t xml:space="preserve">ТЕРр 68-3-2 </t>
  </si>
  <si>
    <t>Валка деревьев в городских условиях: (липа, сосна, кедр, тополь) диаметром более 300 мм, 1 складочный м3 кряжей</t>
  </si>
  <si>
    <t xml:space="preserve">ТЕР 01-03-072-02 </t>
  </si>
  <si>
    <t>Планировка площадей бульдозерами мощностью 340 кВт (450 л.с.) (охранная зона), 100 м2</t>
  </si>
  <si>
    <t>Объем: 5666*30</t>
  </si>
  <si>
    <t>УСТАНОВКА  ПРОМЕЖУТОЧНЫХ  ОПОР ПБ110-8</t>
  </si>
  <si>
    <t xml:space="preserve">ТЕР 33-01-007-04 </t>
  </si>
  <si>
    <t>Бурение котлованов на глубину бурения: до 4 м, 2 группа грунтов, 1 котлован</t>
  </si>
  <si>
    <t xml:space="preserve">ТЕР 01-02-057-03 </t>
  </si>
  <si>
    <t>Разработка грунта вручную в траншеях глубиной до 2 м без креплений с откосами, группа грунтов 3, 100 м3 грунта</t>
  </si>
  <si>
    <t>Объем: (0.7*3*1)+(1.5*3*1)*21</t>
  </si>
  <si>
    <t xml:space="preserve">ТЕР 33-01-008-04 </t>
  </si>
  <si>
    <t>Установка железобетонных центрифугированных опор промежуточных, свободностоящих: одностоечных, двухцепных объемом до 3 м3, 1 м3 опор</t>
  </si>
  <si>
    <t>Объем: 21*5</t>
  </si>
  <si>
    <t xml:space="preserve">ТЕР 33-01-001-14 </t>
  </si>
  <si>
    <t>Установка сборных железобетонных ригелей: к железобетонным опорам объемом до 0,3 м3, 1 м3 конструкций</t>
  </si>
  <si>
    <t>Объем: 0.28*21*3</t>
  </si>
  <si>
    <t xml:space="preserve">ТЕРм 08-02-305-04 </t>
  </si>
  <si>
    <t>Траверса на опоре, 1 шт.</t>
  </si>
  <si>
    <t>Объем: 6*21</t>
  </si>
  <si>
    <t xml:space="preserve">ТЕР 08-01-002-01 </t>
  </si>
  <si>
    <t>Засыпка вручную траншеи песком, 1 м3 основания</t>
  </si>
  <si>
    <t>Объем: 4*21</t>
  </si>
  <si>
    <t xml:space="preserve">ТЕР 01-02-005-01 </t>
  </si>
  <si>
    <t>Уплотнение грунта пневматическими трамбовками, группа грунтов 1-2, 100 м3 уплотненного грунта</t>
  </si>
  <si>
    <t xml:space="preserve">ТЕР 08-01-003-07 </t>
  </si>
  <si>
    <t>Гидроизоляция боковая обмазочная битумная в 2 слоя по выровненной поверхности бутовой кладки, кирпичу, бетону, 100 м2 изолируемой поверхности</t>
  </si>
  <si>
    <t>Объем: 7*21</t>
  </si>
  <si>
    <t xml:space="preserve">ТЕР 33-03-003-01 </t>
  </si>
  <si>
    <t>Устройство заземлителя: протяженного в грунтах 1-4 групп при длине луча до 10 м, 100 м заземляющих устройств</t>
  </si>
  <si>
    <t xml:space="preserve">ТЕРм 08-02-472-08 </t>
  </si>
  <si>
    <t>Проводник заземляющий открыто по строительным основаниям: из круглой стали диаметром 8 мм, 100 м</t>
  </si>
  <si>
    <t xml:space="preserve">ТЕР 33-03-004-01 </t>
  </si>
  <si>
    <t>Забивка вертикальных заземлителей механизированная на глубину до 5 м, 1 заземлитель</t>
  </si>
  <si>
    <t xml:space="preserve">ТЕР 33-02-013-14 </t>
  </si>
  <si>
    <t>Установка стальных: сварных молниеотводов и тросостоек массой до 0,2 т, 1 т конструкций</t>
  </si>
  <si>
    <t>Объем: 21*0.18</t>
  </si>
  <si>
    <t xml:space="preserve">ТЕРм 08-01-020-02 </t>
  </si>
  <si>
    <t>Гирлянда поддерживающая из подвесных изоляторов одиночная напряжением: 110 кВ, 1 шт.</t>
  </si>
  <si>
    <t>УСТАНОВКА СТАЛЬНЫХ ОПОР АНКЕРНО-УГЛОВЫХ</t>
  </si>
  <si>
    <t>Земляные работы</t>
  </si>
  <si>
    <t xml:space="preserve">ТЕР 01-02-056-09 </t>
  </si>
  <si>
    <t>Доработка грунта вручную в траншеях шириной более 2 м и котлованах площадью сечения до 5 м2 с креплениями, глубина траншей и котлованов до 3 м, группа грунтов 3, 100 м3 грунта</t>
  </si>
  <si>
    <t>Объем: 8056*0.01</t>
  </si>
  <si>
    <t xml:space="preserve">ТЕР 11-01-002-04 </t>
  </si>
  <si>
    <t>Устройство подстилающих слоев: щебеночных, 1 м3 подстилающего слоя</t>
  </si>
  <si>
    <t xml:space="preserve">ТЕР 01-01-034-01 </t>
  </si>
  <si>
    <t>Засыпка траншей и котлованов с перемещением грунта до 5 м бульдозерами мощностью: 96 кВт (130 л.с.), группа грунтов 1, 1000 м3 грунта</t>
  </si>
  <si>
    <t xml:space="preserve">ТЕР 01-02-061-02 </t>
  </si>
  <si>
    <t>Засыпка вручную траншей, пазух котлованов и ям, группа грунтов: 2, 100 м3 грунта</t>
  </si>
  <si>
    <t>Уплотнение грунта пневматическими трамбовками, группа грунтов: 1-2, 100 м3 уплотненного грунта</t>
  </si>
  <si>
    <t>Монтажные работы</t>
  </si>
  <si>
    <t>(Прим.)Гидроизоляция горизонтальная обмазочная  обмазочная битумная в 2 слоя по выровненной поверхности бутовой кладки, кирпичу, бетону, 100 м2 изолируемой поверхности</t>
  </si>
  <si>
    <t xml:space="preserve">ТЕР 33-01-016-11 </t>
  </si>
  <si>
    <t>Установка стальных опор анкерно-угловых, свободностоящих,: одностоечных массой до 15 т, 1 т опор</t>
  </si>
  <si>
    <t>Объем: 12*14</t>
  </si>
  <si>
    <t>Разработка грунта вручную в траншеях шириной более 2 м и котлованах площадью сечения до 5 м2 с креплениями, глубина траншей и котлованов: до 3 м, группа грунтов 3, 100 м3 грунта</t>
  </si>
  <si>
    <t xml:space="preserve">ТЕРм 08-02-471-04 </t>
  </si>
  <si>
    <t>Заземлитель вертикальный из круглой стали диаметром: 16 мм, 10 шт.</t>
  </si>
  <si>
    <t>Объем: 2*14</t>
  </si>
  <si>
    <t xml:space="preserve">ТЕРм 08-02-472-02 </t>
  </si>
  <si>
    <t>Заземлитель горизонтальный из стали: полосовой сечением 160 мм2, 100 м</t>
  </si>
  <si>
    <t xml:space="preserve">ТЕР 33-01-024-09 </t>
  </si>
  <si>
    <t>Подвеска проводов ВЛ 110 кВ сечением: до 240 мм2 без пересечений с препятствиями при длине анкерного пролета до 1 км, 1 км линии (3 провода)</t>
  </si>
  <si>
    <t xml:space="preserve">ТЕР 33-01-027-19 </t>
  </si>
  <si>
    <t>Подвеска проводов между анкерными опорами с пересечением автомобильных дорог, линий связи, ВЛ до 10 кВ, напряжение пересекающей ВЛ: 110 кВ (3 провода), 1 пролет с пересечением 1 препятствия</t>
  </si>
  <si>
    <t xml:space="preserve">ТЕР 33-01-027-02 </t>
  </si>
  <si>
    <t>Подвеска проводов между анкерными опорами с пересечением электрифицированных железных дорог общего пользования, напряжение пересекающей ВЛ: 110 кВ (3 провода), 1 пролет с пересечением 1 препятствия</t>
  </si>
  <si>
    <t xml:space="preserve">ТЕР 33-01-026-01 </t>
  </si>
  <si>
    <t>Подвеска одного грозозащитного троса ВЛ 35-500 кВ без пересечений с препятствиями при длине анкерного пролета: до 1 км, 1 км линии</t>
  </si>
  <si>
    <t xml:space="preserve">ТЕР 33-01-029-01 </t>
  </si>
  <si>
    <t>Подвеска грозозащитных тросов в анкерном пролете с пересечением препятствий: электрифицированных железных дорог, 1 пролет с пересечением 1 препятствия</t>
  </si>
  <si>
    <t xml:space="preserve">ТЕР 33-01-029-04 </t>
  </si>
  <si>
    <t>Подвеска грозозащитных тросов в анкерном пролете с пересечением препятствий: автомобильных дорог, линий связи, ВЛ до 10 кВ, 1 пролет с пересечением 1 препятствия</t>
  </si>
  <si>
    <t xml:space="preserve">Ц10-06-055-06 </t>
  </si>
  <si>
    <t>Установка, монтаж УССЛК с учетом измерений в процессе монтажа на волоконно-оптическом кабеле ГТС с числом волокон 24, 1 УССЛК, 1 УССЛК</t>
  </si>
  <si>
    <t>Начисления: Н17= 2.0</t>
  </si>
  <si>
    <t>.   НАКЛАДНЫЕ РАСХОДЫ - (%=81 - по стр. 9, 14, 17, 29, 31, 32)</t>
  </si>
  <si>
    <t>НАКЛАДНЫЕ РАСХОДЫ С К=0,7</t>
  </si>
  <si>
    <t>.   СМЕТНАЯ ПРИБЫЛЬ - (%=52 - по стр. 9, 14, 17, 29, 31, 32)</t>
  </si>
  <si>
    <t>СМЕТНАЯ ПРИБЫЛЬ С К=0,9</t>
  </si>
  <si>
    <t>ВСЕГО, СТОИМОСТЬ  МОНТАЖНЫХ РАБОТ-</t>
  </si>
  <si>
    <t>.   НАКЛАДНЫЕ РАСХОДЫ - (%=88 - по стр. 1-3; %=81 - по стр. 4, 11, 18, 22, 24; %=89 - по стр. 5, 7, 8, 13, 15, 16, 28, 34-39; %=68 - по стр. 6, 19, 20, 23, 30, 33; %=104 - по стр. 10, 12, 26, 27; %=105 - по стр. 21; %=111 - по стр. 25; %=85 - по стр. 40)</t>
  </si>
  <si>
    <t>.   СМЕТНАЯ ПРИБЫЛЬ - (%=48 - по стр. 1-3, 5, 7, 8, 13, 15, 16, 28, 34-39; %=40 - по стр. 4, 11, 18, 22, 24; %=36 - по стр. 6, 19, 20, 23, 30, 33; %=64 - по стр. 10, 12, 26, 27; %=60 - по стр. 21; %=68 - по стр. 25; %=52 - по стр. 40)</t>
  </si>
  <si>
    <t>ВСЕГО  ПО РАЗДЕЛУ 1</t>
  </si>
  <si>
    <t>Раздел 2.  МАТЕРИАЛЫ</t>
  </si>
  <si>
    <t xml:space="preserve">СЦена поставщика. </t>
  </si>
  <si>
    <t>Фундамент  Ф5-А, шт.</t>
  </si>
  <si>
    <t>Фундамент  Ф3-А, шт.</t>
  </si>
  <si>
    <t xml:space="preserve">Цена поставщика. </t>
  </si>
  <si>
    <t>Фундамент  Ф4-А, шт.</t>
  </si>
  <si>
    <t>Провод АС-150/24, тн.</t>
  </si>
  <si>
    <t>Грозотрос ОКГТ-Ц-1-16 (G 652) -11.5 -77, км.</t>
  </si>
  <si>
    <t>Опоры стальные У110-2, тн.</t>
  </si>
  <si>
    <t xml:space="preserve">ОО"Южно-урал.изо </t>
  </si>
  <si>
    <t>Узел крепления КГ 12-1, шт.</t>
  </si>
  <si>
    <t>Объем: 168+30</t>
  </si>
  <si>
    <t>Узел крепления КГП -7-2В, шт.</t>
  </si>
  <si>
    <t>Объем: 126+21</t>
  </si>
  <si>
    <t>Звено промежуточное ПРТ-12-1, шт.</t>
  </si>
  <si>
    <t>Звено промежуточное монтажное ПТМ-7-3А, шт.</t>
  </si>
  <si>
    <t>Объем: 168+28+30</t>
  </si>
  <si>
    <t>Звено промежуточное регулируемое ПРР-7-1, шт.</t>
  </si>
  <si>
    <t>Звено промежуточное ПР-7-6, шт.</t>
  </si>
  <si>
    <t>Звено вывернутое ПРВ-7-1, шт.</t>
  </si>
  <si>
    <t>Звено вывернутое ПРВ-12-1, шт.</t>
  </si>
  <si>
    <t>Серьга СР -7-16, шт.</t>
  </si>
  <si>
    <t>Серьга СР -7-17, шт.</t>
  </si>
  <si>
    <t>Серьга СР -12-16, шт.</t>
  </si>
  <si>
    <t>Изолятор ПС 70Е, шт.</t>
  </si>
  <si>
    <t>Объем: 1680+300+30</t>
  </si>
  <si>
    <t>Изолятор штыревой ШФ-20Г, шт.</t>
  </si>
  <si>
    <t>Изолятор линейный подвесной полимерный ЛК 70/110-И -З-ГС, комплект</t>
  </si>
  <si>
    <t>Изолятор опорный стержневой полимерный ИОСК 4/20-II-2 УХЛ1, комплект</t>
  </si>
  <si>
    <t>Ушко однолапчатое  У1-12-16, шт.</t>
  </si>
  <si>
    <t>Ушко однолапчатое  У1-7-16, шт.</t>
  </si>
  <si>
    <t>Объем: 28+21</t>
  </si>
  <si>
    <t>Ушко специальное УС-7-16, шт.</t>
  </si>
  <si>
    <t>Коромысло 2КУ-12-1, шт.</t>
  </si>
  <si>
    <t>Звено переходное ПРТ-7/12-2, шт.</t>
  </si>
  <si>
    <t>Зажим натяжной спиральный ЗНС-Т-11,5/77, шт.</t>
  </si>
  <si>
    <t>Зажим натяжной болтовой НБ-3-6Б, шт.</t>
  </si>
  <si>
    <t>Зажим натяжной НЗ-2-7, шт.</t>
  </si>
  <si>
    <t>Зажим поддерживающий спиральный ЗПС -Т-11,5/17, шт.</t>
  </si>
  <si>
    <t>Зажим поддерживающий спиральный ЗПС -Т-11,5/11, шт.</t>
  </si>
  <si>
    <t>Зажим поддерживающий ПГН-3-5, шт.</t>
  </si>
  <si>
    <t>Зажим плашечный аллюминиевый ПА 2-2А, шт.</t>
  </si>
  <si>
    <t>Объем: 28+21+30</t>
  </si>
  <si>
    <t>Зажим заземляющий ЗПС -70-3Г, шт.</t>
  </si>
  <si>
    <t>Зажим  аппаратный А 1А-150, шт.</t>
  </si>
  <si>
    <t>Плашка аллюминиевая А5 5П-150П-70П, шт.</t>
  </si>
  <si>
    <t>Протектор спиральный защитный ПЗС -Т-11,4/11, шт.</t>
  </si>
  <si>
    <t>Гаситель вибрации ГВУ-1,2-1,6, шт.</t>
  </si>
  <si>
    <t>Скоба СК 7-1А, шт.</t>
  </si>
  <si>
    <t>Спец.болт, шт.</t>
  </si>
  <si>
    <t>Тросостойка С44, шт.</t>
  </si>
  <si>
    <t>Стойка СВ 110-5, шт.</t>
  </si>
  <si>
    <t>Траверса ТМ6, шт.</t>
  </si>
  <si>
    <t>Накладка ОГ2, шт.</t>
  </si>
  <si>
    <t>Метизы для монтажа анкерной опоры СВ, комплект</t>
  </si>
  <si>
    <t>Кронштейн под установку оборудования, комплект</t>
  </si>
  <si>
    <t>Разъединитель наружной установки  24 кВ с ручным приводом ONIIS-24/8/UD, комплект</t>
  </si>
  <si>
    <t>Ограничитель перенапряжения ОПН  HDA-18MA, шт.</t>
  </si>
  <si>
    <t>Щебень фр. 20-40, т</t>
  </si>
  <si>
    <t>Объем: 1.7*1.1*11.3*14</t>
  </si>
  <si>
    <t>Стойка СК22,4-3.1, шт.</t>
  </si>
  <si>
    <t>Железобетонная ригели АР-5, шт.</t>
  </si>
  <si>
    <t>Объем: 3*21</t>
  </si>
  <si>
    <t>Металлические траверсы ж/б опор, тн.</t>
  </si>
  <si>
    <t>Детали крепления  металл. опор, тн.</t>
  </si>
  <si>
    <t>Изоляционный Т-образный адаптер для ячеек РУ 20 кВ RICS 5143, комплект</t>
  </si>
  <si>
    <t>Барабан шлейфовый  БШ-1-3, комплект</t>
  </si>
  <si>
    <t>Муфта оптическая  МОПГ-М-2, комплект</t>
  </si>
  <si>
    <t>Комплект для ввода кабеля в муфты КВГ 9-12/2-3,6, комплект</t>
  </si>
  <si>
    <t>Узел подвески барабана УПШ-03-2, шт.</t>
  </si>
  <si>
    <t>Струбцина шлейфовая СШ. ОКГТ, шт,</t>
  </si>
  <si>
    <t>ВСЕГО  ПО РАЗДЕЛУ 2</t>
  </si>
  <si>
    <t>Раздел 3.  ТРАНСПОРТИРОВКА ПО ТРАССЕ</t>
  </si>
  <si>
    <t xml:space="preserve">333-1-25 </t>
  </si>
  <si>
    <t>Перевозка бетонных и ж/б изделий,  (кирпич,блоки,камни,плиты и панели),  автомобилями бортовыми грузоподъемностью до 15 т, на расстояние до  25 км I класс груза - ж/б конструкции, т груза</t>
  </si>
  <si>
    <t xml:space="preserve">333-1-26 </t>
  </si>
  <si>
    <t>Перевозка бетонных и ж/б изделий,  (кирпич,блоки,камни,плиты и панели),  автомобилями бортовыми грузоподъемностью до 15 т, на расстояние более  25 км I класс груза - ж/б конструкции, т груза</t>
  </si>
  <si>
    <t>Перевозка металлических опор,  автомобилями бортовыми грузоподъемностью до 15 т, на расстояние до  25 км I класс груза, т груза</t>
  </si>
  <si>
    <t xml:space="preserve">ТСЭМ 021145 </t>
  </si>
  <si>
    <t>Работа крана на автомобильном ходу при разгрузке металлических опор, маш.-ч</t>
  </si>
  <si>
    <t xml:space="preserve">С311-1014-1 </t>
  </si>
  <si>
    <t>Погрузочные работы при автомобильных перевозках: Изделия из сборного железобетона,бетона,керамзитобетона массой до 3т, 1 т груза</t>
  </si>
  <si>
    <t xml:space="preserve">С311-1014-5 </t>
  </si>
  <si>
    <t>Разгрузо-погрузочные  работы при автомобильных перевозках: Изделия из сборного железобетона,бетона,керамзитобетона массой свыше  3т, 1 т груза</t>
  </si>
  <si>
    <t xml:space="preserve">С311-1014-2 </t>
  </si>
  <si>
    <t>Разгрузочные работы при автомобильных перевозках: Изделия из сборного железобетона массой от3 до 6т, 1 т груза</t>
  </si>
  <si>
    <t xml:space="preserve">Х402-1-1 </t>
  </si>
  <si>
    <t>Перевозка линейной арматуры и изоляторов  автомобильным транспортом, т</t>
  </si>
  <si>
    <t xml:space="preserve">С311-1014-7 </t>
  </si>
  <si>
    <t>Разгрузо-погрузочные  работы при автомобильных перевозках: Металлоконструкции опор, 1 т груза</t>
  </si>
  <si>
    <t xml:space="preserve">ТЕР 33-03-005-02 </t>
  </si>
  <si>
    <t>Погрузка и выгрузка вручную: линейной арматуры, 1 т конструкций</t>
  </si>
  <si>
    <t xml:space="preserve">ТЕР 33-03-005-01 </t>
  </si>
  <si>
    <t>Погрузка и выгрузка вручную: изоляторов стеклянных тарельчатых подвесных, 1 т конструкций</t>
  </si>
  <si>
    <t>.   НАКЛАДНЫЕ РАСХОДЫ - (%=89 - по стр. 109, 110)</t>
  </si>
  <si>
    <t>.   СМЕТНАЯ ПРИБЫЛЬ - (%=48 - по стр. 109, 110)</t>
  </si>
  <si>
    <t>ВСЕГО  ПО РАЗДЕЛУ 3</t>
  </si>
  <si>
    <t>.   НАКЛАДНЫЕ РАСХОДЫ - (%=88 - по стр. 1-3; %=81 - по стр. 4, 11, 18, 22, 24; %=89 - по стр. 5, 7, 8, 13, 15, 16, 28, 34-39, 109, 110; %=68 - по стр. 6, 19, 20, 23, 30, 33; %=104 - по стр. 10, 12, 26, 27; %=105 - по стр. 21; %=111 - по стр. 25; %=85 - по стр. 40)</t>
  </si>
  <si>
    <t>.   СМЕТНАЯ ПРИБЫЛЬ - (%=48 - по стр. 1-3, 5, 7, 8, 13, 15, 16, 28, 34-39, 109, 110; %=40 - по стр. 4, 11, 18, 22, 24; %=36 - по стр. 6, 19, 20, 23, 30, 33; %=64 - по стр. 10, 12, 26, 27; %=60 - по стр. 21; %=68 - по стр. 25; %=52 - по стр. 40)</t>
  </si>
  <si>
    <t>ВСЕГО  ПО СМЕТЕ</t>
  </si>
  <si>
    <t>Значение (тыс. руб. без НДС)</t>
  </si>
  <si>
    <t>Итого без НДС,тыс.руб.</t>
  </si>
  <si>
    <t>Строительство РП 15кВ мощностью 11 000кВТ</t>
  </si>
  <si>
    <t>в т.ч. оборудования:</t>
  </si>
  <si>
    <t>Составлена в базисных ценах на 01.01.2000 и текущих ценах на 12.2018 г. по НБ: "ТСНБ-2001 Калининградской области в редакции 2014 г. с изменениями 1".</t>
  </si>
  <si>
    <t xml:space="preserve">ТЕР 01-01-014-02 </t>
  </si>
  <si>
    <t>Разработка грунта с погрузкой на автомобили-самосвалы экскаваторами с ковшом вместимостью: 0,4 (0,35-0,45) м3, группа грунтов 2, 1000 м3 грунта</t>
  </si>
  <si>
    <t xml:space="preserve">ТССЦпг 03-21-01-015 </t>
  </si>
  <si>
    <t>Перевозка грузов I класса автомобилями-самосвалами грузоподъемностью 10 т работающих вне карьера на расстояние: до 15 км, 1 т груза</t>
  </si>
  <si>
    <t xml:space="preserve">ТЕР 01-01-016-01 </t>
  </si>
  <si>
    <t>Работа на отвале, группа грунтов: 1, 1000 м3 грунта</t>
  </si>
  <si>
    <t xml:space="preserve">ТЕР 01-01-004-02 </t>
  </si>
  <si>
    <t>Разработка грунта в отвал экскаваторами "драглайн" или "обратная лопата" с ковшом вместимостью: 0,4 (0,3-0,45) м3, группа грунтов 2, 1000 м3 грунта</t>
  </si>
  <si>
    <t>Разработка грунта вручную в траншеях глубиной до 2 м без креплений с откосами, группа грунтов: 2, 100 м3 грунта</t>
  </si>
  <si>
    <t>Водоотлив: из котлованов 100 м3 мокрого грунта</t>
  </si>
  <si>
    <t xml:space="preserve">ТЕР 13-03-001-01 </t>
  </si>
  <si>
    <t>Огрунтовка бетонных и оштукатуренных поверхностей: битумной грунтовкой, первый слой, 100 м2 окрашиваемой поверхности</t>
  </si>
  <si>
    <t>Устройство основания под фундаменты: песчаного, 1 м3 основания</t>
  </si>
  <si>
    <t xml:space="preserve">ТЕР 08-01-002-02 </t>
  </si>
  <si>
    <t>Устройство основания под фундаменты: щебеночного, 1 м3 основания</t>
  </si>
  <si>
    <t xml:space="preserve">ТЕРм 08-01-025-01 </t>
  </si>
  <si>
    <t>Подстанция комплектная трансформаторная напряжением до 15 кВ с трансформатором мощностью: до 25 кВ·А, 1 подстанция</t>
  </si>
  <si>
    <t>Распределительный пункт 15 кВ, шт.</t>
  </si>
  <si>
    <t xml:space="preserve">ТЕРм 08-01-001-02 </t>
  </si>
  <si>
    <t>Трансформатор трехфазный: 35 кВ мощностью 400 кВ·А, 1 шт.</t>
  </si>
  <si>
    <t>Трансформатор собственных нужд ТМГ 25 кВА, шт.</t>
  </si>
  <si>
    <t xml:space="preserve">ТЕРм 08-03-600-02 </t>
  </si>
  <si>
    <t>Счетчики, устанавливаемые на готовом основании: трехфазные, 1 шт.</t>
  </si>
  <si>
    <t xml:space="preserve">ТЕРм 10-06-068-15 </t>
  </si>
  <si>
    <t>Настройка простых сетевых трактов: конфигурация и настройка сетевых компонентов (мост, маршрутизатор, модем и т.п.), 1 шт.</t>
  </si>
  <si>
    <t>Счётчики А 1805, 1 шт.</t>
  </si>
  <si>
    <t xml:space="preserve">ТЕР 01-02-059-02 </t>
  </si>
  <si>
    <t>Рытье ям вручную глубиной 1,5 м под электрод заземления с обратной засыпкой, группа грунтов: 2, 1 электрод заземления</t>
  </si>
  <si>
    <t xml:space="preserve">ТЕРм 08-02-471-01 </t>
  </si>
  <si>
    <t>Заземлитель вертикальный из угловой стали размером: 50х50х5 мм, 10 шт.</t>
  </si>
  <si>
    <t xml:space="preserve">ТЕРп 01-02-002-01 </t>
  </si>
  <si>
    <t>Трансформатор силовой трехфазный масляный двухобмоточный напряжением: до 11 кВ, мощностью до 0,32 МВА, 1 шт.</t>
  </si>
  <si>
    <t xml:space="preserve">ТЕРп 01-11-010-01 </t>
  </si>
  <si>
    <t>Измерение сопротивления растеканию тока: заземлителя, 1 измерение</t>
  </si>
  <si>
    <t xml:space="preserve">ТЕРп 01-11-011-01 </t>
  </si>
  <si>
    <t>Проверка наличия цепи между заземлителями и заземленными элементами, 100 точек</t>
  </si>
  <si>
    <t xml:space="preserve">ТЕРп 01-11-028-02 </t>
  </si>
  <si>
    <t>Измерение сопротивления изоляции мегаомметром: обмоток машин и аппаратов, 1 измерение</t>
  </si>
  <si>
    <t>СТОИМОСТЬ ОБОРУДОВАНИЯ -</t>
  </si>
  <si>
    <t>ВСЕГО, СТОИМОСТЬ ОБОРУДОВАНИЯ -</t>
  </si>
  <si>
    <t>.   НАКЛАДНЫЕ РАСХОДЫ - (%=81 - по стр. 12, 14, 16, 20, 22; %=68 - по стр. 17)</t>
  </si>
  <si>
    <t>.   СМЕТНАЯ ПРИБЫЛЬ - (%=52 - по стр. 12, 14, 16, 20, 22; %=48 - по стр. 17)</t>
  </si>
  <si>
    <t>.   НАКЛАДНЫЕ РАСХОДЫ - (%=81 - по стр. 1, 3, 4, 7; %=68 - по стр. 5, 6, 11, 19, 21, 23; %=77 - по стр. 8; %=104 - по стр. 9, 10)</t>
  </si>
  <si>
    <t>.   СМЕТНАЯ ПРИБЫЛЬ - (%=40 - по стр. 1, 3, 4, 7; %=36 - по стр. 5, 6, 11, 19, 21, 23; %=56 - по стр. 8; %=64 - по стр. 9, 10)</t>
  </si>
  <si>
    <t>СТОИМОСТЬ ПЕРЕВОЗКИ ГРУЗОВ -</t>
  </si>
  <si>
    <t>ВСЕГО, СТОИМОСТЬ ПЕРЕВОЗКИ ГРУЗОВ -</t>
  </si>
  <si>
    <t>СТОИМОСТЬ ПУСКОНАЛАДОЧНЫХ РАБОТ -</t>
  </si>
  <si>
    <t>.   НАКЛАДНЫЕ РАСХОДЫ - (%=55 - по стр. 24-27)</t>
  </si>
  <si>
    <t>.   СМЕТНАЯ ПРИБЫЛЬ - (%=32 - по стр. 24-27)</t>
  </si>
  <si>
    <t>ВСЕГО, СТОИМОСТЬ ПУСКОНАЛАДОЧНЫХ РАБОТ -</t>
  </si>
  <si>
    <t>Сметная стоимость в ценах 2 кв. 2018 (ПС)</t>
  </si>
  <si>
    <t>Сметная стоимость в ценах 2 кв. 2018 (Строительство 2-х КЛ 15 кВ)</t>
  </si>
  <si>
    <t>Сметная стоимость в ценах 2 кв. 2018 (заходы ВЛ 110 кВ )</t>
  </si>
  <si>
    <t xml:space="preserve">Сметная стоимость в ценах 2 кв. 2018 (РП-1) </t>
  </si>
  <si>
    <t>Сметная стоимость в ценах 2 кв. 2018 (ВЛ 110 кВ ПС Пионерская ПС Куликово)</t>
  </si>
  <si>
    <t>Всего в цена 2 кв.2018</t>
  </si>
  <si>
    <t>Письмо от  07.06.2018 г. № 24818-ХМ/09, от 19.07.2018 г. № 31500-ХМ/09</t>
  </si>
  <si>
    <t>Сметная стоимость в ценах 2 кв. 2018</t>
  </si>
  <si>
    <r>
      <t xml:space="preserve"> Ктек</t>
    </r>
    <r>
      <rPr>
        <sz val="8"/>
        <color rgb="FF000000"/>
        <rFont val="Times New Roman"/>
        <family val="1"/>
        <charset val="204"/>
      </rPr>
      <t>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</si>
</sst>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#,##0.000"/>
    <numFmt numFmtId="165" formatCode="#,##0.00_р_."/>
    <numFmt numFmtId="166" formatCode="#,##0.000_р_."/>
    <numFmt numFmtId="167" formatCode="#,##0.00\ _₽"/>
    <numFmt numFmtId="168" formatCode="#,##0.000;[Red]#,##0.000"/>
    <numFmt numFmtId="169" formatCode="_-* #,##0.00_р_._-;\-* #,##0.00_р_._-;_-* &quot;-&quot;??_р_._-;_-@_-"/>
    <numFmt numFmtId="170" formatCode="0.000"/>
    <numFmt numFmtId="171" formatCode="0.000%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8"/>
      <color theme="1"/>
      <name val="Verdana"/>
      <family val="2"/>
      <charset val="204"/>
    </font>
    <font>
      <sz val="8"/>
      <color theme="1"/>
      <name val="Verdana"/>
      <family val="2"/>
      <charset val="204"/>
    </font>
    <font>
      <sz val="1"/>
      <color theme="1"/>
      <name val="Verdana"/>
      <family val="2"/>
      <charset val="204"/>
    </font>
    <font>
      <b/>
      <i/>
      <sz val="8"/>
      <color theme="1"/>
      <name val="Verdana"/>
      <family val="2"/>
      <charset val="204"/>
    </font>
    <font>
      <u/>
      <sz val="8"/>
      <color theme="1"/>
      <name val="Verdana"/>
      <family val="2"/>
      <charset val="204"/>
    </font>
    <font>
      <b/>
      <u/>
      <sz val="8"/>
      <color theme="1"/>
      <name val="Verdana"/>
      <family val="2"/>
      <charset val="204"/>
    </font>
    <font>
      <b/>
      <sz val="1"/>
      <color theme="1"/>
      <name val="Verdana"/>
      <family val="2"/>
      <charset val="204"/>
    </font>
    <font>
      <b/>
      <sz val="9"/>
      <color theme="1"/>
      <name val="Verdana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8"/>
      <color theme="1"/>
      <name val="Verdan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4DFEC"/>
        <bgColor rgb="FF000000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6" fillId="0" borderId="0"/>
  </cellStyleXfs>
  <cellXfs count="182">
    <xf numFmtId="0" fontId="0" fillId="0" borderId="0" xfId="0"/>
    <xf numFmtId="0" fontId="10" fillId="0" borderId="2" xfId="0" applyFont="1" applyFill="1" applyBorder="1" applyAlignment="1">
      <alignment vertical="center" wrapText="1"/>
    </xf>
    <xf numFmtId="168" fontId="10" fillId="0" borderId="2" xfId="0" applyNumberFormat="1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4" fontId="13" fillId="0" borderId="2" xfId="1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164" fontId="14" fillId="0" borderId="2" xfId="2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20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 wrapText="1"/>
    </xf>
    <xf numFmtId="17" fontId="22" fillId="0" borderId="0" xfId="0" applyNumberFormat="1" applyFont="1" applyAlignment="1">
      <alignment horizontal="right" vertical="center" wrapText="1"/>
    </xf>
    <xf numFmtId="3" fontId="19" fillId="0" borderId="0" xfId="0" applyNumberFormat="1" applyFont="1" applyAlignment="1">
      <alignment horizontal="right" vertical="center" wrapText="1"/>
    </xf>
    <xf numFmtId="3" fontId="22" fillId="0" borderId="0" xfId="0" applyNumberFormat="1" applyFont="1" applyAlignment="1">
      <alignment horizontal="right" vertical="center" wrapText="1"/>
    </xf>
    <xf numFmtId="16" fontId="19" fillId="0" borderId="0" xfId="0" applyNumberFormat="1" applyFont="1" applyAlignment="1">
      <alignment horizontal="right" vertical="center" wrapText="1"/>
    </xf>
    <xf numFmtId="16" fontId="22" fillId="0" borderId="0" xfId="0" applyNumberFormat="1" applyFont="1" applyAlignment="1">
      <alignment horizontal="right" vertical="center" wrapText="1"/>
    </xf>
    <xf numFmtId="17" fontId="19" fillId="0" borderId="0" xfId="0" applyNumberFormat="1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3" fontId="18" fillId="0" borderId="0" xfId="0" applyNumberFormat="1" applyFont="1" applyAlignment="1">
      <alignment horizontal="right" vertical="center" wrapText="1"/>
    </xf>
    <xf numFmtId="3" fontId="23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3" fontId="14" fillId="0" borderId="7" xfId="0" applyNumberFormat="1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4" fontId="14" fillId="3" borderId="7" xfId="0" applyNumberFormat="1" applyFont="1" applyFill="1" applyBorder="1" applyAlignment="1">
      <alignment horizontal="center" vertical="center" wrapText="1"/>
    </xf>
    <xf numFmtId="4" fontId="14" fillId="3" borderId="2" xfId="0" applyNumberFormat="1" applyFont="1" applyFill="1" applyBorder="1" applyAlignment="1">
      <alignment horizontal="center" vertical="center" wrapText="1"/>
    </xf>
    <xf numFmtId="170" fontId="12" fillId="0" borderId="0" xfId="0" applyNumberFormat="1" applyFont="1" applyFill="1" applyBorder="1"/>
    <xf numFmtId="171" fontId="12" fillId="0" borderId="0" xfId="4" applyNumberFormat="1" applyFont="1" applyFill="1" applyBorder="1"/>
    <xf numFmtId="4" fontId="14" fillId="0" borderId="7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3" fontId="19" fillId="0" borderId="0" xfId="0" applyNumberFormat="1" applyFont="1" applyAlignment="1">
      <alignment horizontal="right" vertical="center" wrapText="1"/>
    </xf>
    <xf numFmtId="3" fontId="18" fillId="0" borderId="0" xfId="0" applyNumberFormat="1" applyFont="1" applyAlignment="1">
      <alignment horizontal="right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7" fillId="2" borderId="0" xfId="0" applyFont="1" applyFill="1" applyBorder="1"/>
    <xf numFmtId="0" fontId="13" fillId="0" borderId="7" xfId="0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18" fillId="0" borderId="0" xfId="0" applyNumberFormat="1" applyFont="1" applyAlignment="1">
      <alignment horizontal="right" vertical="center" wrapText="1"/>
    </xf>
    <xf numFmtId="4" fontId="19" fillId="0" borderId="0" xfId="0" applyNumberFormat="1" applyFont="1" applyAlignment="1">
      <alignment horizontal="right" vertical="center" wrapText="1"/>
    </xf>
    <xf numFmtId="4" fontId="22" fillId="0" borderId="0" xfId="0" applyNumberFormat="1" applyFont="1" applyAlignment="1">
      <alignment horizontal="right" vertical="center" wrapText="1"/>
    </xf>
    <xf numFmtId="4" fontId="23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vertical="center"/>
    </xf>
    <xf numFmtId="0" fontId="19" fillId="0" borderId="21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164" fontId="9" fillId="4" borderId="2" xfId="0" applyNumberFormat="1" applyFont="1" applyFill="1" applyBorder="1" applyAlignment="1">
      <alignment horizontal="center" vertical="center" wrapText="1"/>
    </xf>
    <xf numFmtId="167" fontId="9" fillId="4" borderId="2" xfId="0" applyNumberFormat="1" applyFont="1" applyFill="1" applyBorder="1" applyAlignment="1">
      <alignment horizontal="center" vertical="center" wrapText="1"/>
    </xf>
    <xf numFmtId="168" fontId="10" fillId="4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167" fontId="9" fillId="4" borderId="5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left" vertical="center" wrapText="1"/>
    </xf>
    <xf numFmtId="165" fontId="9" fillId="4" borderId="2" xfId="0" applyNumberFormat="1" applyFont="1" applyFill="1" applyBorder="1" applyAlignment="1">
      <alignment horizontal="left" vertical="center" wrapText="1"/>
    </xf>
    <xf numFmtId="165" fontId="10" fillId="4" borderId="2" xfId="0" applyNumberFormat="1" applyFont="1" applyFill="1" applyBorder="1" applyAlignment="1">
      <alignment horizontal="center" vertical="center" wrapText="1"/>
    </xf>
    <xf numFmtId="166" fontId="9" fillId="4" borderId="2" xfId="0" applyNumberFormat="1" applyFont="1" applyFill="1" applyBorder="1" applyAlignment="1">
      <alignment horizontal="center" vertical="center" wrapText="1"/>
    </xf>
    <xf numFmtId="165" fontId="6" fillId="4" borderId="2" xfId="0" applyNumberFormat="1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horizontal="center" vertical="center" wrapText="1"/>
    </xf>
    <xf numFmtId="165" fontId="9" fillId="4" borderId="4" xfId="0" applyNumberFormat="1" applyFont="1" applyFill="1" applyBorder="1" applyAlignment="1">
      <alignment vertical="top" wrapText="1"/>
    </xf>
    <xf numFmtId="49" fontId="5" fillId="4" borderId="4" xfId="0" applyNumberFormat="1" applyFont="1" applyFill="1" applyBorder="1" applyAlignment="1">
      <alignment vertical="top" wrapText="1"/>
    </xf>
    <xf numFmtId="49" fontId="6" fillId="4" borderId="4" xfId="0" applyNumberFormat="1" applyFont="1" applyFill="1" applyBorder="1" applyAlignment="1">
      <alignment vertical="top" wrapText="1"/>
    </xf>
    <xf numFmtId="164" fontId="6" fillId="4" borderId="2" xfId="0" applyNumberFormat="1" applyFont="1" applyFill="1" applyBorder="1" applyAlignment="1">
      <alignment horizontal="center" vertical="center" wrapText="1"/>
    </xf>
    <xf numFmtId="49" fontId="4" fillId="4" borderId="0" xfId="0" applyNumberFormat="1" applyFont="1" applyFill="1" applyBorder="1" applyAlignment="1">
      <alignment horizontal="left" vertical="top"/>
    </xf>
    <xf numFmtId="0" fontId="6" fillId="4" borderId="0" xfId="0" applyFont="1" applyFill="1" applyBorder="1" applyAlignment="1">
      <alignment horizontal="center" vertical="top"/>
    </xf>
    <xf numFmtId="49" fontId="10" fillId="4" borderId="2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left" vertical="center" wrapText="1"/>
    </xf>
    <xf numFmtId="49" fontId="9" fillId="4" borderId="3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left" vertical="center" wrapText="1"/>
    </xf>
    <xf numFmtId="166" fontId="10" fillId="4" borderId="2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indent="8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3" fontId="19" fillId="0" borderId="0" xfId="0" applyNumberFormat="1" applyFont="1" applyAlignment="1">
      <alignment horizontal="right" vertical="center" wrapText="1"/>
    </xf>
    <xf numFmtId="0" fontId="21" fillId="0" borderId="20" xfId="0" applyFont="1" applyBorder="1" applyAlignment="1">
      <alignment vertical="center" wrapText="1"/>
    </xf>
    <xf numFmtId="16" fontId="19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3" fontId="18" fillId="0" borderId="0" xfId="0" applyNumberFormat="1" applyFont="1" applyAlignment="1">
      <alignment horizontal="right" vertical="center" wrapText="1"/>
    </xf>
    <xf numFmtId="4" fontId="18" fillId="0" borderId="0" xfId="0" applyNumberFormat="1" applyFont="1" applyAlignment="1">
      <alignment horizontal="right" vertical="center" wrapText="1"/>
    </xf>
    <xf numFmtId="4" fontId="19" fillId="0" borderId="0" xfId="0" applyNumberFormat="1" applyFont="1" applyAlignment="1">
      <alignment horizontal="right" vertical="center" wrapText="1"/>
    </xf>
    <xf numFmtId="0" fontId="23" fillId="0" borderId="0" xfId="0" applyFont="1" applyAlignment="1">
      <alignment vertical="center" wrapText="1"/>
    </xf>
    <xf numFmtId="0" fontId="19" fillId="0" borderId="2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 indent="8"/>
    </xf>
    <xf numFmtId="0" fontId="28" fillId="0" borderId="0" xfId="0" applyFont="1" applyAlignment="1">
      <alignment horizontal="left" vertical="center" wrapText="1" indent="1"/>
    </xf>
    <xf numFmtId="0" fontId="19" fillId="0" borderId="20" xfId="0" applyFont="1" applyBorder="1" applyAlignment="1">
      <alignment horizontal="right" vertical="center" wrapText="1"/>
    </xf>
    <xf numFmtId="4" fontId="19" fillId="0" borderId="20" xfId="0" applyNumberFormat="1" applyFont="1" applyBorder="1" applyAlignment="1">
      <alignment horizontal="right" vertical="center" wrapText="1"/>
    </xf>
    <xf numFmtId="3" fontId="19" fillId="0" borderId="20" xfId="0" applyNumberFormat="1" applyFont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5" fontId="6" fillId="4" borderId="3" xfId="0" applyNumberFormat="1" applyFont="1" applyFill="1" applyBorder="1" applyAlignment="1">
      <alignment horizontal="center" vertical="center" wrapText="1"/>
    </xf>
    <xf numFmtId="165" fontId="6" fillId="4" borderId="4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5"/>
    <cellStyle name="Обычный 5" xfId="2"/>
    <cellStyle name="Процентный" xfId="4" builtinId="5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52" workbookViewId="0">
      <selection activeCell="H14" sqref="H14"/>
    </sheetView>
  </sheetViews>
  <sheetFormatPr defaultRowHeight="15" x14ac:dyDescent="0.25"/>
  <cols>
    <col min="2" max="2" width="15.5703125" customWidth="1"/>
    <col min="6" max="6" width="14.28515625" customWidth="1"/>
    <col min="7" max="7" width="23.42578125" customWidth="1"/>
    <col min="8" max="8" width="14.7109375" customWidth="1"/>
    <col min="9" max="9" width="13.7109375" customWidth="1"/>
    <col min="12" max="12" width="22.140625" customWidth="1"/>
    <col min="13" max="13" width="13.28515625" customWidth="1"/>
    <col min="14" max="14" width="12.5703125" customWidth="1"/>
  </cols>
  <sheetData>
    <row r="1" spans="1:9" x14ac:dyDescent="0.25">
      <c r="A1" s="120" t="s">
        <v>134</v>
      </c>
      <c r="B1" s="120"/>
      <c r="C1" s="120"/>
      <c r="D1" s="120"/>
      <c r="E1" s="120" t="s">
        <v>135</v>
      </c>
      <c r="F1" s="120"/>
      <c r="G1" s="120"/>
      <c r="H1" s="120"/>
      <c r="I1" s="120"/>
    </row>
    <row r="2" spans="1:9" ht="31.5" x14ac:dyDescent="0.25">
      <c r="A2" s="22" t="s">
        <v>136</v>
      </c>
      <c r="B2" s="121" t="s">
        <v>137</v>
      </c>
      <c r="C2" s="121"/>
      <c r="D2" s="22" t="s">
        <v>138</v>
      </c>
      <c r="E2" s="22" t="s">
        <v>136</v>
      </c>
      <c r="F2" s="23" t="s">
        <v>137</v>
      </c>
      <c r="G2" s="122" t="s">
        <v>138</v>
      </c>
      <c r="H2" s="122"/>
      <c r="I2" s="122"/>
    </row>
    <row r="3" spans="1:9" x14ac:dyDescent="0.25">
      <c r="A3" s="123"/>
      <c r="B3" s="123"/>
      <c r="C3" s="123"/>
      <c r="D3" s="123"/>
      <c r="E3" s="123"/>
      <c r="F3" s="123"/>
      <c r="G3" s="123"/>
      <c r="H3" s="123"/>
      <c r="I3" s="123"/>
    </row>
    <row r="4" spans="1:9" x14ac:dyDescent="0.25">
      <c r="A4" s="123"/>
      <c r="B4" s="123"/>
      <c r="C4" s="123"/>
      <c r="D4" s="123"/>
      <c r="E4" s="123"/>
      <c r="F4" s="123"/>
      <c r="G4" s="123"/>
      <c r="H4" s="123"/>
      <c r="I4" s="123"/>
    </row>
    <row r="5" spans="1:9" ht="21" customHeight="1" x14ac:dyDescent="0.25">
      <c r="A5" s="123" t="s">
        <v>139</v>
      </c>
      <c r="B5" s="123"/>
      <c r="C5" s="123"/>
      <c r="D5" s="123"/>
      <c r="E5" s="123" t="s">
        <v>139</v>
      </c>
      <c r="F5" s="123"/>
      <c r="G5" s="123"/>
      <c r="H5" s="123"/>
      <c r="I5" s="123"/>
    </row>
    <row r="6" spans="1:9" x14ac:dyDescent="0.25">
      <c r="A6" s="123"/>
      <c r="B6" s="123"/>
      <c r="C6" s="123"/>
      <c r="D6" s="123"/>
      <c r="E6" s="123"/>
      <c r="F6" s="123"/>
      <c r="G6" s="123"/>
      <c r="H6" s="123"/>
      <c r="I6" s="123"/>
    </row>
    <row r="7" spans="1:9" x14ac:dyDescent="0.25">
      <c r="A7" s="123" t="s">
        <v>140</v>
      </c>
      <c r="B7" s="123"/>
      <c r="C7" s="123"/>
      <c r="D7" s="123"/>
      <c r="E7" s="123" t="s">
        <v>140</v>
      </c>
      <c r="F7" s="123"/>
      <c r="G7" s="123"/>
      <c r="H7" s="123"/>
      <c r="I7" s="123"/>
    </row>
    <row r="8" spans="1:9" x14ac:dyDescent="0.25">
      <c r="A8" s="123"/>
      <c r="B8" s="123"/>
      <c r="C8" s="123"/>
      <c r="D8" s="123"/>
      <c r="E8" s="124"/>
      <c r="F8" s="124"/>
      <c r="G8" s="124"/>
      <c r="H8" s="124"/>
      <c r="I8" s="124"/>
    </row>
    <row r="9" spans="1:9" x14ac:dyDescent="0.25">
      <c r="A9" s="123"/>
      <c r="B9" s="123"/>
      <c r="C9" s="123"/>
      <c r="D9" s="123"/>
      <c r="E9" s="123"/>
      <c r="F9" s="123"/>
      <c r="G9" s="123"/>
      <c r="H9" s="123"/>
      <c r="I9" s="123"/>
    </row>
    <row r="10" spans="1:9" x14ac:dyDescent="0.25">
      <c r="A10" s="121" t="s">
        <v>141</v>
      </c>
      <c r="B10" s="121"/>
      <c r="C10" s="122" t="s">
        <v>142</v>
      </c>
      <c r="D10" s="122"/>
      <c r="E10" s="122"/>
      <c r="F10" s="122"/>
      <c r="G10" s="122"/>
      <c r="H10" s="122"/>
      <c r="I10" s="122"/>
    </row>
    <row r="11" spans="1:9" x14ac:dyDescent="0.25">
      <c r="A11" s="131" t="s">
        <v>143</v>
      </c>
      <c r="B11" s="131"/>
      <c r="C11" s="131"/>
      <c r="D11" s="131"/>
      <c r="E11" s="131"/>
      <c r="F11" s="131"/>
      <c r="G11" s="131"/>
      <c r="H11" s="131"/>
      <c r="I11" s="131"/>
    </row>
    <row r="12" spans="1:9" x14ac:dyDescent="0.25">
      <c r="A12" s="132" t="s">
        <v>144</v>
      </c>
      <c r="B12" s="132"/>
      <c r="C12" s="132"/>
      <c r="D12" s="132"/>
      <c r="E12" s="132"/>
      <c r="F12" s="132"/>
      <c r="G12" s="132"/>
      <c r="H12" s="132"/>
      <c r="I12" s="132"/>
    </row>
    <row r="13" spans="1:9" x14ac:dyDescent="0.25">
      <c r="A13" s="133" t="s">
        <v>145</v>
      </c>
      <c r="B13" s="133"/>
      <c r="C13" s="133"/>
      <c r="D13" s="133"/>
      <c r="E13" s="133"/>
      <c r="F13" s="133"/>
      <c r="G13" s="133"/>
      <c r="H13" s="23" t="s">
        <v>146</v>
      </c>
      <c r="I13" s="25" t="s">
        <v>147</v>
      </c>
    </row>
    <row r="14" spans="1:9" x14ac:dyDescent="0.25">
      <c r="A14" s="133" t="s">
        <v>148</v>
      </c>
      <c r="B14" s="133"/>
      <c r="C14" s="133"/>
      <c r="D14" s="133"/>
      <c r="E14" s="133"/>
      <c r="F14" s="133"/>
      <c r="G14" s="133"/>
      <c r="H14" s="23" t="s">
        <v>149</v>
      </c>
      <c r="I14" s="25" t="s">
        <v>147</v>
      </c>
    </row>
    <row r="15" spans="1:9" x14ac:dyDescent="0.25">
      <c r="A15" s="133" t="s">
        <v>150</v>
      </c>
      <c r="B15" s="133"/>
      <c r="C15" s="133"/>
      <c r="D15" s="133"/>
      <c r="E15" s="133"/>
      <c r="F15" s="133"/>
      <c r="G15" s="133"/>
      <c r="H15" s="23" t="s">
        <v>151</v>
      </c>
      <c r="I15" s="25" t="s">
        <v>152</v>
      </c>
    </row>
    <row r="16" spans="1:9" x14ac:dyDescent="0.25">
      <c r="A16" s="133" t="s">
        <v>153</v>
      </c>
      <c r="B16" s="133"/>
      <c r="C16" s="133"/>
      <c r="D16" s="133"/>
      <c r="E16" s="133"/>
      <c r="F16" s="133"/>
      <c r="G16" s="133"/>
      <c r="H16" s="23" t="s">
        <v>154</v>
      </c>
      <c r="I16" s="25" t="s">
        <v>147</v>
      </c>
    </row>
    <row r="17" spans="1:14" ht="21" customHeight="1" x14ac:dyDescent="0.25">
      <c r="A17" s="123" t="s">
        <v>155</v>
      </c>
      <c r="B17" s="123"/>
      <c r="C17" s="123"/>
      <c r="D17" s="123"/>
      <c r="E17" s="123"/>
      <c r="F17" s="123"/>
      <c r="G17" s="123"/>
      <c r="H17" s="123"/>
      <c r="I17" s="123"/>
    </row>
    <row r="18" spans="1:14" x14ac:dyDescent="0.25">
      <c r="A18" s="24"/>
      <c r="B18" s="24"/>
      <c r="C18" s="24"/>
      <c r="D18" s="24"/>
      <c r="E18" s="24"/>
      <c r="F18" s="24"/>
      <c r="G18" s="24"/>
      <c r="H18" s="24"/>
      <c r="I18" s="24"/>
    </row>
    <row r="19" spans="1:14" ht="15.75" thickBot="1" x14ac:dyDescent="0.3">
      <c r="A19" s="27"/>
    </row>
    <row r="20" spans="1:14" ht="15.75" thickBot="1" x14ac:dyDescent="0.3">
      <c r="A20" s="125" t="s">
        <v>156</v>
      </c>
      <c r="B20" s="28" t="s">
        <v>157</v>
      </c>
      <c r="C20" s="125" t="s">
        <v>160</v>
      </c>
      <c r="D20" s="128" t="s">
        <v>161</v>
      </c>
      <c r="E20" s="129"/>
      <c r="F20" s="130"/>
      <c r="G20" s="128" t="s">
        <v>162</v>
      </c>
      <c r="H20" s="129"/>
      <c r="I20" s="130"/>
      <c r="J20" s="128" t="s">
        <v>163</v>
      </c>
      <c r="K20" s="130"/>
      <c r="L20" s="128" t="s">
        <v>164</v>
      </c>
      <c r="M20" s="129"/>
      <c r="N20" s="130"/>
    </row>
    <row r="21" spans="1:14" ht="15.75" thickBot="1" x14ac:dyDescent="0.3">
      <c r="A21" s="126"/>
      <c r="B21" s="29" t="s">
        <v>158</v>
      </c>
      <c r="C21" s="126"/>
      <c r="D21" s="125" t="s">
        <v>165</v>
      </c>
      <c r="E21" s="30" t="s">
        <v>166</v>
      </c>
      <c r="F21" s="30" t="s">
        <v>167</v>
      </c>
      <c r="G21" s="125" t="s">
        <v>165</v>
      </c>
      <c r="H21" s="30" t="s">
        <v>166</v>
      </c>
      <c r="I21" s="30" t="s">
        <v>167</v>
      </c>
      <c r="J21" s="30" t="s">
        <v>166</v>
      </c>
      <c r="K21" s="30" t="s">
        <v>167</v>
      </c>
      <c r="L21" s="125" t="s">
        <v>165</v>
      </c>
      <c r="M21" s="30" t="s">
        <v>166</v>
      </c>
      <c r="N21" s="30" t="s">
        <v>167</v>
      </c>
    </row>
    <row r="22" spans="1:14" ht="21.75" thickBot="1" x14ac:dyDescent="0.3">
      <c r="A22" s="127"/>
      <c r="B22" s="30" t="s">
        <v>159</v>
      </c>
      <c r="C22" s="127"/>
      <c r="D22" s="127"/>
      <c r="E22" s="30" t="s">
        <v>168</v>
      </c>
      <c r="F22" s="30" t="s">
        <v>169</v>
      </c>
      <c r="G22" s="127"/>
      <c r="H22" s="30" t="s">
        <v>168</v>
      </c>
      <c r="I22" s="30" t="s">
        <v>169</v>
      </c>
      <c r="J22" s="30" t="s">
        <v>168</v>
      </c>
      <c r="K22" s="30" t="s">
        <v>169</v>
      </c>
      <c r="L22" s="127"/>
      <c r="M22" s="30" t="s">
        <v>168</v>
      </c>
      <c r="N22" s="30" t="s">
        <v>169</v>
      </c>
    </row>
    <row r="23" spans="1:14" ht="15.75" thickBot="1" x14ac:dyDescent="0.3">
      <c r="A23" s="31"/>
    </row>
    <row r="24" spans="1:14" ht="15.75" thickBot="1" x14ac:dyDescent="0.3">
      <c r="A24" s="32">
        <v>1</v>
      </c>
      <c r="B24" s="33">
        <v>2</v>
      </c>
      <c r="C24" s="33">
        <v>3</v>
      </c>
      <c r="D24" s="33">
        <v>4</v>
      </c>
      <c r="E24" s="33">
        <v>5</v>
      </c>
      <c r="F24" s="33">
        <v>6</v>
      </c>
      <c r="G24" s="33">
        <v>7</v>
      </c>
      <c r="H24" s="33">
        <v>8</v>
      </c>
      <c r="I24" s="33">
        <v>9</v>
      </c>
      <c r="J24" s="33">
        <v>10</v>
      </c>
      <c r="K24" s="33">
        <v>11</v>
      </c>
      <c r="L24" s="33">
        <v>12</v>
      </c>
      <c r="M24" s="33">
        <v>13</v>
      </c>
      <c r="N24" s="33">
        <v>14</v>
      </c>
    </row>
    <row r="25" spans="1:14" x14ac:dyDescent="0.25">
      <c r="A25" s="22"/>
      <c r="B25" s="135" t="s">
        <v>170</v>
      </c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x14ac:dyDescent="0.25">
      <c r="A26" s="123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</row>
    <row r="27" spans="1:14" ht="21" x14ac:dyDescent="0.25">
      <c r="A27" s="133" t="s">
        <v>171</v>
      </c>
      <c r="B27" s="25" t="s">
        <v>172</v>
      </c>
      <c r="C27" s="133" t="s">
        <v>174</v>
      </c>
      <c r="D27" s="133" t="s">
        <v>175</v>
      </c>
      <c r="E27" s="26"/>
      <c r="F27" s="34" t="s">
        <v>175</v>
      </c>
      <c r="G27" s="133" t="s">
        <v>176</v>
      </c>
      <c r="H27" s="26"/>
      <c r="I27" s="34" t="s">
        <v>176</v>
      </c>
      <c r="J27" s="34">
        <v>1</v>
      </c>
      <c r="K27" s="35">
        <v>26877</v>
      </c>
      <c r="L27" s="134">
        <v>1008</v>
      </c>
      <c r="M27" s="26"/>
      <c r="N27" s="37">
        <v>1008</v>
      </c>
    </row>
    <row r="28" spans="1:14" ht="105" x14ac:dyDescent="0.25">
      <c r="A28" s="133"/>
      <c r="B28" s="25" t="s">
        <v>173</v>
      </c>
      <c r="C28" s="133"/>
      <c r="D28" s="133"/>
      <c r="E28" s="26"/>
      <c r="F28" s="26" t="s">
        <v>177</v>
      </c>
      <c r="G28" s="133"/>
      <c r="H28" s="26"/>
      <c r="I28" s="26" t="s">
        <v>178</v>
      </c>
      <c r="J28" s="26">
        <v>1</v>
      </c>
      <c r="K28" s="26" t="s">
        <v>179</v>
      </c>
      <c r="L28" s="134"/>
      <c r="M28" s="26"/>
      <c r="N28" s="26">
        <v>267</v>
      </c>
    </row>
    <row r="29" spans="1:14" x14ac:dyDescent="0.25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</row>
    <row r="30" spans="1:14" ht="21" x14ac:dyDescent="0.25">
      <c r="A30" s="133" t="s">
        <v>180</v>
      </c>
      <c r="B30" s="25" t="s">
        <v>181</v>
      </c>
      <c r="C30" s="133" t="s">
        <v>174</v>
      </c>
      <c r="D30" s="133" t="s">
        <v>183</v>
      </c>
      <c r="E30" s="26"/>
      <c r="F30" s="34" t="s">
        <v>183</v>
      </c>
      <c r="G30" s="133" t="s">
        <v>184</v>
      </c>
      <c r="H30" s="26"/>
      <c r="I30" s="34" t="s">
        <v>184</v>
      </c>
      <c r="J30" s="34">
        <v>1</v>
      </c>
      <c r="K30" s="35">
        <v>26877</v>
      </c>
      <c r="L30" s="133">
        <v>848</v>
      </c>
      <c r="M30" s="26"/>
      <c r="N30" s="34">
        <v>848</v>
      </c>
    </row>
    <row r="31" spans="1:14" ht="94.5" x14ac:dyDescent="0.25">
      <c r="A31" s="133"/>
      <c r="B31" s="25" t="s">
        <v>182</v>
      </c>
      <c r="C31" s="133"/>
      <c r="D31" s="133"/>
      <c r="E31" s="26"/>
      <c r="F31" s="26" t="s">
        <v>185</v>
      </c>
      <c r="G31" s="133"/>
      <c r="H31" s="26"/>
      <c r="I31" s="26" t="s">
        <v>186</v>
      </c>
      <c r="J31" s="26">
        <v>1</v>
      </c>
      <c r="K31" s="26" t="s">
        <v>179</v>
      </c>
      <c r="L31" s="133"/>
      <c r="M31" s="26"/>
      <c r="N31" s="26">
        <v>224</v>
      </c>
    </row>
    <row r="32" spans="1:14" x14ac:dyDescent="0.25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</row>
    <row r="33" spans="1:14" x14ac:dyDescent="0.25">
      <c r="A33" s="133" t="s">
        <v>187</v>
      </c>
      <c r="B33" s="25" t="s">
        <v>188</v>
      </c>
      <c r="C33" s="133" t="s">
        <v>190</v>
      </c>
      <c r="D33" s="133" t="s">
        <v>191</v>
      </c>
      <c r="E33" s="34" t="s">
        <v>191</v>
      </c>
      <c r="F33" s="26"/>
      <c r="G33" s="133" t="s">
        <v>192</v>
      </c>
      <c r="H33" s="34" t="s">
        <v>192</v>
      </c>
      <c r="I33" s="26"/>
      <c r="J33" s="34" t="s">
        <v>193</v>
      </c>
      <c r="K33" s="34">
        <v>1</v>
      </c>
      <c r="L33" s="134">
        <v>6324</v>
      </c>
      <c r="M33" s="37">
        <v>6324</v>
      </c>
      <c r="N33" s="26"/>
    </row>
    <row r="34" spans="1:14" ht="136.5" x14ac:dyDescent="0.25">
      <c r="A34" s="133"/>
      <c r="B34" s="25" t="s">
        <v>189</v>
      </c>
      <c r="C34" s="133"/>
      <c r="D34" s="133"/>
      <c r="E34" s="26"/>
      <c r="F34" s="26"/>
      <c r="G34" s="133"/>
      <c r="H34" s="26"/>
      <c r="I34" s="26"/>
      <c r="J34" s="26">
        <v>1</v>
      </c>
      <c r="K34" s="26">
        <v>1</v>
      </c>
      <c r="L34" s="134"/>
      <c r="M34" s="26"/>
      <c r="N34" s="26"/>
    </row>
    <row r="35" spans="1:14" x14ac:dyDescent="0.25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</row>
    <row r="36" spans="1:14" ht="21" x14ac:dyDescent="0.25">
      <c r="A36" s="133" t="s">
        <v>194</v>
      </c>
      <c r="B36" s="25" t="s">
        <v>195</v>
      </c>
      <c r="C36" s="136">
        <v>43678</v>
      </c>
      <c r="D36" s="133" t="s">
        <v>197</v>
      </c>
      <c r="E36" s="34" t="s">
        <v>198</v>
      </c>
      <c r="F36" s="34" t="s">
        <v>197</v>
      </c>
      <c r="G36" s="133" t="s">
        <v>199</v>
      </c>
      <c r="H36" s="34" t="s">
        <v>200</v>
      </c>
      <c r="I36" s="34" t="s">
        <v>199</v>
      </c>
      <c r="J36" s="34">
        <v>1</v>
      </c>
      <c r="K36" s="34">
        <v>1</v>
      </c>
      <c r="L36" s="134">
        <v>10642</v>
      </c>
      <c r="M36" s="26"/>
      <c r="N36" s="37">
        <v>10642</v>
      </c>
    </row>
    <row r="37" spans="1:14" ht="42" x14ac:dyDescent="0.25">
      <c r="A37" s="133"/>
      <c r="B37" s="25" t="s">
        <v>196</v>
      </c>
      <c r="C37" s="136"/>
      <c r="D37" s="133"/>
      <c r="E37" s="26" t="s">
        <v>201</v>
      </c>
      <c r="F37" s="26"/>
      <c r="G37" s="133"/>
      <c r="H37" s="26" t="s">
        <v>201</v>
      </c>
      <c r="I37" s="26"/>
      <c r="J37" s="26">
        <v>1</v>
      </c>
      <c r="K37" s="26">
        <v>1</v>
      </c>
      <c r="L37" s="134"/>
      <c r="M37" s="26"/>
      <c r="N37" s="26"/>
    </row>
    <row r="38" spans="1:14" x14ac:dyDescent="0.25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</row>
    <row r="39" spans="1:14" ht="21" x14ac:dyDescent="0.25">
      <c r="A39" s="133" t="s">
        <v>202</v>
      </c>
      <c r="B39" s="25" t="s">
        <v>203</v>
      </c>
      <c r="C39" s="133" t="s">
        <v>174</v>
      </c>
      <c r="D39" s="133" t="s">
        <v>205</v>
      </c>
      <c r="E39" s="34" t="s">
        <v>206</v>
      </c>
      <c r="F39" s="34" t="s">
        <v>207</v>
      </c>
      <c r="G39" s="133" t="s">
        <v>208</v>
      </c>
      <c r="H39" s="35">
        <v>46082</v>
      </c>
      <c r="I39" s="34" t="s">
        <v>209</v>
      </c>
      <c r="J39" s="39">
        <v>43724</v>
      </c>
      <c r="K39" s="39">
        <v>43778</v>
      </c>
      <c r="L39" s="133">
        <v>437</v>
      </c>
      <c r="M39" s="34">
        <v>55</v>
      </c>
      <c r="N39" s="34">
        <v>377</v>
      </c>
    </row>
    <row r="40" spans="1:14" ht="42" x14ac:dyDescent="0.25">
      <c r="A40" s="133"/>
      <c r="B40" s="25" t="s">
        <v>204</v>
      </c>
      <c r="C40" s="133"/>
      <c r="D40" s="133"/>
      <c r="E40" s="40">
        <v>19998</v>
      </c>
      <c r="F40" s="26" t="s">
        <v>210</v>
      </c>
      <c r="G40" s="133"/>
      <c r="H40" s="40">
        <v>41640</v>
      </c>
      <c r="I40" s="40">
        <v>17319</v>
      </c>
      <c r="J40" s="40">
        <v>27851</v>
      </c>
      <c r="K40" s="38">
        <v>43724</v>
      </c>
      <c r="L40" s="133"/>
      <c r="M40" s="26">
        <v>5</v>
      </c>
      <c r="N40" s="26">
        <v>109</v>
      </c>
    </row>
    <row r="41" spans="1:14" x14ac:dyDescent="0.25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</row>
    <row r="42" spans="1:14" x14ac:dyDescent="0.25">
      <c r="A42" s="133" t="s">
        <v>211</v>
      </c>
      <c r="B42" s="25" t="s">
        <v>212</v>
      </c>
      <c r="C42" s="133" t="s">
        <v>214</v>
      </c>
      <c r="D42" s="133" t="s">
        <v>215</v>
      </c>
      <c r="E42" s="34" t="s">
        <v>215</v>
      </c>
      <c r="F42" s="26"/>
      <c r="G42" s="133" t="s">
        <v>216</v>
      </c>
      <c r="H42" s="34" t="s">
        <v>216</v>
      </c>
      <c r="I42" s="26"/>
      <c r="J42" s="39">
        <v>43724</v>
      </c>
      <c r="K42" s="34">
        <v>1</v>
      </c>
      <c r="L42" s="134">
        <v>2994</v>
      </c>
      <c r="M42" s="37">
        <v>2994</v>
      </c>
      <c r="N42" s="26"/>
    </row>
    <row r="43" spans="1:14" ht="63" x14ac:dyDescent="0.25">
      <c r="A43" s="133"/>
      <c r="B43" s="25" t="s">
        <v>213</v>
      </c>
      <c r="C43" s="133"/>
      <c r="D43" s="133"/>
      <c r="E43" s="26"/>
      <c r="F43" s="26"/>
      <c r="G43" s="133"/>
      <c r="H43" s="26"/>
      <c r="I43" s="26"/>
      <c r="J43" s="26">
        <v>1</v>
      </c>
      <c r="K43" s="26">
        <v>1</v>
      </c>
      <c r="L43" s="134"/>
      <c r="M43" s="26"/>
      <c r="N43" s="26"/>
    </row>
    <row r="44" spans="1:14" x14ac:dyDescent="0.25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</row>
    <row r="45" spans="1:14" x14ac:dyDescent="0.25">
      <c r="A45" s="133" t="s">
        <v>217</v>
      </c>
      <c r="B45" s="25" t="s">
        <v>218</v>
      </c>
      <c r="C45" s="133" t="s">
        <v>220</v>
      </c>
      <c r="D45" s="133" t="s">
        <v>221</v>
      </c>
      <c r="E45" s="34" t="s">
        <v>222</v>
      </c>
      <c r="F45" s="34" t="s">
        <v>223</v>
      </c>
      <c r="G45" s="133" t="s">
        <v>224</v>
      </c>
      <c r="H45" s="34" t="s">
        <v>225</v>
      </c>
      <c r="I45" s="34" t="s">
        <v>226</v>
      </c>
      <c r="J45" s="39">
        <v>43724</v>
      </c>
      <c r="K45" s="35">
        <v>28976</v>
      </c>
      <c r="L45" s="134">
        <v>253448</v>
      </c>
      <c r="M45" s="37">
        <v>57717</v>
      </c>
      <c r="N45" s="37">
        <v>29921</v>
      </c>
    </row>
    <row r="46" spans="1:14" ht="73.5" x14ac:dyDescent="0.25">
      <c r="A46" s="133"/>
      <c r="B46" s="25" t="s">
        <v>219</v>
      </c>
      <c r="C46" s="133"/>
      <c r="D46" s="133"/>
      <c r="E46" s="26" t="s">
        <v>227</v>
      </c>
      <c r="F46" s="40">
        <v>23193</v>
      </c>
      <c r="G46" s="133"/>
      <c r="H46" s="26" t="s">
        <v>228</v>
      </c>
      <c r="I46" s="26" t="s">
        <v>229</v>
      </c>
      <c r="J46" s="40">
        <v>12359</v>
      </c>
      <c r="K46" s="26" t="s">
        <v>230</v>
      </c>
      <c r="L46" s="134"/>
      <c r="M46" s="36">
        <v>165809</v>
      </c>
      <c r="N46" s="36">
        <v>10052</v>
      </c>
    </row>
    <row r="47" spans="1:14" x14ac:dyDescent="0.25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</row>
    <row r="48" spans="1:14" x14ac:dyDescent="0.25">
      <c r="A48" s="22"/>
      <c r="B48" s="137" t="s">
        <v>231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</row>
    <row r="49" spans="1:14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</row>
    <row r="50" spans="1:14" ht="21" x14ac:dyDescent="0.25">
      <c r="A50" s="133" t="s">
        <v>232</v>
      </c>
      <c r="B50" s="25" t="s">
        <v>233</v>
      </c>
      <c r="C50" s="133" t="s">
        <v>235</v>
      </c>
      <c r="D50" s="133" t="s">
        <v>236</v>
      </c>
      <c r="E50" s="34" t="s">
        <v>237</v>
      </c>
      <c r="F50" s="34" t="s">
        <v>238</v>
      </c>
      <c r="G50" s="133" t="s">
        <v>239</v>
      </c>
      <c r="H50" s="34" t="s">
        <v>240</v>
      </c>
      <c r="I50" s="34" t="s">
        <v>241</v>
      </c>
      <c r="J50" s="34" t="s">
        <v>242</v>
      </c>
      <c r="K50" s="35">
        <v>30529</v>
      </c>
      <c r="L50" s="134">
        <v>49779</v>
      </c>
      <c r="M50" s="37">
        <v>12896</v>
      </c>
      <c r="N50" s="37">
        <v>31555</v>
      </c>
    </row>
    <row r="51" spans="1:14" ht="105" x14ac:dyDescent="0.25">
      <c r="A51" s="133"/>
      <c r="B51" s="25" t="s">
        <v>234</v>
      </c>
      <c r="C51" s="133"/>
      <c r="D51" s="133"/>
      <c r="E51" s="26" t="s">
        <v>243</v>
      </c>
      <c r="F51" s="26" t="s">
        <v>244</v>
      </c>
      <c r="G51" s="133"/>
      <c r="H51" s="26" t="s">
        <v>245</v>
      </c>
      <c r="I51" s="26" t="s">
        <v>246</v>
      </c>
      <c r="J51" s="40">
        <v>13636</v>
      </c>
      <c r="K51" s="26" t="s">
        <v>247</v>
      </c>
      <c r="L51" s="134"/>
      <c r="M51" s="36">
        <v>5328</v>
      </c>
      <c r="N51" s="36">
        <v>5956</v>
      </c>
    </row>
    <row r="52" spans="1:14" x14ac:dyDescent="0.25">
      <c r="A52" s="123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</row>
    <row r="53" spans="1:14" ht="21" x14ac:dyDescent="0.25">
      <c r="A53" s="133" t="s">
        <v>248</v>
      </c>
      <c r="B53" s="25" t="s">
        <v>249</v>
      </c>
      <c r="C53" s="133" t="s">
        <v>251</v>
      </c>
      <c r="D53" s="133" t="s">
        <v>252</v>
      </c>
      <c r="E53" s="34" t="s">
        <v>253</v>
      </c>
      <c r="F53" s="34" t="s">
        <v>254</v>
      </c>
      <c r="G53" s="133" t="s">
        <v>255</v>
      </c>
      <c r="H53" s="34" t="s">
        <v>256</v>
      </c>
      <c r="I53" s="34" t="s">
        <v>257</v>
      </c>
      <c r="J53" s="39">
        <v>43724</v>
      </c>
      <c r="K53" s="35">
        <v>41456</v>
      </c>
      <c r="L53" s="134">
        <v>236037</v>
      </c>
      <c r="M53" s="37">
        <v>26392</v>
      </c>
      <c r="N53" s="37">
        <v>209645</v>
      </c>
    </row>
    <row r="54" spans="1:14" ht="73.5" x14ac:dyDescent="0.25">
      <c r="A54" s="133"/>
      <c r="B54" s="25" t="s">
        <v>250</v>
      </c>
      <c r="C54" s="133"/>
      <c r="D54" s="133"/>
      <c r="E54" s="26"/>
      <c r="F54" s="40">
        <v>32082</v>
      </c>
      <c r="G54" s="133"/>
      <c r="H54" s="26"/>
      <c r="I54" s="26" t="s">
        <v>258</v>
      </c>
      <c r="J54" s="26">
        <v>1</v>
      </c>
      <c r="K54" s="38">
        <v>43724</v>
      </c>
      <c r="L54" s="134"/>
      <c r="M54" s="26"/>
      <c r="N54" s="36">
        <v>44767</v>
      </c>
    </row>
    <row r="55" spans="1:14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</row>
    <row r="56" spans="1:14" x14ac:dyDescent="0.25">
      <c r="A56" s="133" t="s">
        <v>259</v>
      </c>
      <c r="B56" s="25" t="s">
        <v>260</v>
      </c>
      <c r="C56" s="133">
        <v>24</v>
      </c>
      <c r="D56" s="133" t="s">
        <v>262</v>
      </c>
      <c r="E56" s="26"/>
      <c r="F56" s="26"/>
      <c r="G56" s="133" t="s">
        <v>263</v>
      </c>
      <c r="H56" s="26"/>
      <c r="I56" s="26"/>
      <c r="J56" s="26"/>
      <c r="K56" s="26"/>
      <c r="L56" s="134">
        <v>4069440</v>
      </c>
      <c r="M56" s="26"/>
      <c r="N56" s="26"/>
    </row>
    <row r="57" spans="1:14" ht="42" x14ac:dyDescent="0.25">
      <c r="A57" s="133"/>
      <c r="B57" s="25" t="s">
        <v>261</v>
      </c>
      <c r="C57" s="133"/>
      <c r="D57" s="133"/>
      <c r="E57" s="26" t="s">
        <v>262</v>
      </c>
      <c r="F57" s="26"/>
      <c r="G57" s="133"/>
      <c r="H57" s="26" t="s">
        <v>263</v>
      </c>
      <c r="I57" s="26"/>
      <c r="J57" s="26">
        <v>1</v>
      </c>
      <c r="K57" s="26"/>
      <c r="L57" s="134"/>
      <c r="M57" s="36">
        <v>4069440</v>
      </c>
      <c r="N57" s="26"/>
    </row>
    <row r="58" spans="1:14" x14ac:dyDescent="0.25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</row>
    <row r="59" spans="1:14" ht="21" x14ac:dyDescent="0.25">
      <c r="A59" s="133" t="s">
        <v>264</v>
      </c>
      <c r="B59" s="25" t="s">
        <v>265</v>
      </c>
      <c r="C59" s="133" t="s">
        <v>267</v>
      </c>
      <c r="D59" s="133" t="s">
        <v>268</v>
      </c>
      <c r="E59" s="34" t="s">
        <v>269</v>
      </c>
      <c r="F59" s="34" t="s">
        <v>270</v>
      </c>
      <c r="G59" s="133" t="s">
        <v>271</v>
      </c>
      <c r="H59" s="34" t="s">
        <v>272</v>
      </c>
      <c r="I59" s="34" t="s">
        <v>273</v>
      </c>
      <c r="J59" s="34" t="s">
        <v>242</v>
      </c>
      <c r="K59" s="35">
        <v>28307</v>
      </c>
      <c r="L59" s="134">
        <v>787573</v>
      </c>
      <c r="M59" s="37">
        <v>277096</v>
      </c>
      <c r="N59" s="37">
        <v>510477</v>
      </c>
    </row>
    <row r="60" spans="1:14" ht="73.5" x14ac:dyDescent="0.25">
      <c r="A60" s="133"/>
      <c r="B60" s="25" t="s">
        <v>266</v>
      </c>
      <c r="C60" s="133"/>
      <c r="D60" s="133"/>
      <c r="E60" s="26"/>
      <c r="F60" s="26" t="s">
        <v>274</v>
      </c>
      <c r="G60" s="133"/>
      <c r="H60" s="26"/>
      <c r="I60" s="26" t="s">
        <v>275</v>
      </c>
      <c r="J60" s="26">
        <v>1</v>
      </c>
      <c r="K60" s="38">
        <v>43542</v>
      </c>
      <c r="L60" s="134"/>
      <c r="M60" s="26"/>
      <c r="N60" s="36">
        <v>102149</v>
      </c>
    </row>
    <row r="61" spans="1:14" x14ac:dyDescent="0.25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</row>
    <row r="62" spans="1:14" x14ac:dyDescent="0.25">
      <c r="A62" s="133" t="s">
        <v>276</v>
      </c>
      <c r="B62" s="25" t="s">
        <v>277</v>
      </c>
      <c r="C62" s="133" t="s">
        <v>279</v>
      </c>
      <c r="D62" s="133" t="s">
        <v>280</v>
      </c>
      <c r="E62" s="34" t="s">
        <v>281</v>
      </c>
      <c r="F62" s="34" t="s">
        <v>282</v>
      </c>
      <c r="G62" s="133" t="s">
        <v>283</v>
      </c>
      <c r="H62" s="34" t="s">
        <v>284</v>
      </c>
      <c r="I62" s="34" t="s">
        <v>285</v>
      </c>
      <c r="J62" s="39">
        <v>43724</v>
      </c>
      <c r="K62" s="35">
        <v>21702</v>
      </c>
      <c r="L62" s="134">
        <v>42958</v>
      </c>
      <c r="M62" s="37">
        <v>11510</v>
      </c>
      <c r="N62" s="37">
        <v>31449</v>
      </c>
    </row>
    <row r="63" spans="1:14" ht="115.5" x14ac:dyDescent="0.25">
      <c r="A63" s="133"/>
      <c r="B63" s="25" t="s">
        <v>278</v>
      </c>
      <c r="C63" s="133"/>
      <c r="D63" s="133"/>
      <c r="E63" s="26"/>
      <c r="F63" s="26" t="s">
        <v>286</v>
      </c>
      <c r="G63" s="133"/>
      <c r="H63" s="26"/>
      <c r="I63" s="26" t="s">
        <v>287</v>
      </c>
      <c r="J63" s="26">
        <v>1</v>
      </c>
      <c r="K63" s="26" t="s">
        <v>230</v>
      </c>
      <c r="L63" s="134"/>
      <c r="M63" s="26"/>
      <c r="N63" s="36">
        <v>2628</v>
      </c>
    </row>
    <row r="64" spans="1:14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</row>
    <row r="65" spans="1:14" ht="21" x14ac:dyDescent="0.25">
      <c r="A65" s="133" t="s">
        <v>288</v>
      </c>
      <c r="B65" s="25" t="s">
        <v>289</v>
      </c>
      <c r="C65" s="133">
        <v>4</v>
      </c>
      <c r="D65" s="133" t="s">
        <v>291</v>
      </c>
      <c r="E65" s="26"/>
      <c r="F65" s="26"/>
      <c r="G65" s="133" t="s">
        <v>292</v>
      </c>
      <c r="H65" s="26"/>
      <c r="I65" s="26"/>
      <c r="J65" s="26"/>
      <c r="K65" s="26"/>
      <c r="L65" s="134">
        <v>3439904</v>
      </c>
      <c r="M65" s="26"/>
      <c r="N65" s="26"/>
    </row>
    <row r="66" spans="1:14" ht="21" x14ac:dyDescent="0.25">
      <c r="A66" s="133"/>
      <c r="B66" s="25" t="s">
        <v>290</v>
      </c>
      <c r="C66" s="133"/>
      <c r="D66" s="133"/>
      <c r="E66" s="26" t="s">
        <v>291</v>
      </c>
      <c r="F66" s="26"/>
      <c r="G66" s="133"/>
      <c r="H66" s="26" t="s">
        <v>292</v>
      </c>
      <c r="I66" s="26"/>
      <c r="J66" s="26">
        <v>1</v>
      </c>
      <c r="K66" s="26"/>
      <c r="L66" s="134"/>
      <c r="M66" s="36">
        <v>3439904</v>
      </c>
      <c r="N66" s="26"/>
    </row>
    <row r="67" spans="1:14" x14ac:dyDescent="0.25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</row>
    <row r="68" spans="1:14" ht="21" x14ac:dyDescent="0.25">
      <c r="A68" s="133" t="s">
        <v>293</v>
      </c>
      <c r="B68" s="25" t="s">
        <v>289</v>
      </c>
      <c r="C68" s="133">
        <v>2</v>
      </c>
      <c r="D68" s="133" t="s">
        <v>295</v>
      </c>
      <c r="E68" s="26"/>
      <c r="F68" s="26"/>
      <c r="G68" s="133" t="s">
        <v>296</v>
      </c>
      <c r="H68" s="26"/>
      <c r="I68" s="26"/>
      <c r="J68" s="26"/>
      <c r="K68" s="26"/>
      <c r="L68" s="134">
        <v>694286</v>
      </c>
      <c r="M68" s="26"/>
      <c r="N68" s="26"/>
    </row>
    <row r="69" spans="1:14" ht="21" x14ac:dyDescent="0.25">
      <c r="A69" s="133"/>
      <c r="B69" s="25" t="s">
        <v>294</v>
      </c>
      <c r="C69" s="133"/>
      <c r="D69" s="133"/>
      <c r="E69" s="26" t="s">
        <v>295</v>
      </c>
      <c r="F69" s="26"/>
      <c r="G69" s="133"/>
      <c r="H69" s="26" t="s">
        <v>296</v>
      </c>
      <c r="I69" s="26"/>
      <c r="J69" s="26">
        <v>1</v>
      </c>
      <c r="K69" s="26"/>
      <c r="L69" s="134"/>
      <c r="M69" s="36">
        <v>694286</v>
      </c>
      <c r="N69" s="26"/>
    </row>
    <row r="70" spans="1:14" x14ac:dyDescent="0.25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</row>
    <row r="71" spans="1:14" ht="21" x14ac:dyDescent="0.25">
      <c r="A71" s="133" t="s">
        <v>297</v>
      </c>
      <c r="B71" s="25" t="s">
        <v>289</v>
      </c>
      <c r="C71" s="133">
        <v>3708</v>
      </c>
      <c r="D71" s="133" t="s">
        <v>299</v>
      </c>
      <c r="E71" s="26"/>
      <c r="F71" s="26"/>
      <c r="G71" s="133" t="s">
        <v>300</v>
      </c>
      <c r="H71" s="26"/>
      <c r="I71" s="26"/>
      <c r="J71" s="26"/>
      <c r="K71" s="26"/>
      <c r="L71" s="134">
        <v>385632</v>
      </c>
      <c r="M71" s="26"/>
      <c r="N71" s="26"/>
    </row>
    <row r="72" spans="1:14" ht="21" x14ac:dyDescent="0.25">
      <c r="A72" s="133"/>
      <c r="B72" s="25" t="s">
        <v>298</v>
      </c>
      <c r="C72" s="133"/>
      <c r="D72" s="133"/>
      <c r="E72" s="26" t="s">
        <v>299</v>
      </c>
      <c r="F72" s="26"/>
      <c r="G72" s="133"/>
      <c r="H72" s="26" t="s">
        <v>300</v>
      </c>
      <c r="I72" s="26"/>
      <c r="J72" s="26">
        <v>1</v>
      </c>
      <c r="K72" s="26"/>
      <c r="L72" s="134"/>
      <c r="M72" s="36">
        <v>385632</v>
      </c>
      <c r="N72" s="26"/>
    </row>
    <row r="73" spans="1:14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</row>
    <row r="74" spans="1:14" ht="21" x14ac:dyDescent="0.25">
      <c r="A74" s="133" t="s">
        <v>301</v>
      </c>
      <c r="B74" s="25" t="s">
        <v>289</v>
      </c>
      <c r="C74" s="133">
        <v>16</v>
      </c>
      <c r="D74" s="133" t="s">
        <v>303</v>
      </c>
      <c r="E74" s="26"/>
      <c r="F74" s="26"/>
      <c r="G74" s="133" t="s">
        <v>304</v>
      </c>
      <c r="H74" s="26"/>
      <c r="I74" s="26"/>
      <c r="J74" s="26"/>
      <c r="K74" s="26"/>
      <c r="L74" s="134">
        <v>2552880</v>
      </c>
      <c r="M74" s="26"/>
      <c r="N74" s="26"/>
    </row>
    <row r="75" spans="1:14" ht="21" x14ac:dyDescent="0.25">
      <c r="A75" s="133"/>
      <c r="B75" s="25" t="s">
        <v>302</v>
      </c>
      <c r="C75" s="133"/>
      <c r="D75" s="133"/>
      <c r="E75" s="26" t="s">
        <v>303</v>
      </c>
      <c r="F75" s="26"/>
      <c r="G75" s="133"/>
      <c r="H75" s="26" t="s">
        <v>304</v>
      </c>
      <c r="I75" s="26"/>
      <c r="J75" s="26">
        <v>1</v>
      </c>
      <c r="K75" s="26"/>
      <c r="L75" s="134"/>
      <c r="M75" s="36">
        <v>2552880</v>
      </c>
      <c r="N75" s="26"/>
    </row>
    <row r="76" spans="1:14" x14ac:dyDescent="0.2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</row>
    <row r="77" spans="1:14" ht="21" x14ac:dyDescent="0.25">
      <c r="A77" s="133" t="s">
        <v>305</v>
      </c>
      <c r="B77" s="25" t="s">
        <v>289</v>
      </c>
      <c r="C77" s="133">
        <v>8</v>
      </c>
      <c r="D77" s="133" t="s">
        <v>307</v>
      </c>
      <c r="E77" s="26"/>
      <c r="F77" s="26"/>
      <c r="G77" s="133" t="s">
        <v>308</v>
      </c>
      <c r="H77" s="26"/>
      <c r="I77" s="26"/>
      <c r="J77" s="26"/>
      <c r="K77" s="26"/>
      <c r="L77" s="134">
        <v>505432</v>
      </c>
      <c r="M77" s="26"/>
      <c r="N77" s="26"/>
    </row>
    <row r="78" spans="1:14" ht="21" x14ac:dyDescent="0.25">
      <c r="A78" s="133"/>
      <c r="B78" s="25" t="s">
        <v>306</v>
      </c>
      <c r="C78" s="133"/>
      <c r="D78" s="133"/>
      <c r="E78" s="26" t="s">
        <v>307</v>
      </c>
      <c r="F78" s="26"/>
      <c r="G78" s="133"/>
      <c r="H78" s="26" t="s">
        <v>308</v>
      </c>
      <c r="I78" s="26"/>
      <c r="J78" s="26">
        <v>1</v>
      </c>
      <c r="K78" s="26"/>
      <c r="L78" s="134"/>
      <c r="M78" s="36">
        <v>505432</v>
      </c>
      <c r="N78" s="26"/>
    </row>
    <row r="79" spans="1:14" x14ac:dyDescent="0.25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</row>
    <row r="80" spans="1:14" x14ac:dyDescent="0.25">
      <c r="A80" s="121"/>
      <c r="B80" s="122" t="s">
        <v>309</v>
      </c>
      <c r="C80" s="122"/>
      <c r="D80" s="122"/>
      <c r="E80" s="122"/>
      <c r="F80" s="122"/>
      <c r="G80" s="121" t="s">
        <v>310</v>
      </c>
      <c r="H80" s="41" t="s">
        <v>311</v>
      </c>
      <c r="I80" s="41" t="s">
        <v>312</v>
      </c>
      <c r="J80" s="23"/>
      <c r="K80" s="23"/>
      <c r="L80" s="138">
        <v>13039622</v>
      </c>
      <c r="M80" s="43">
        <v>394984</v>
      </c>
      <c r="N80" s="43">
        <v>825922</v>
      </c>
    </row>
    <row r="81" spans="1:14" x14ac:dyDescent="0.25">
      <c r="A81" s="121"/>
      <c r="B81" s="122"/>
      <c r="C81" s="122"/>
      <c r="D81" s="122"/>
      <c r="E81" s="122"/>
      <c r="F81" s="122"/>
      <c r="G81" s="121"/>
      <c r="H81" s="23" t="s">
        <v>313</v>
      </c>
      <c r="I81" s="23" t="s">
        <v>314</v>
      </c>
      <c r="J81" s="23"/>
      <c r="K81" s="23"/>
      <c r="L81" s="138"/>
      <c r="M81" s="42">
        <v>11818716</v>
      </c>
      <c r="N81" s="42">
        <v>166152</v>
      </c>
    </row>
    <row r="82" spans="1:14" x14ac:dyDescent="0.25">
      <c r="A82" s="121"/>
      <c r="B82" s="122" t="s">
        <v>315</v>
      </c>
      <c r="C82" s="122"/>
      <c r="D82" s="122"/>
      <c r="E82" s="122"/>
      <c r="F82" s="122"/>
      <c r="G82" s="121" t="s">
        <v>316</v>
      </c>
      <c r="H82" s="23"/>
      <c r="I82" s="23"/>
      <c r="J82" s="23"/>
      <c r="K82" s="23"/>
      <c r="L82" s="138">
        <v>7578134</v>
      </c>
      <c r="M82" s="23"/>
      <c r="N82" s="23"/>
    </row>
    <row r="83" spans="1:14" x14ac:dyDescent="0.25">
      <c r="A83" s="121"/>
      <c r="B83" s="122"/>
      <c r="C83" s="122"/>
      <c r="D83" s="122"/>
      <c r="E83" s="122"/>
      <c r="F83" s="122"/>
      <c r="G83" s="121"/>
      <c r="H83" s="23" t="s">
        <v>316</v>
      </c>
      <c r="I83" s="23"/>
      <c r="J83" s="23"/>
      <c r="K83" s="23"/>
      <c r="L83" s="138"/>
      <c r="M83" s="42">
        <v>7578134</v>
      </c>
      <c r="N83" s="23"/>
    </row>
    <row r="84" spans="1:14" ht="21" customHeight="1" x14ac:dyDescent="0.25">
      <c r="A84" s="23"/>
      <c r="B84" s="122" t="s">
        <v>317</v>
      </c>
      <c r="C84" s="122"/>
      <c r="D84" s="122"/>
      <c r="E84" s="122"/>
      <c r="F84" s="122"/>
      <c r="G84" s="23" t="s">
        <v>316</v>
      </c>
      <c r="H84" s="23"/>
      <c r="I84" s="23"/>
      <c r="J84" s="23"/>
      <c r="K84" s="23"/>
      <c r="L84" s="42">
        <v>7578134</v>
      </c>
      <c r="M84" s="23"/>
      <c r="N84" s="23"/>
    </row>
    <row r="85" spans="1:14" x14ac:dyDescent="0.25">
      <c r="A85" s="23"/>
      <c r="B85" s="122" t="s">
        <v>318</v>
      </c>
      <c r="C85" s="122"/>
      <c r="D85" s="122"/>
      <c r="E85" s="122"/>
      <c r="F85" s="122"/>
      <c r="G85" s="23" t="s">
        <v>316</v>
      </c>
      <c r="H85" s="23"/>
      <c r="I85" s="23"/>
      <c r="J85" s="23"/>
      <c r="K85" s="23"/>
      <c r="L85" s="42">
        <v>7578134</v>
      </c>
      <c r="M85" s="23"/>
      <c r="N85" s="23"/>
    </row>
    <row r="86" spans="1:14" x14ac:dyDescent="0.25">
      <c r="A86" s="121"/>
      <c r="B86" s="122" t="s">
        <v>319</v>
      </c>
      <c r="C86" s="122"/>
      <c r="D86" s="122"/>
      <c r="E86" s="122"/>
      <c r="F86" s="122"/>
      <c r="G86" s="121" t="s">
        <v>320</v>
      </c>
      <c r="H86" s="41" t="s">
        <v>311</v>
      </c>
      <c r="I86" s="41" t="s">
        <v>312</v>
      </c>
      <c r="J86" s="23"/>
      <c r="K86" s="23"/>
      <c r="L86" s="138">
        <v>5461488</v>
      </c>
      <c r="M86" s="43">
        <v>394984</v>
      </c>
      <c r="N86" s="43">
        <v>825922</v>
      </c>
    </row>
    <row r="87" spans="1:14" x14ac:dyDescent="0.25">
      <c r="A87" s="121"/>
      <c r="B87" s="122"/>
      <c r="C87" s="122"/>
      <c r="D87" s="122"/>
      <c r="E87" s="122"/>
      <c r="F87" s="122"/>
      <c r="G87" s="121"/>
      <c r="H87" s="23" t="s">
        <v>321</v>
      </c>
      <c r="I87" s="23" t="s">
        <v>314</v>
      </c>
      <c r="J87" s="23"/>
      <c r="K87" s="23"/>
      <c r="L87" s="138"/>
      <c r="M87" s="42">
        <v>4240582</v>
      </c>
      <c r="N87" s="42">
        <v>166152</v>
      </c>
    </row>
    <row r="88" spans="1:14" x14ac:dyDescent="0.25">
      <c r="A88" s="23"/>
      <c r="B88" s="122" t="s">
        <v>322</v>
      </c>
      <c r="C88" s="122"/>
      <c r="D88" s="122"/>
      <c r="E88" s="122"/>
      <c r="F88" s="122"/>
      <c r="G88" s="23" t="s">
        <v>263</v>
      </c>
      <c r="H88" s="23"/>
      <c r="I88" s="23"/>
      <c r="J88" s="23"/>
      <c r="K88" s="23"/>
      <c r="L88" s="42">
        <v>4069440</v>
      </c>
      <c r="M88" s="23"/>
      <c r="N88" s="23"/>
    </row>
    <row r="89" spans="1:14" ht="31.5" customHeight="1" x14ac:dyDescent="0.25">
      <c r="A89" s="23"/>
      <c r="B89" s="122" t="s">
        <v>323</v>
      </c>
      <c r="C89" s="122"/>
      <c r="D89" s="122"/>
      <c r="E89" s="122"/>
      <c r="F89" s="122"/>
      <c r="G89" s="23" t="s">
        <v>324</v>
      </c>
      <c r="H89" s="23"/>
      <c r="I89" s="23"/>
      <c r="J89" s="23"/>
      <c r="K89" s="23"/>
      <c r="L89" s="42">
        <v>512392</v>
      </c>
      <c r="M89" s="23"/>
      <c r="N89" s="23"/>
    </row>
    <row r="90" spans="1:14" ht="31.5" customHeight="1" x14ac:dyDescent="0.25">
      <c r="A90" s="23"/>
      <c r="B90" s="122" t="s">
        <v>325</v>
      </c>
      <c r="C90" s="122"/>
      <c r="D90" s="122"/>
      <c r="E90" s="122"/>
      <c r="F90" s="122"/>
      <c r="G90" s="23" t="s">
        <v>326</v>
      </c>
      <c r="H90" s="23"/>
      <c r="I90" s="23"/>
      <c r="J90" s="23"/>
      <c r="K90" s="23"/>
      <c r="L90" s="42">
        <v>280077</v>
      </c>
      <c r="M90" s="23"/>
      <c r="N90" s="23"/>
    </row>
    <row r="91" spans="1:14" ht="21" customHeight="1" x14ac:dyDescent="0.25">
      <c r="A91" s="23"/>
      <c r="B91" s="122" t="s">
        <v>327</v>
      </c>
      <c r="C91" s="122"/>
      <c r="D91" s="122"/>
      <c r="E91" s="122"/>
      <c r="F91" s="122"/>
      <c r="G91" s="23" t="s">
        <v>328</v>
      </c>
      <c r="H91" s="23"/>
      <c r="I91" s="23"/>
      <c r="J91" s="23"/>
      <c r="K91" s="23"/>
      <c r="L91" s="42">
        <v>6253957</v>
      </c>
      <c r="M91" s="23"/>
      <c r="N91" s="23"/>
    </row>
    <row r="92" spans="1:14" x14ac:dyDescent="0.25">
      <c r="A92" s="23"/>
      <c r="B92" s="122" t="s">
        <v>329</v>
      </c>
      <c r="C92" s="122"/>
      <c r="D92" s="122"/>
      <c r="E92" s="122"/>
      <c r="F92" s="122"/>
      <c r="G92" s="23" t="s">
        <v>330</v>
      </c>
      <c r="H92" s="23"/>
      <c r="I92" s="23"/>
      <c r="J92" s="23"/>
      <c r="K92" s="23"/>
      <c r="L92" s="42">
        <v>13832091</v>
      </c>
      <c r="M92" s="23"/>
      <c r="N92" s="23"/>
    </row>
    <row r="93" spans="1:14" x14ac:dyDescent="0.25">
      <c r="A93" s="27"/>
    </row>
    <row r="94" spans="1:14" x14ac:dyDescent="0.25">
      <c r="A94" s="27"/>
    </row>
    <row r="95" spans="1:14" ht="44.25" customHeight="1" x14ac:dyDescent="0.25">
      <c r="A95" s="23"/>
      <c r="B95" s="131" t="s">
        <v>331</v>
      </c>
      <c r="C95" s="131"/>
      <c r="D95" s="23"/>
      <c r="E95" s="23"/>
      <c r="F95" s="22" t="s">
        <v>332</v>
      </c>
      <c r="G95" s="22"/>
    </row>
    <row r="96" spans="1:14" ht="44.25" customHeight="1" x14ac:dyDescent="0.25">
      <c r="A96" s="23"/>
      <c r="B96" s="131" t="s">
        <v>333</v>
      </c>
      <c r="C96" s="131"/>
      <c r="D96" s="23"/>
      <c r="E96" s="23"/>
      <c r="F96" s="22" t="s">
        <v>334</v>
      </c>
      <c r="G96" s="23"/>
    </row>
    <row r="97" spans="1:8" x14ac:dyDescent="0.25">
      <c r="A97" s="44" t="s">
        <v>335</v>
      </c>
    </row>
    <row r="98" spans="1:8" x14ac:dyDescent="0.25">
      <c r="A98" s="45"/>
    </row>
    <row r="99" spans="1:8" x14ac:dyDescent="0.25">
      <c r="A99" s="44" t="s">
        <v>336</v>
      </c>
    </row>
    <row r="100" spans="1:8" x14ac:dyDescent="0.25">
      <c r="A100" t="s">
        <v>337</v>
      </c>
      <c r="H100" t="s">
        <v>338</v>
      </c>
    </row>
    <row r="101" spans="1:8" x14ac:dyDescent="0.25">
      <c r="A101" s="46" t="s">
        <v>339</v>
      </c>
      <c r="H101" t="s">
        <v>338</v>
      </c>
    </row>
    <row r="102" spans="1:8" x14ac:dyDescent="0.25">
      <c r="A102" s="27"/>
    </row>
  </sheetData>
  <mergeCells count="162">
    <mergeCell ref="B96:C96"/>
    <mergeCell ref="B88:F88"/>
    <mergeCell ref="B89:F89"/>
    <mergeCell ref="B90:F90"/>
    <mergeCell ref="B91:F91"/>
    <mergeCell ref="B92:F92"/>
    <mergeCell ref="B95:C95"/>
    <mergeCell ref="B84:F84"/>
    <mergeCell ref="B85:F85"/>
    <mergeCell ref="A86:A87"/>
    <mergeCell ref="B86:F87"/>
    <mergeCell ref="G86:G87"/>
    <mergeCell ref="L86:L87"/>
    <mergeCell ref="A79:N79"/>
    <mergeCell ref="A80:A81"/>
    <mergeCell ref="B80:F81"/>
    <mergeCell ref="G80:G81"/>
    <mergeCell ref="L80:L81"/>
    <mergeCell ref="A82:A83"/>
    <mergeCell ref="B82:F83"/>
    <mergeCell ref="G82:G83"/>
    <mergeCell ref="L82:L83"/>
    <mergeCell ref="A76:N76"/>
    <mergeCell ref="A77:A78"/>
    <mergeCell ref="C77:C78"/>
    <mergeCell ref="D77:D78"/>
    <mergeCell ref="G77:G78"/>
    <mergeCell ref="L77:L78"/>
    <mergeCell ref="A73:N73"/>
    <mergeCell ref="A74:A75"/>
    <mergeCell ref="C74:C75"/>
    <mergeCell ref="D74:D75"/>
    <mergeCell ref="G74:G75"/>
    <mergeCell ref="L74:L75"/>
    <mergeCell ref="A70:N70"/>
    <mergeCell ref="A71:A72"/>
    <mergeCell ref="C71:C72"/>
    <mergeCell ref="D71:D72"/>
    <mergeCell ref="G71:G72"/>
    <mergeCell ref="L71:L72"/>
    <mergeCell ref="A67:N67"/>
    <mergeCell ref="A68:A69"/>
    <mergeCell ref="C68:C69"/>
    <mergeCell ref="D68:D69"/>
    <mergeCell ref="G68:G69"/>
    <mergeCell ref="L68:L69"/>
    <mergeCell ref="A64:N64"/>
    <mergeCell ref="A65:A66"/>
    <mergeCell ref="C65:C66"/>
    <mergeCell ref="D65:D66"/>
    <mergeCell ref="G65:G66"/>
    <mergeCell ref="L65:L66"/>
    <mergeCell ref="A61:N61"/>
    <mergeCell ref="A62:A63"/>
    <mergeCell ref="C62:C63"/>
    <mergeCell ref="D62:D63"/>
    <mergeCell ref="G62:G63"/>
    <mergeCell ref="L62:L63"/>
    <mergeCell ref="A58:N58"/>
    <mergeCell ref="A59:A60"/>
    <mergeCell ref="C59:C60"/>
    <mergeCell ref="D59:D60"/>
    <mergeCell ref="G59:G60"/>
    <mergeCell ref="L59:L60"/>
    <mergeCell ref="A55:N55"/>
    <mergeCell ref="A56:A57"/>
    <mergeCell ref="C56:C57"/>
    <mergeCell ref="D56:D57"/>
    <mergeCell ref="G56:G57"/>
    <mergeCell ref="L56:L57"/>
    <mergeCell ref="A52:N52"/>
    <mergeCell ref="A53:A54"/>
    <mergeCell ref="C53:C54"/>
    <mergeCell ref="D53:D54"/>
    <mergeCell ref="G53:G54"/>
    <mergeCell ref="L53:L54"/>
    <mergeCell ref="B48:N48"/>
    <mergeCell ref="A49:N49"/>
    <mergeCell ref="A50:A51"/>
    <mergeCell ref="C50:C51"/>
    <mergeCell ref="D50:D51"/>
    <mergeCell ref="G50:G51"/>
    <mergeCell ref="L50:L51"/>
    <mergeCell ref="A45:A46"/>
    <mergeCell ref="C45:C46"/>
    <mergeCell ref="D45:D46"/>
    <mergeCell ref="G45:G46"/>
    <mergeCell ref="L45:L46"/>
    <mergeCell ref="A47:N47"/>
    <mergeCell ref="A42:A43"/>
    <mergeCell ref="C42:C43"/>
    <mergeCell ref="D42:D43"/>
    <mergeCell ref="G42:G43"/>
    <mergeCell ref="L42:L43"/>
    <mergeCell ref="A44:N44"/>
    <mergeCell ref="A39:A40"/>
    <mergeCell ref="C39:C40"/>
    <mergeCell ref="D39:D40"/>
    <mergeCell ref="G39:G40"/>
    <mergeCell ref="L39:L40"/>
    <mergeCell ref="A41:N41"/>
    <mergeCell ref="A36:A37"/>
    <mergeCell ref="C36:C37"/>
    <mergeCell ref="D36:D37"/>
    <mergeCell ref="G36:G37"/>
    <mergeCell ref="L36:L37"/>
    <mergeCell ref="A38:N38"/>
    <mergeCell ref="A33:A34"/>
    <mergeCell ref="C33:C34"/>
    <mergeCell ref="D33:D34"/>
    <mergeCell ref="G33:G34"/>
    <mergeCell ref="L33:L34"/>
    <mergeCell ref="A35:N35"/>
    <mergeCell ref="A30:A31"/>
    <mergeCell ref="C30:C31"/>
    <mergeCell ref="D30:D31"/>
    <mergeCell ref="G30:G31"/>
    <mergeCell ref="L30:L31"/>
    <mergeCell ref="A32:N32"/>
    <mergeCell ref="A27:A28"/>
    <mergeCell ref="C27:C28"/>
    <mergeCell ref="D27:D28"/>
    <mergeCell ref="G27:G28"/>
    <mergeCell ref="L27:L28"/>
    <mergeCell ref="A29:N29"/>
    <mergeCell ref="L20:N20"/>
    <mergeCell ref="D21:D22"/>
    <mergeCell ref="G21:G22"/>
    <mergeCell ref="L21:L22"/>
    <mergeCell ref="B25:N25"/>
    <mergeCell ref="A26:N26"/>
    <mergeCell ref="A17:I17"/>
    <mergeCell ref="A20:A22"/>
    <mergeCell ref="C20:C22"/>
    <mergeCell ref="D20:F20"/>
    <mergeCell ref="G20:I20"/>
    <mergeCell ref="J20:K20"/>
    <mergeCell ref="A11:I11"/>
    <mergeCell ref="A12:I12"/>
    <mergeCell ref="A13:G13"/>
    <mergeCell ref="A14:G14"/>
    <mergeCell ref="A15:G15"/>
    <mergeCell ref="A16:G16"/>
    <mergeCell ref="A9:I9"/>
    <mergeCell ref="A10:B10"/>
    <mergeCell ref="C10:I10"/>
    <mergeCell ref="A4:D4"/>
    <mergeCell ref="E4:I4"/>
    <mergeCell ref="A5:D5"/>
    <mergeCell ref="E5:I5"/>
    <mergeCell ref="A6:D6"/>
    <mergeCell ref="E6:I6"/>
    <mergeCell ref="A1:D1"/>
    <mergeCell ref="E1:I1"/>
    <mergeCell ref="B2:C2"/>
    <mergeCell ref="G2:I2"/>
    <mergeCell ref="A3:D3"/>
    <mergeCell ref="E3:I3"/>
    <mergeCell ref="A7:D7"/>
    <mergeCell ref="E7:I7"/>
    <mergeCell ref="A8:D8"/>
    <mergeCell ref="E8:I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workbookViewId="0">
      <selection activeCell="B100" sqref="B100"/>
    </sheetView>
  </sheetViews>
  <sheetFormatPr defaultRowHeight="15" x14ac:dyDescent="0.25"/>
  <cols>
    <col min="1" max="1" width="12.42578125" customWidth="1"/>
    <col min="2" max="2" width="29.140625" customWidth="1"/>
    <col min="7" max="7" width="16.5703125" customWidth="1"/>
    <col min="8" max="8" width="13.140625" customWidth="1"/>
    <col min="12" max="12" width="14" customWidth="1"/>
  </cols>
  <sheetData>
    <row r="1" spans="1:9" x14ac:dyDescent="0.25">
      <c r="A1" s="144" t="s">
        <v>134</v>
      </c>
      <c r="B1" s="144"/>
      <c r="C1" s="144"/>
      <c r="D1" s="144"/>
      <c r="E1" s="144" t="s">
        <v>135</v>
      </c>
      <c r="F1" s="144"/>
      <c r="G1" s="144"/>
      <c r="H1" s="144"/>
      <c r="I1" s="144"/>
    </row>
    <row r="2" spans="1:9" ht="21" x14ac:dyDescent="0.25">
      <c r="A2" s="58" t="s">
        <v>136</v>
      </c>
      <c r="B2" s="134">
        <v>11327623</v>
      </c>
      <c r="C2" s="134"/>
      <c r="D2" s="58" t="s">
        <v>138</v>
      </c>
      <c r="E2" s="58" t="s">
        <v>136</v>
      </c>
      <c r="F2" s="61">
        <v>11327623</v>
      </c>
      <c r="G2" s="123" t="s">
        <v>138</v>
      </c>
      <c r="H2" s="123"/>
      <c r="I2" s="123"/>
    </row>
    <row r="3" spans="1:9" x14ac:dyDescent="0.25">
      <c r="A3" s="123"/>
      <c r="B3" s="123"/>
      <c r="C3" s="123"/>
      <c r="D3" s="123"/>
      <c r="E3" s="123"/>
      <c r="F3" s="123"/>
      <c r="G3" s="123"/>
      <c r="H3" s="123"/>
      <c r="I3" s="123"/>
    </row>
    <row r="4" spans="1:9" x14ac:dyDescent="0.25">
      <c r="A4" s="123"/>
      <c r="B4" s="123"/>
      <c r="C4" s="123"/>
      <c r="D4" s="123"/>
      <c r="E4" s="123"/>
      <c r="F4" s="123"/>
      <c r="G4" s="123"/>
      <c r="H4" s="123"/>
      <c r="I4" s="123"/>
    </row>
    <row r="5" spans="1:9" ht="21" customHeight="1" x14ac:dyDescent="0.25">
      <c r="A5" s="123" t="s">
        <v>139</v>
      </c>
      <c r="B5" s="123"/>
      <c r="C5" s="123"/>
      <c r="D5" s="123"/>
      <c r="E5" s="123" t="s">
        <v>139</v>
      </c>
      <c r="F5" s="123"/>
      <c r="G5" s="123"/>
      <c r="H5" s="123"/>
      <c r="I5" s="123"/>
    </row>
    <row r="6" spans="1:9" x14ac:dyDescent="0.25">
      <c r="A6" s="123"/>
      <c r="B6" s="123"/>
      <c r="C6" s="123"/>
      <c r="D6" s="123"/>
      <c r="E6" s="123"/>
      <c r="F6" s="123"/>
      <c r="G6" s="123"/>
      <c r="H6" s="123"/>
      <c r="I6" s="123"/>
    </row>
    <row r="7" spans="1:9" x14ac:dyDescent="0.25">
      <c r="A7" s="123" t="s">
        <v>140</v>
      </c>
      <c r="B7" s="123"/>
      <c r="C7" s="123"/>
      <c r="D7" s="123"/>
      <c r="E7" s="123" t="s">
        <v>140</v>
      </c>
      <c r="F7" s="123"/>
      <c r="G7" s="123"/>
      <c r="H7" s="123"/>
      <c r="I7" s="123"/>
    </row>
    <row r="8" spans="1:9" x14ac:dyDescent="0.25">
      <c r="A8" s="123"/>
      <c r="B8" s="123"/>
      <c r="C8" s="123"/>
      <c r="D8" s="123"/>
      <c r="E8" s="143"/>
      <c r="F8" s="143"/>
      <c r="G8" s="143"/>
      <c r="H8" s="143"/>
      <c r="I8" s="143"/>
    </row>
    <row r="9" spans="1:9" x14ac:dyDescent="0.25">
      <c r="A9" s="133" t="s">
        <v>141</v>
      </c>
      <c r="B9" s="133"/>
      <c r="C9" s="123" t="s">
        <v>352</v>
      </c>
      <c r="D9" s="123"/>
      <c r="E9" s="123"/>
      <c r="F9" s="123"/>
      <c r="G9" s="123"/>
      <c r="H9" s="123"/>
      <c r="I9" s="123"/>
    </row>
    <row r="10" spans="1:9" x14ac:dyDescent="0.25">
      <c r="A10" s="131" t="s">
        <v>143</v>
      </c>
      <c r="B10" s="131"/>
      <c r="C10" s="131"/>
      <c r="D10" s="131"/>
      <c r="E10" s="131"/>
      <c r="F10" s="131"/>
      <c r="G10" s="131"/>
      <c r="H10" s="131"/>
      <c r="I10" s="131"/>
    </row>
    <row r="11" spans="1:9" x14ac:dyDescent="0.25">
      <c r="A11" s="133" t="s">
        <v>145</v>
      </c>
      <c r="B11" s="133"/>
      <c r="C11" s="133"/>
      <c r="D11" s="133"/>
      <c r="E11" s="133"/>
      <c r="F11" s="133"/>
      <c r="G11" s="133"/>
      <c r="H11" s="71">
        <v>11327.623</v>
      </c>
      <c r="I11" s="58" t="s">
        <v>147</v>
      </c>
    </row>
    <row r="12" spans="1:9" x14ac:dyDescent="0.25">
      <c r="A12" s="133" t="s">
        <v>148</v>
      </c>
      <c r="B12" s="133"/>
      <c r="C12" s="133"/>
      <c r="D12" s="133"/>
      <c r="E12" s="133"/>
      <c r="F12" s="133"/>
      <c r="G12" s="133"/>
      <c r="H12" s="71">
        <v>10599.871999999999</v>
      </c>
      <c r="I12" s="58" t="s">
        <v>147</v>
      </c>
    </row>
    <row r="13" spans="1:9" x14ac:dyDescent="0.25">
      <c r="A13" s="133" t="s">
        <v>150</v>
      </c>
      <c r="B13" s="133"/>
      <c r="C13" s="133"/>
      <c r="D13" s="133"/>
      <c r="E13" s="133"/>
      <c r="F13" s="133"/>
      <c r="G13" s="133"/>
      <c r="H13" s="56">
        <v>1.516</v>
      </c>
      <c r="I13" s="58" t="s">
        <v>152</v>
      </c>
    </row>
    <row r="14" spans="1:9" x14ac:dyDescent="0.25">
      <c r="A14" s="133" t="s">
        <v>153</v>
      </c>
      <c r="B14" s="133"/>
      <c r="C14" s="133"/>
      <c r="D14" s="133"/>
      <c r="E14" s="133"/>
      <c r="F14" s="133"/>
      <c r="G14" s="133"/>
      <c r="H14" s="56">
        <v>292.80200000000002</v>
      </c>
      <c r="I14" s="58" t="s">
        <v>147</v>
      </c>
    </row>
    <row r="15" spans="1:9" ht="21" customHeight="1" x14ac:dyDescent="0.25">
      <c r="A15" s="123" t="s">
        <v>353</v>
      </c>
      <c r="B15" s="123"/>
      <c r="C15" s="123"/>
      <c r="D15" s="123"/>
      <c r="E15" s="123"/>
      <c r="F15" s="123"/>
      <c r="G15" s="123"/>
      <c r="H15" s="123"/>
      <c r="I15" s="123"/>
    </row>
    <row r="16" spans="1:9" x14ac:dyDescent="0.25">
      <c r="A16" s="70"/>
      <c r="B16" s="70"/>
      <c r="C16" s="70"/>
      <c r="D16" s="70"/>
      <c r="E16" s="70"/>
      <c r="F16" s="70"/>
      <c r="G16" s="70"/>
      <c r="H16" s="70"/>
      <c r="I16" s="70"/>
    </row>
    <row r="17" spans="1:14" ht="15.75" thickBot="1" x14ac:dyDescent="0.3">
      <c r="A17" s="27"/>
    </row>
    <row r="18" spans="1:14" ht="15.75" thickBot="1" x14ac:dyDescent="0.3">
      <c r="A18" s="125" t="s">
        <v>156</v>
      </c>
      <c r="B18" s="28" t="s">
        <v>157</v>
      </c>
      <c r="C18" s="125" t="s">
        <v>160</v>
      </c>
      <c r="D18" s="128" t="s">
        <v>161</v>
      </c>
      <c r="E18" s="129"/>
      <c r="F18" s="130"/>
      <c r="G18" s="128" t="s">
        <v>162</v>
      </c>
      <c r="H18" s="129"/>
      <c r="I18" s="130"/>
      <c r="J18" s="128" t="s">
        <v>163</v>
      </c>
      <c r="K18" s="130"/>
      <c r="L18" s="128" t="s">
        <v>164</v>
      </c>
      <c r="M18" s="129"/>
      <c r="N18" s="130"/>
    </row>
    <row r="19" spans="1:14" ht="15.75" thickBot="1" x14ac:dyDescent="0.3">
      <c r="A19" s="126"/>
      <c r="B19" s="29" t="s">
        <v>158</v>
      </c>
      <c r="C19" s="126"/>
      <c r="D19" s="125" t="s">
        <v>165</v>
      </c>
      <c r="E19" s="30" t="s">
        <v>166</v>
      </c>
      <c r="F19" s="30" t="s">
        <v>167</v>
      </c>
      <c r="G19" s="125" t="s">
        <v>165</v>
      </c>
      <c r="H19" s="30" t="s">
        <v>166</v>
      </c>
      <c r="I19" s="30" t="s">
        <v>167</v>
      </c>
      <c r="J19" s="30" t="s">
        <v>166</v>
      </c>
      <c r="K19" s="30" t="s">
        <v>167</v>
      </c>
      <c r="L19" s="125" t="s">
        <v>165</v>
      </c>
      <c r="M19" s="30" t="s">
        <v>166</v>
      </c>
      <c r="N19" s="30" t="s">
        <v>167</v>
      </c>
    </row>
    <row r="20" spans="1:14" ht="15.75" thickBot="1" x14ac:dyDescent="0.3">
      <c r="A20" s="127"/>
      <c r="B20" s="30" t="s">
        <v>159</v>
      </c>
      <c r="C20" s="127"/>
      <c r="D20" s="127"/>
      <c r="E20" s="30" t="s">
        <v>168</v>
      </c>
      <c r="F20" s="30" t="s">
        <v>169</v>
      </c>
      <c r="G20" s="127"/>
      <c r="H20" s="30" t="s">
        <v>168</v>
      </c>
      <c r="I20" s="30" t="s">
        <v>169</v>
      </c>
      <c r="J20" s="30" t="s">
        <v>168</v>
      </c>
      <c r="K20" s="30" t="s">
        <v>169</v>
      </c>
      <c r="L20" s="127"/>
      <c r="M20" s="30" t="s">
        <v>168</v>
      </c>
      <c r="N20" s="30" t="s">
        <v>169</v>
      </c>
    </row>
    <row r="21" spans="1:14" ht="15.75" thickBot="1" x14ac:dyDescent="0.3">
      <c r="A21" s="31"/>
    </row>
    <row r="22" spans="1:14" ht="15.75" thickBot="1" x14ac:dyDescent="0.3">
      <c r="A22" s="32">
        <v>1</v>
      </c>
      <c r="B22" s="59">
        <v>2</v>
      </c>
      <c r="C22" s="59">
        <v>3</v>
      </c>
      <c r="D22" s="59">
        <v>4</v>
      </c>
      <c r="E22" s="59">
        <v>5</v>
      </c>
      <c r="F22" s="59">
        <v>6</v>
      </c>
      <c r="G22" s="59">
        <v>7</v>
      </c>
      <c r="H22" s="59">
        <v>8</v>
      </c>
      <c r="I22" s="59">
        <v>9</v>
      </c>
      <c r="J22" s="59">
        <v>10</v>
      </c>
      <c r="K22" s="59">
        <v>11</v>
      </c>
      <c r="L22" s="59">
        <v>12</v>
      </c>
      <c r="M22" s="59">
        <v>13</v>
      </c>
      <c r="N22" s="59">
        <v>14</v>
      </c>
    </row>
    <row r="23" spans="1:14" x14ac:dyDescent="0.25">
      <c r="A23" s="142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14" x14ac:dyDescent="0.25">
      <c r="A24" s="58"/>
      <c r="B24" s="141" t="s">
        <v>354</v>
      </c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x14ac:dyDescent="0.25">
      <c r="A25" s="123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</row>
    <row r="26" spans="1:14" x14ac:dyDescent="0.25">
      <c r="A26" s="133">
        <v>1</v>
      </c>
      <c r="B26" s="58" t="s">
        <v>355</v>
      </c>
      <c r="C26" s="133">
        <v>1.4</v>
      </c>
      <c r="D26" s="140">
        <v>3428.16</v>
      </c>
      <c r="E26" s="34">
        <v>112.36</v>
      </c>
      <c r="F26" s="73">
        <v>3315.8</v>
      </c>
      <c r="G26" s="140">
        <v>4799.42</v>
      </c>
      <c r="H26" s="34">
        <v>157.30000000000001</v>
      </c>
      <c r="I26" s="73">
        <v>4642.12</v>
      </c>
      <c r="J26" s="34">
        <v>12.14</v>
      </c>
      <c r="K26" s="34">
        <v>4.93</v>
      </c>
      <c r="L26" s="134">
        <v>24795</v>
      </c>
      <c r="M26" s="37">
        <v>1910</v>
      </c>
      <c r="N26" s="37">
        <v>22886</v>
      </c>
    </row>
    <row r="27" spans="1:14" ht="63" x14ac:dyDescent="0.25">
      <c r="A27" s="133"/>
      <c r="B27" s="58" t="s">
        <v>356</v>
      </c>
      <c r="C27" s="133"/>
      <c r="D27" s="140"/>
      <c r="E27" s="60"/>
      <c r="F27" s="60">
        <v>444.86</v>
      </c>
      <c r="G27" s="140"/>
      <c r="H27" s="60"/>
      <c r="I27" s="60">
        <v>622.79999999999995</v>
      </c>
      <c r="J27" s="60">
        <v>1</v>
      </c>
      <c r="K27" s="60">
        <v>12.13</v>
      </c>
      <c r="L27" s="134"/>
      <c r="M27" s="60"/>
      <c r="N27" s="61">
        <v>7555</v>
      </c>
    </row>
    <row r="28" spans="1:14" x14ac:dyDescent="0.25">
      <c r="A28" s="58"/>
      <c r="B28" s="60" t="s">
        <v>357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</row>
    <row r="29" spans="1:14" x14ac:dyDescent="0.25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</row>
    <row r="30" spans="1:14" x14ac:dyDescent="0.25">
      <c r="A30" s="133">
        <v>2</v>
      </c>
      <c r="B30" s="58" t="s">
        <v>358</v>
      </c>
      <c r="C30" s="133">
        <v>0.14000000000000001</v>
      </c>
      <c r="D30" s="140">
        <v>1530.14</v>
      </c>
      <c r="E30" s="73">
        <v>1530.14</v>
      </c>
      <c r="F30" s="60"/>
      <c r="G30" s="133">
        <v>214.22</v>
      </c>
      <c r="H30" s="34">
        <v>214.22</v>
      </c>
      <c r="I30" s="60"/>
      <c r="J30" s="34">
        <v>12.14</v>
      </c>
      <c r="K30" s="34">
        <v>1</v>
      </c>
      <c r="L30" s="134">
        <v>2601</v>
      </c>
      <c r="M30" s="37">
        <v>2601</v>
      </c>
      <c r="N30" s="60"/>
    </row>
    <row r="31" spans="1:14" ht="42" x14ac:dyDescent="0.25">
      <c r="A31" s="133"/>
      <c r="B31" s="58" t="s">
        <v>359</v>
      </c>
      <c r="C31" s="133"/>
      <c r="D31" s="140"/>
      <c r="E31" s="60"/>
      <c r="F31" s="60"/>
      <c r="G31" s="133"/>
      <c r="H31" s="60"/>
      <c r="I31" s="60"/>
      <c r="J31" s="60">
        <v>1</v>
      </c>
      <c r="K31" s="60">
        <v>1</v>
      </c>
      <c r="L31" s="134"/>
      <c r="M31" s="60"/>
      <c r="N31" s="60"/>
    </row>
    <row r="32" spans="1:14" x14ac:dyDescent="0.25">
      <c r="A32" s="58"/>
      <c r="B32" s="60" t="s">
        <v>360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</row>
    <row r="33" spans="1:14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</row>
    <row r="34" spans="1:14" x14ac:dyDescent="0.25">
      <c r="A34" s="133">
        <v>3</v>
      </c>
      <c r="B34" s="58" t="s">
        <v>361</v>
      </c>
      <c r="C34" s="133">
        <v>1.4</v>
      </c>
      <c r="D34" s="133">
        <v>741.32</v>
      </c>
      <c r="E34" s="60"/>
      <c r="F34" s="34">
        <v>741.32</v>
      </c>
      <c r="G34" s="140">
        <v>1037.8499999999999</v>
      </c>
      <c r="H34" s="60"/>
      <c r="I34" s="73">
        <v>1037.8499999999999</v>
      </c>
      <c r="J34" s="34">
        <v>1</v>
      </c>
      <c r="K34" s="34">
        <v>10.210000000000001</v>
      </c>
      <c r="L34" s="134">
        <v>10596</v>
      </c>
      <c r="M34" s="60"/>
      <c r="N34" s="37">
        <v>10596</v>
      </c>
    </row>
    <row r="35" spans="1:14" ht="52.5" x14ac:dyDescent="0.25">
      <c r="A35" s="133"/>
      <c r="B35" s="58" t="s">
        <v>362</v>
      </c>
      <c r="C35" s="133"/>
      <c r="D35" s="133"/>
      <c r="E35" s="60"/>
      <c r="F35" s="60">
        <v>101.19</v>
      </c>
      <c r="G35" s="140"/>
      <c r="H35" s="60"/>
      <c r="I35" s="60">
        <v>141.66999999999999</v>
      </c>
      <c r="J35" s="60">
        <v>1</v>
      </c>
      <c r="K35" s="60">
        <v>18.34</v>
      </c>
      <c r="L35" s="134"/>
      <c r="M35" s="60"/>
      <c r="N35" s="61">
        <v>2598</v>
      </c>
    </row>
    <row r="36" spans="1:14" x14ac:dyDescent="0.25">
      <c r="A36" s="58"/>
      <c r="B36" s="60" t="s">
        <v>363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</row>
    <row r="37" spans="1:14" x14ac:dyDescent="0.25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</row>
    <row r="38" spans="1:14" x14ac:dyDescent="0.25">
      <c r="A38" s="133">
        <v>4</v>
      </c>
      <c r="B38" s="58" t="s">
        <v>364</v>
      </c>
      <c r="C38" s="133">
        <v>0.14000000000000001</v>
      </c>
      <c r="D38" s="133">
        <v>704.46</v>
      </c>
      <c r="E38" s="34">
        <v>704.46</v>
      </c>
      <c r="F38" s="60"/>
      <c r="G38" s="133">
        <v>98.62</v>
      </c>
      <c r="H38" s="34">
        <v>98.62</v>
      </c>
      <c r="I38" s="60"/>
      <c r="J38" s="34">
        <v>12.14</v>
      </c>
      <c r="K38" s="34">
        <v>1</v>
      </c>
      <c r="L38" s="134">
        <v>1197</v>
      </c>
      <c r="M38" s="37">
        <v>1197</v>
      </c>
      <c r="N38" s="60"/>
    </row>
    <row r="39" spans="1:14" ht="31.5" x14ac:dyDescent="0.25">
      <c r="A39" s="133"/>
      <c r="B39" s="58" t="s">
        <v>365</v>
      </c>
      <c r="C39" s="133"/>
      <c r="D39" s="133"/>
      <c r="E39" s="60"/>
      <c r="F39" s="60"/>
      <c r="G39" s="133"/>
      <c r="H39" s="60"/>
      <c r="I39" s="60"/>
      <c r="J39" s="60">
        <v>1</v>
      </c>
      <c r="K39" s="60">
        <v>1</v>
      </c>
      <c r="L39" s="134"/>
      <c r="M39" s="60"/>
      <c r="N39" s="60"/>
    </row>
    <row r="40" spans="1:14" x14ac:dyDescent="0.25">
      <c r="A40" s="58"/>
      <c r="B40" s="60" t="s">
        <v>360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x14ac:dyDescent="0.25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</row>
    <row r="42" spans="1:14" x14ac:dyDescent="0.25">
      <c r="A42" s="133">
        <v>5</v>
      </c>
      <c r="B42" s="58" t="s">
        <v>366</v>
      </c>
      <c r="C42" s="133">
        <v>20</v>
      </c>
      <c r="D42" s="133">
        <v>450.3</v>
      </c>
      <c r="E42" s="34">
        <v>54.11</v>
      </c>
      <c r="F42" s="34">
        <v>395.11</v>
      </c>
      <c r="G42" s="140">
        <v>9006</v>
      </c>
      <c r="H42" s="73">
        <v>1082.2</v>
      </c>
      <c r="I42" s="73">
        <v>7902.2</v>
      </c>
      <c r="J42" s="34">
        <v>18.309999999999999</v>
      </c>
      <c r="K42" s="34">
        <v>10.69</v>
      </c>
      <c r="L42" s="134">
        <v>104686</v>
      </c>
      <c r="M42" s="37">
        <v>19815</v>
      </c>
      <c r="N42" s="37">
        <v>84475</v>
      </c>
    </row>
    <row r="43" spans="1:14" ht="21" x14ac:dyDescent="0.25">
      <c r="A43" s="133"/>
      <c r="B43" s="58" t="s">
        <v>367</v>
      </c>
      <c r="C43" s="133"/>
      <c r="D43" s="133"/>
      <c r="E43" s="60">
        <v>1.08</v>
      </c>
      <c r="F43" s="60"/>
      <c r="G43" s="140"/>
      <c r="H43" s="60">
        <v>21.6</v>
      </c>
      <c r="I43" s="60"/>
      <c r="J43" s="60">
        <v>18.37</v>
      </c>
      <c r="K43" s="60">
        <v>1</v>
      </c>
      <c r="L43" s="134"/>
      <c r="M43" s="60">
        <v>397</v>
      </c>
      <c r="N43" s="60"/>
    </row>
    <row r="44" spans="1:14" x14ac:dyDescent="0.25">
      <c r="A44" s="58"/>
      <c r="B44" s="60" t="s">
        <v>368</v>
      </c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</row>
    <row r="45" spans="1:14" x14ac:dyDescent="0.25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</row>
    <row r="46" spans="1:14" x14ac:dyDescent="0.25">
      <c r="A46" s="133">
        <v>6</v>
      </c>
      <c r="B46" s="58" t="s">
        <v>369</v>
      </c>
      <c r="C46" s="133">
        <v>40</v>
      </c>
      <c r="D46" s="133">
        <v>29.24</v>
      </c>
      <c r="E46" s="34">
        <v>20.32</v>
      </c>
      <c r="F46" s="34">
        <v>8.1</v>
      </c>
      <c r="G46" s="140">
        <v>1169.74</v>
      </c>
      <c r="H46" s="34">
        <v>812.8</v>
      </c>
      <c r="I46" s="34">
        <v>324</v>
      </c>
      <c r="J46" s="34">
        <v>18.309999999999999</v>
      </c>
      <c r="K46" s="34">
        <v>10.7</v>
      </c>
      <c r="L46" s="134">
        <v>18948</v>
      </c>
      <c r="M46" s="37">
        <v>14882</v>
      </c>
      <c r="N46" s="37">
        <v>3467</v>
      </c>
    </row>
    <row r="47" spans="1:14" ht="31.5" x14ac:dyDescent="0.25">
      <c r="A47" s="133"/>
      <c r="B47" s="58" t="s">
        <v>370</v>
      </c>
      <c r="C47" s="133"/>
      <c r="D47" s="133"/>
      <c r="E47" s="60">
        <v>0.82</v>
      </c>
      <c r="F47" s="60"/>
      <c r="G47" s="140"/>
      <c r="H47" s="60">
        <v>32.94</v>
      </c>
      <c r="I47" s="60"/>
      <c r="J47" s="60">
        <v>18.170000000000002</v>
      </c>
      <c r="K47" s="60">
        <v>1</v>
      </c>
      <c r="L47" s="134"/>
      <c r="M47" s="60">
        <v>599</v>
      </c>
      <c r="N47" s="60"/>
    </row>
    <row r="48" spans="1:14" x14ac:dyDescent="0.25">
      <c r="A48" s="58"/>
      <c r="B48" s="60" t="s">
        <v>371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</row>
    <row r="49" spans="1:14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</row>
    <row r="50" spans="1:14" x14ac:dyDescent="0.25">
      <c r="A50" s="133">
        <v>7</v>
      </c>
      <c r="B50" s="58" t="s">
        <v>372</v>
      </c>
      <c r="C50" s="133">
        <v>800</v>
      </c>
      <c r="D50" s="133">
        <v>104.66</v>
      </c>
      <c r="E50" s="60"/>
      <c r="F50" s="60"/>
      <c r="G50" s="140">
        <v>83728</v>
      </c>
      <c r="H50" s="60"/>
      <c r="I50" s="60"/>
      <c r="J50" s="60"/>
      <c r="K50" s="60"/>
      <c r="L50" s="134">
        <v>418496</v>
      </c>
      <c r="M50" s="60"/>
      <c r="N50" s="60"/>
    </row>
    <row r="51" spans="1:14" ht="21" x14ac:dyDescent="0.25">
      <c r="A51" s="133"/>
      <c r="B51" s="58" t="s">
        <v>373</v>
      </c>
      <c r="C51" s="133"/>
      <c r="D51" s="133"/>
      <c r="E51" s="60">
        <v>104.66</v>
      </c>
      <c r="F51" s="60"/>
      <c r="G51" s="140"/>
      <c r="H51" s="72">
        <v>83728</v>
      </c>
      <c r="I51" s="60"/>
      <c r="J51" s="60">
        <v>523.12</v>
      </c>
      <c r="K51" s="60"/>
      <c r="L51" s="134"/>
      <c r="M51" s="61">
        <v>418496</v>
      </c>
      <c r="N51" s="60"/>
    </row>
    <row r="52" spans="1:14" x14ac:dyDescent="0.25">
      <c r="A52" s="58"/>
      <c r="B52" s="60" t="s">
        <v>374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</row>
    <row r="53" spans="1:14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</row>
    <row r="54" spans="1:14" x14ac:dyDescent="0.25">
      <c r="A54" s="121"/>
      <c r="B54" s="122" t="s">
        <v>375</v>
      </c>
      <c r="C54" s="122"/>
      <c r="D54" s="122"/>
      <c r="E54" s="122"/>
      <c r="F54" s="122"/>
      <c r="G54" s="139">
        <v>100053.85</v>
      </c>
      <c r="H54" s="74">
        <v>2365.14</v>
      </c>
      <c r="I54" s="74">
        <v>13906.17</v>
      </c>
      <c r="J54" s="56"/>
      <c r="K54" s="56"/>
      <c r="L54" s="138">
        <v>581319</v>
      </c>
      <c r="M54" s="43">
        <v>40405</v>
      </c>
      <c r="N54" s="43">
        <v>121424</v>
      </c>
    </row>
    <row r="55" spans="1:14" x14ac:dyDescent="0.25">
      <c r="A55" s="121"/>
      <c r="B55" s="122"/>
      <c r="C55" s="122"/>
      <c r="D55" s="122"/>
      <c r="E55" s="122"/>
      <c r="F55" s="122"/>
      <c r="G55" s="139"/>
      <c r="H55" s="71">
        <v>83782.539999999994</v>
      </c>
      <c r="I55" s="56">
        <v>764.47</v>
      </c>
      <c r="J55" s="56"/>
      <c r="K55" s="56"/>
      <c r="L55" s="138"/>
      <c r="M55" s="62">
        <v>419492</v>
      </c>
      <c r="N55" s="62">
        <v>10153</v>
      </c>
    </row>
    <row r="56" spans="1:14" x14ac:dyDescent="0.25">
      <c r="A56" s="121"/>
      <c r="B56" s="122" t="s">
        <v>315</v>
      </c>
      <c r="C56" s="122"/>
      <c r="D56" s="122"/>
      <c r="E56" s="122"/>
      <c r="F56" s="122"/>
      <c r="G56" s="139">
        <v>10175.74</v>
      </c>
      <c r="H56" s="74">
        <v>1895</v>
      </c>
      <c r="I56" s="74">
        <v>8226.2000000000007</v>
      </c>
      <c r="J56" s="56"/>
      <c r="K56" s="56"/>
      <c r="L56" s="138">
        <v>123634</v>
      </c>
      <c r="M56" s="43">
        <v>34697</v>
      </c>
      <c r="N56" s="43">
        <v>87942</v>
      </c>
    </row>
    <row r="57" spans="1:14" x14ac:dyDescent="0.25">
      <c r="A57" s="121"/>
      <c r="B57" s="122"/>
      <c r="C57" s="122"/>
      <c r="D57" s="122"/>
      <c r="E57" s="122"/>
      <c r="F57" s="122"/>
      <c r="G57" s="139"/>
      <c r="H57" s="56">
        <v>54.54</v>
      </c>
      <c r="I57" s="56"/>
      <c r="J57" s="56"/>
      <c r="K57" s="56"/>
      <c r="L57" s="138"/>
      <c r="M57" s="56">
        <v>996</v>
      </c>
      <c r="N57" s="56"/>
    </row>
    <row r="58" spans="1:14" ht="21" customHeight="1" x14ac:dyDescent="0.25">
      <c r="A58" s="56"/>
      <c r="B58" s="122" t="s">
        <v>376</v>
      </c>
      <c r="C58" s="122"/>
      <c r="D58" s="122"/>
      <c r="E58" s="122"/>
      <c r="F58" s="122"/>
      <c r="G58" s="71">
        <v>1800.25</v>
      </c>
      <c r="H58" s="56"/>
      <c r="I58" s="56"/>
      <c r="J58" s="56"/>
      <c r="K58" s="56"/>
      <c r="L58" s="62">
        <v>28105</v>
      </c>
      <c r="M58" s="56"/>
      <c r="N58" s="56"/>
    </row>
    <row r="59" spans="1:14" x14ac:dyDescent="0.25">
      <c r="A59" s="56"/>
      <c r="B59" s="122" t="s">
        <v>377</v>
      </c>
      <c r="C59" s="122"/>
      <c r="D59" s="122"/>
      <c r="E59" s="122"/>
      <c r="F59" s="122"/>
      <c r="G59" s="71">
        <v>1231.75</v>
      </c>
      <c r="H59" s="56"/>
      <c r="I59" s="56"/>
      <c r="J59" s="56"/>
      <c r="K59" s="56"/>
      <c r="L59" s="62">
        <v>18042</v>
      </c>
      <c r="M59" s="56"/>
      <c r="N59" s="56"/>
    </row>
    <row r="60" spans="1:14" x14ac:dyDescent="0.25">
      <c r="A60" s="56"/>
      <c r="B60" s="122" t="s">
        <v>318</v>
      </c>
      <c r="C60" s="122"/>
      <c r="D60" s="122"/>
      <c r="E60" s="122"/>
      <c r="F60" s="122"/>
      <c r="G60" s="71">
        <v>13207.74</v>
      </c>
      <c r="H60" s="56"/>
      <c r="I60" s="56"/>
      <c r="J60" s="56"/>
      <c r="K60" s="56"/>
      <c r="L60" s="62">
        <v>169781</v>
      </c>
      <c r="M60" s="56"/>
      <c r="N60" s="56"/>
    </row>
    <row r="61" spans="1:14" x14ac:dyDescent="0.25">
      <c r="A61" s="121"/>
      <c r="B61" s="122" t="s">
        <v>319</v>
      </c>
      <c r="C61" s="122"/>
      <c r="D61" s="122"/>
      <c r="E61" s="122"/>
      <c r="F61" s="122"/>
      <c r="G61" s="139">
        <v>89878.11</v>
      </c>
      <c r="H61" s="41">
        <v>470.14</v>
      </c>
      <c r="I61" s="74">
        <v>5679.97</v>
      </c>
      <c r="J61" s="56"/>
      <c r="K61" s="56"/>
      <c r="L61" s="138">
        <v>457685</v>
      </c>
      <c r="M61" s="43">
        <v>5708</v>
      </c>
      <c r="N61" s="43">
        <v>33482</v>
      </c>
    </row>
    <row r="62" spans="1:14" x14ac:dyDescent="0.25">
      <c r="A62" s="121"/>
      <c r="B62" s="122"/>
      <c r="C62" s="122"/>
      <c r="D62" s="122"/>
      <c r="E62" s="122"/>
      <c r="F62" s="122"/>
      <c r="G62" s="139"/>
      <c r="H62" s="71">
        <v>83728</v>
      </c>
      <c r="I62" s="56">
        <v>764.47</v>
      </c>
      <c r="J62" s="56"/>
      <c r="K62" s="56"/>
      <c r="L62" s="138"/>
      <c r="M62" s="62">
        <v>418496</v>
      </c>
      <c r="N62" s="62">
        <v>10153</v>
      </c>
    </row>
    <row r="63" spans="1:14" x14ac:dyDescent="0.25">
      <c r="A63" s="56"/>
      <c r="B63" s="122" t="s">
        <v>322</v>
      </c>
      <c r="C63" s="122"/>
      <c r="D63" s="122"/>
      <c r="E63" s="122"/>
      <c r="F63" s="122"/>
      <c r="G63" s="71">
        <v>83728</v>
      </c>
      <c r="H63" s="56"/>
      <c r="I63" s="56"/>
      <c r="J63" s="56"/>
      <c r="K63" s="56"/>
      <c r="L63" s="62">
        <v>418496</v>
      </c>
      <c r="M63" s="56"/>
      <c r="N63" s="56"/>
    </row>
    <row r="64" spans="1:14" ht="21" customHeight="1" x14ac:dyDescent="0.25">
      <c r="A64" s="56"/>
      <c r="B64" s="122" t="s">
        <v>378</v>
      </c>
      <c r="C64" s="122"/>
      <c r="D64" s="122"/>
      <c r="E64" s="122"/>
      <c r="F64" s="122"/>
      <c r="G64" s="71">
        <v>1125.95</v>
      </c>
      <c r="H64" s="56"/>
      <c r="I64" s="56"/>
      <c r="J64" s="56"/>
      <c r="K64" s="56"/>
      <c r="L64" s="62">
        <v>12354</v>
      </c>
      <c r="M64" s="56"/>
      <c r="N64" s="56"/>
    </row>
    <row r="65" spans="1:14" ht="21" customHeight="1" x14ac:dyDescent="0.25">
      <c r="A65" s="56"/>
      <c r="B65" s="122" t="s">
        <v>379</v>
      </c>
      <c r="C65" s="122"/>
      <c r="D65" s="122"/>
      <c r="E65" s="122"/>
      <c r="F65" s="122"/>
      <c r="G65" s="56">
        <v>601.66</v>
      </c>
      <c r="H65" s="56"/>
      <c r="I65" s="56"/>
      <c r="J65" s="56"/>
      <c r="K65" s="56"/>
      <c r="L65" s="62">
        <v>6192</v>
      </c>
      <c r="M65" s="56"/>
      <c r="N65" s="56"/>
    </row>
    <row r="66" spans="1:14" ht="21" customHeight="1" x14ac:dyDescent="0.25">
      <c r="A66" s="56"/>
      <c r="B66" s="122" t="s">
        <v>327</v>
      </c>
      <c r="C66" s="122"/>
      <c r="D66" s="122"/>
      <c r="E66" s="122"/>
      <c r="F66" s="122"/>
      <c r="G66" s="71">
        <v>91605.72</v>
      </c>
      <c r="H66" s="56"/>
      <c r="I66" s="56"/>
      <c r="J66" s="56"/>
      <c r="K66" s="56"/>
      <c r="L66" s="62">
        <v>476231</v>
      </c>
      <c r="M66" s="56"/>
      <c r="N66" s="56"/>
    </row>
    <row r="67" spans="1:14" x14ac:dyDescent="0.25">
      <c r="A67" s="56"/>
      <c r="B67" s="122" t="s">
        <v>380</v>
      </c>
      <c r="C67" s="122"/>
      <c r="D67" s="122"/>
      <c r="E67" s="122"/>
      <c r="F67" s="122"/>
      <c r="G67" s="71">
        <v>104813.46</v>
      </c>
      <c r="H67" s="56"/>
      <c r="I67" s="56"/>
      <c r="J67" s="56"/>
      <c r="K67" s="56"/>
      <c r="L67" s="62">
        <v>646012</v>
      </c>
      <c r="M67" s="56"/>
      <c r="N67" s="56"/>
    </row>
    <row r="68" spans="1:14" x14ac:dyDescent="0.25">
      <c r="A68" s="56"/>
      <c r="B68" s="122" t="s">
        <v>381</v>
      </c>
      <c r="C68" s="122"/>
      <c r="D68" s="122"/>
      <c r="E68" s="122"/>
      <c r="F68" s="122"/>
      <c r="G68" s="71">
        <v>2926.2</v>
      </c>
      <c r="H68" s="56"/>
      <c r="I68" s="56"/>
      <c r="J68" s="56"/>
      <c r="K68" s="56"/>
      <c r="L68" s="62">
        <v>40459</v>
      </c>
      <c r="M68" s="56"/>
      <c r="N68" s="56"/>
    </row>
    <row r="69" spans="1:14" x14ac:dyDescent="0.25">
      <c r="A69" s="56"/>
      <c r="B69" s="122" t="s">
        <v>382</v>
      </c>
      <c r="C69" s="122"/>
      <c r="D69" s="122"/>
      <c r="E69" s="122"/>
      <c r="F69" s="122"/>
      <c r="G69" s="71">
        <v>1833.41</v>
      </c>
      <c r="H69" s="56"/>
      <c r="I69" s="56"/>
      <c r="J69" s="56"/>
      <c r="K69" s="56"/>
      <c r="L69" s="62">
        <v>24234</v>
      </c>
      <c r="M69" s="56"/>
      <c r="N69" s="56"/>
    </row>
    <row r="70" spans="1:14" x14ac:dyDescent="0.25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</row>
    <row r="71" spans="1:14" x14ac:dyDescent="0.25">
      <c r="A71" s="58"/>
      <c r="B71" s="141" t="s">
        <v>383</v>
      </c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</row>
    <row r="72" spans="1:14" x14ac:dyDescent="0.25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</row>
    <row r="73" spans="1:14" x14ac:dyDescent="0.25">
      <c r="A73" s="133">
        <v>8</v>
      </c>
      <c r="B73" s="58" t="s">
        <v>384</v>
      </c>
      <c r="C73" s="133">
        <v>74</v>
      </c>
      <c r="D73" s="133">
        <v>436.51</v>
      </c>
      <c r="E73" s="34">
        <v>115.99</v>
      </c>
      <c r="F73" s="34">
        <v>245.74</v>
      </c>
      <c r="G73" s="140">
        <v>32301.74</v>
      </c>
      <c r="H73" s="73">
        <v>8583.26</v>
      </c>
      <c r="I73" s="73">
        <v>18184.759999999998</v>
      </c>
      <c r="J73" s="34">
        <v>18.309999999999999</v>
      </c>
      <c r="K73" s="34">
        <v>7.97</v>
      </c>
      <c r="L73" s="134">
        <v>346638</v>
      </c>
      <c r="M73" s="37">
        <v>157159</v>
      </c>
      <c r="N73" s="37">
        <v>144933</v>
      </c>
    </row>
    <row r="74" spans="1:14" ht="31.5" x14ac:dyDescent="0.25">
      <c r="A74" s="133"/>
      <c r="B74" s="58" t="s">
        <v>385</v>
      </c>
      <c r="C74" s="133"/>
      <c r="D74" s="133"/>
      <c r="E74" s="60">
        <v>74.78</v>
      </c>
      <c r="F74" s="60">
        <v>14.18</v>
      </c>
      <c r="G74" s="140"/>
      <c r="H74" s="72">
        <v>5533.72</v>
      </c>
      <c r="I74" s="72">
        <v>1049.32</v>
      </c>
      <c r="J74" s="60">
        <v>8.0500000000000007</v>
      </c>
      <c r="K74" s="60">
        <v>18.34</v>
      </c>
      <c r="L74" s="134"/>
      <c r="M74" s="61">
        <v>44546</v>
      </c>
      <c r="N74" s="61">
        <v>19245</v>
      </c>
    </row>
    <row r="75" spans="1:14" x14ac:dyDescent="0.25">
      <c r="A75" s="58"/>
      <c r="B75" s="60" t="s">
        <v>386</v>
      </c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</row>
    <row r="76" spans="1:14" x14ac:dyDescent="0.2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</row>
    <row r="77" spans="1:14" x14ac:dyDescent="0.25">
      <c r="A77" s="133">
        <v>9</v>
      </c>
      <c r="B77" s="58" t="s">
        <v>387</v>
      </c>
      <c r="C77" s="133">
        <v>1.85</v>
      </c>
      <c r="D77" s="140">
        <v>2705.18</v>
      </c>
      <c r="E77" s="34">
        <v>245.41</v>
      </c>
      <c r="F77" s="73">
        <v>2454.86</v>
      </c>
      <c r="G77" s="140">
        <v>5004.58</v>
      </c>
      <c r="H77" s="34">
        <v>454.01</v>
      </c>
      <c r="I77" s="73">
        <v>4541.49</v>
      </c>
      <c r="J77" s="34">
        <v>18.309999999999999</v>
      </c>
      <c r="K77" s="34">
        <v>4.28</v>
      </c>
      <c r="L77" s="134">
        <v>27917</v>
      </c>
      <c r="M77" s="37">
        <v>8313</v>
      </c>
      <c r="N77" s="37">
        <v>19438</v>
      </c>
    </row>
    <row r="78" spans="1:14" ht="21" x14ac:dyDescent="0.25">
      <c r="A78" s="133"/>
      <c r="B78" s="58" t="s">
        <v>388</v>
      </c>
      <c r="C78" s="133"/>
      <c r="D78" s="140"/>
      <c r="E78" s="60">
        <v>4.91</v>
      </c>
      <c r="F78" s="60">
        <v>126.38</v>
      </c>
      <c r="G78" s="140"/>
      <c r="H78" s="60">
        <v>9.08</v>
      </c>
      <c r="I78" s="60">
        <v>233.8</v>
      </c>
      <c r="J78" s="60">
        <v>18.32</v>
      </c>
      <c r="K78" s="60">
        <v>18.32</v>
      </c>
      <c r="L78" s="134"/>
      <c r="M78" s="60">
        <v>166</v>
      </c>
      <c r="N78" s="61">
        <v>4283</v>
      </c>
    </row>
    <row r="79" spans="1:14" x14ac:dyDescent="0.25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</row>
    <row r="80" spans="1:14" x14ac:dyDescent="0.25">
      <c r="A80" s="133">
        <v>10</v>
      </c>
      <c r="B80" s="58" t="s">
        <v>389</v>
      </c>
      <c r="C80" s="133">
        <v>8</v>
      </c>
      <c r="D80" s="140">
        <v>1253.3</v>
      </c>
      <c r="E80" s="34">
        <v>84.95</v>
      </c>
      <c r="F80" s="73">
        <v>1163.8399999999999</v>
      </c>
      <c r="G80" s="140">
        <v>10026.4</v>
      </c>
      <c r="H80" s="34">
        <v>679.6</v>
      </c>
      <c r="I80" s="73">
        <v>9310.7199999999993</v>
      </c>
      <c r="J80" s="34">
        <v>18.309999999999999</v>
      </c>
      <c r="K80" s="34">
        <v>7.33</v>
      </c>
      <c r="L80" s="134">
        <v>81065</v>
      </c>
      <c r="M80" s="37">
        <v>12443</v>
      </c>
      <c r="N80" s="37">
        <v>68248</v>
      </c>
    </row>
    <row r="81" spans="1:14" ht="52.5" x14ac:dyDescent="0.25">
      <c r="A81" s="133"/>
      <c r="B81" s="58" t="s">
        <v>390</v>
      </c>
      <c r="C81" s="133"/>
      <c r="D81" s="140"/>
      <c r="E81" s="60">
        <v>4.51</v>
      </c>
      <c r="F81" s="60">
        <v>106.62</v>
      </c>
      <c r="G81" s="140"/>
      <c r="H81" s="60">
        <v>36.08</v>
      </c>
      <c r="I81" s="60">
        <v>852.96</v>
      </c>
      <c r="J81" s="60">
        <v>10.36</v>
      </c>
      <c r="K81" s="60">
        <v>18.34</v>
      </c>
      <c r="L81" s="134"/>
      <c r="M81" s="60">
        <v>374</v>
      </c>
      <c r="N81" s="61">
        <v>15643</v>
      </c>
    </row>
    <row r="82" spans="1:14" x14ac:dyDescent="0.25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</row>
    <row r="83" spans="1:14" x14ac:dyDescent="0.25">
      <c r="A83" s="133">
        <v>11</v>
      </c>
      <c r="B83" s="58" t="s">
        <v>391</v>
      </c>
      <c r="C83" s="133">
        <v>12</v>
      </c>
      <c r="D83" s="133">
        <v>233.92</v>
      </c>
      <c r="E83" s="34">
        <v>114.35</v>
      </c>
      <c r="F83" s="34">
        <v>2.4700000000000002</v>
      </c>
      <c r="G83" s="140">
        <v>2807.04</v>
      </c>
      <c r="H83" s="73">
        <v>1372.2</v>
      </c>
      <c r="I83" s="34">
        <v>29.64</v>
      </c>
      <c r="J83" s="34">
        <v>18.309999999999999</v>
      </c>
      <c r="K83" s="34">
        <v>8.18</v>
      </c>
      <c r="L83" s="134">
        <v>34670</v>
      </c>
      <c r="M83" s="37">
        <v>25125</v>
      </c>
      <c r="N83" s="34">
        <v>242</v>
      </c>
    </row>
    <row r="84" spans="1:14" ht="42" x14ac:dyDescent="0.25">
      <c r="A84" s="133"/>
      <c r="B84" s="58" t="s">
        <v>392</v>
      </c>
      <c r="C84" s="133"/>
      <c r="D84" s="133"/>
      <c r="E84" s="60">
        <v>117.1</v>
      </c>
      <c r="F84" s="60">
        <v>0.15</v>
      </c>
      <c r="G84" s="140"/>
      <c r="H84" s="72">
        <v>1405.2</v>
      </c>
      <c r="I84" s="60">
        <v>1.8</v>
      </c>
      <c r="J84" s="60">
        <v>6.62</v>
      </c>
      <c r="K84" s="60">
        <v>18.47</v>
      </c>
      <c r="L84" s="134"/>
      <c r="M84" s="61">
        <v>9302</v>
      </c>
      <c r="N84" s="60">
        <v>33</v>
      </c>
    </row>
    <row r="85" spans="1:14" x14ac:dyDescent="0.25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</row>
    <row r="86" spans="1:14" x14ac:dyDescent="0.25">
      <c r="A86" s="121"/>
      <c r="B86" s="122" t="s">
        <v>393</v>
      </c>
      <c r="C86" s="122"/>
      <c r="D86" s="122"/>
      <c r="E86" s="122"/>
      <c r="F86" s="122"/>
      <c r="G86" s="139">
        <v>50139.76</v>
      </c>
      <c r="H86" s="74">
        <v>11089.07</v>
      </c>
      <c r="I86" s="74">
        <v>32066.61</v>
      </c>
      <c r="J86" s="56"/>
      <c r="K86" s="56"/>
      <c r="L86" s="138">
        <v>490290</v>
      </c>
      <c r="M86" s="43">
        <v>203040</v>
      </c>
      <c r="N86" s="43">
        <v>232861</v>
      </c>
    </row>
    <row r="87" spans="1:14" x14ac:dyDescent="0.25">
      <c r="A87" s="121"/>
      <c r="B87" s="122"/>
      <c r="C87" s="122"/>
      <c r="D87" s="122"/>
      <c r="E87" s="122"/>
      <c r="F87" s="122"/>
      <c r="G87" s="139"/>
      <c r="H87" s="71">
        <v>6984.08</v>
      </c>
      <c r="I87" s="71">
        <v>2137.88</v>
      </c>
      <c r="J87" s="56"/>
      <c r="K87" s="56"/>
      <c r="L87" s="138"/>
      <c r="M87" s="62">
        <v>54388</v>
      </c>
      <c r="N87" s="62">
        <v>39204</v>
      </c>
    </row>
    <row r="88" spans="1:14" x14ac:dyDescent="0.25">
      <c r="A88" s="121"/>
      <c r="B88" s="122" t="s">
        <v>315</v>
      </c>
      <c r="C88" s="122"/>
      <c r="D88" s="122"/>
      <c r="E88" s="122"/>
      <c r="F88" s="122"/>
      <c r="G88" s="139">
        <v>50139.76</v>
      </c>
      <c r="H88" s="74">
        <v>11089.07</v>
      </c>
      <c r="I88" s="74">
        <v>32066.61</v>
      </c>
      <c r="J88" s="56"/>
      <c r="K88" s="56"/>
      <c r="L88" s="138">
        <v>490290</v>
      </c>
      <c r="M88" s="43">
        <v>203040</v>
      </c>
      <c r="N88" s="43">
        <v>232861</v>
      </c>
    </row>
    <row r="89" spans="1:14" x14ac:dyDescent="0.25">
      <c r="A89" s="121"/>
      <c r="B89" s="122"/>
      <c r="C89" s="122"/>
      <c r="D89" s="122"/>
      <c r="E89" s="122"/>
      <c r="F89" s="122"/>
      <c r="G89" s="139"/>
      <c r="H89" s="71">
        <v>6984.08</v>
      </c>
      <c r="I89" s="71">
        <v>2137.88</v>
      </c>
      <c r="J89" s="56"/>
      <c r="K89" s="56"/>
      <c r="L89" s="138"/>
      <c r="M89" s="62">
        <v>54388</v>
      </c>
      <c r="N89" s="62">
        <v>39204</v>
      </c>
    </row>
    <row r="90" spans="1:14" ht="21" customHeight="1" x14ac:dyDescent="0.25">
      <c r="A90" s="56"/>
      <c r="B90" s="122" t="s">
        <v>394</v>
      </c>
      <c r="C90" s="122"/>
      <c r="D90" s="122"/>
      <c r="E90" s="122"/>
      <c r="F90" s="122"/>
      <c r="G90" s="71">
        <v>12599.99</v>
      </c>
      <c r="H90" s="56"/>
      <c r="I90" s="56"/>
      <c r="J90" s="56"/>
      <c r="K90" s="56"/>
      <c r="L90" s="62">
        <v>196721</v>
      </c>
      <c r="M90" s="56"/>
      <c r="N90" s="56"/>
    </row>
    <row r="91" spans="1:14" x14ac:dyDescent="0.25">
      <c r="A91" s="56"/>
      <c r="B91" s="122" t="s">
        <v>395</v>
      </c>
      <c r="C91" s="122"/>
      <c r="D91" s="122"/>
      <c r="E91" s="122"/>
      <c r="F91" s="122"/>
      <c r="G91" s="71">
        <v>8597.52</v>
      </c>
      <c r="H91" s="56"/>
      <c r="I91" s="56"/>
      <c r="J91" s="56"/>
      <c r="K91" s="56"/>
      <c r="L91" s="62">
        <v>125967</v>
      </c>
      <c r="M91" s="56"/>
      <c r="N91" s="56"/>
    </row>
    <row r="92" spans="1:14" x14ac:dyDescent="0.25">
      <c r="A92" s="56"/>
      <c r="B92" s="122" t="s">
        <v>318</v>
      </c>
      <c r="C92" s="122"/>
      <c r="D92" s="122"/>
      <c r="E92" s="122"/>
      <c r="F92" s="122"/>
      <c r="G92" s="71">
        <v>71337.27</v>
      </c>
      <c r="H92" s="56"/>
      <c r="I92" s="56"/>
      <c r="J92" s="56"/>
      <c r="K92" s="56"/>
      <c r="L92" s="62">
        <v>812978</v>
      </c>
      <c r="M92" s="56"/>
      <c r="N92" s="56"/>
    </row>
    <row r="93" spans="1:14" x14ac:dyDescent="0.25">
      <c r="A93" s="56"/>
      <c r="B93" s="122" t="s">
        <v>396</v>
      </c>
      <c r="C93" s="122"/>
      <c r="D93" s="122"/>
      <c r="E93" s="122"/>
      <c r="F93" s="122"/>
      <c r="G93" s="71">
        <v>71337.27</v>
      </c>
      <c r="H93" s="56"/>
      <c r="I93" s="56"/>
      <c r="J93" s="56"/>
      <c r="K93" s="56"/>
      <c r="L93" s="62">
        <v>812978</v>
      </c>
      <c r="M93" s="56"/>
      <c r="N93" s="56"/>
    </row>
    <row r="94" spans="1:14" x14ac:dyDescent="0.25">
      <c r="A94" s="56"/>
      <c r="B94" s="122" t="s">
        <v>381</v>
      </c>
      <c r="C94" s="122"/>
      <c r="D94" s="122"/>
      <c r="E94" s="122"/>
      <c r="F94" s="122"/>
      <c r="G94" s="71">
        <v>12599.99</v>
      </c>
      <c r="H94" s="56"/>
      <c r="I94" s="56"/>
      <c r="J94" s="56"/>
      <c r="K94" s="56"/>
      <c r="L94" s="62">
        <v>196721</v>
      </c>
      <c r="M94" s="56"/>
      <c r="N94" s="56"/>
    </row>
    <row r="95" spans="1:14" x14ac:dyDescent="0.25">
      <c r="A95" s="56"/>
      <c r="B95" s="122" t="s">
        <v>382</v>
      </c>
      <c r="C95" s="122"/>
      <c r="D95" s="122"/>
      <c r="E95" s="122"/>
      <c r="F95" s="122"/>
      <c r="G95" s="71">
        <v>8597.52</v>
      </c>
      <c r="H95" s="56"/>
      <c r="I95" s="56"/>
      <c r="J95" s="56"/>
      <c r="K95" s="56"/>
      <c r="L95" s="62">
        <v>125967</v>
      </c>
      <c r="M95" s="56"/>
      <c r="N95" s="56"/>
    </row>
    <row r="96" spans="1:14" x14ac:dyDescent="0.25">
      <c r="A96" s="123"/>
      <c r="B96" s="123"/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</row>
    <row r="97" spans="1:14" x14ac:dyDescent="0.25">
      <c r="A97" s="58"/>
      <c r="B97" s="141" t="s">
        <v>397</v>
      </c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x14ac:dyDescent="0.25">
      <c r="A98" s="123"/>
      <c r="B98" s="123"/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</row>
    <row r="99" spans="1:14" x14ac:dyDescent="0.25">
      <c r="A99" s="133">
        <v>12</v>
      </c>
      <c r="B99" s="58" t="s">
        <v>289</v>
      </c>
      <c r="C99" s="133">
        <v>7622</v>
      </c>
      <c r="D99" s="140">
        <v>1257.5999999999999</v>
      </c>
      <c r="E99" s="60"/>
      <c r="F99" s="60"/>
      <c r="G99" s="140">
        <v>9585427.1999999993</v>
      </c>
      <c r="H99" s="60"/>
      <c r="I99" s="60"/>
      <c r="J99" s="60"/>
      <c r="K99" s="60"/>
      <c r="L99" s="134">
        <v>9585427</v>
      </c>
      <c r="M99" s="60"/>
      <c r="N99" s="60"/>
    </row>
    <row r="100" spans="1:14" ht="21" x14ac:dyDescent="0.25">
      <c r="A100" s="133"/>
      <c r="B100" s="58" t="s">
        <v>398</v>
      </c>
      <c r="C100" s="133"/>
      <c r="D100" s="140"/>
      <c r="E100" s="72">
        <v>1257.5999999999999</v>
      </c>
      <c r="F100" s="60"/>
      <c r="G100" s="140"/>
      <c r="H100" s="72">
        <v>9585427.1999999993</v>
      </c>
      <c r="I100" s="60"/>
      <c r="J100" s="60">
        <v>1</v>
      </c>
      <c r="K100" s="60"/>
      <c r="L100" s="134"/>
      <c r="M100" s="61">
        <v>9585427</v>
      </c>
      <c r="N100" s="60"/>
    </row>
    <row r="101" spans="1:14" x14ac:dyDescent="0.25">
      <c r="A101" s="58"/>
      <c r="B101" s="60" t="s">
        <v>399</v>
      </c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</row>
    <row r="102" spans="1:14" x14ac:dyDescent="0.25">
      <c r="A102" s="123"/>
      <c r="B102" s="123"/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</row>
    <row r="103" spans="1:14" x14ac:dyDescent="0.25">
      <c r="A103" s="133">
        <v>13</v>
      </c>
      <c r="B103" s="58" t="s">
        <v>289</v>
      </c>
      <c r="C103" s="133">
        <v>8</v>
      </c>
      <c r="D103" s="140">
        <v>13440</v>
      </c>
      <c r="E103" s="60"/>
      <c r="F103" s="60"/>
      <c r="G103" s="140">
        <v>107520</v>
      </c>
      <c r="H103" s="60"/>
      <c r="I103" s="60"/>
      <c r="J103" s="60"/>
      <c r="K103" s="60"/>
      <c r="L103" s="134">
        <v>107520</v>
      </c>
      <c r="M103" s="60"/>
      <c r="N103" s="60"/>
    </row>
    <row r="104" spans="1:14" ht="21" x14ac:dyDescent="0.25">
      <c r="A104" s="133"/>
      <c r="B104" s="58" t="s">
        <v>400</v>
      </c>
      <c r="C104" s="133"/>
      <c r="D104" s="140"/>
      <c r="E104" s="72">
        <v>13440</v>
      </c>
      <c r="F104" s="60"/>
      <c r="G104" s="140"/>
      <c r="H104" s="72">
        <v>107520</v>
      </c>
      <c r="I104" s="60"/>
      <c r="J104" s="60">
        <v>1</v>
      </c>
      <c r="K104" s="60"/>
      <c r="L104" s="134"/>
      <c r="M104" s="61">
        <v>107520</v>
      </c>
      <c r="N104" s="60"/>
    </row>
    <row r="105" spans="1:14" x14ac:dyDescent="0.25">
      <c r="A105" s="123"/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</row>
    <row r="106" spans="1:14" x14ac:dyDescent="0.25">
      <c r="A106" s="133">
        <v>14</v>
      </c>
      <c r="B106" s="58" t="s">
        <v>289</v>
      </c>
      <c r="C106" s="133">
        <v>12</v>
      </c>
      <c r="D106" s="140">
        <v>12000</v>
      </c>
      <c r="E106" s="60"/>
      <c r="F106" s="60"/>
      <c r="G106" s="140">
        <v>144000</v>
      </c>
      <c r="H106" s="60"/>
      <c r="I106" s="60"/>
      <c r="J106" s="60"/>
      <c r="K106" s="60"/>
      <c r="L106" s="134">
        <v>144000</v>
      </c>
      <c r="M106" s="60"/>
      <c r="N106" s="60"/>
    </row>
    <row r="107" spans="1:14" ht="21" x14ac:dyDescent="0.25">
      <c r="A107" s="133"/>
      <c r="B107" s="58" t="s">
        <v>401</v>
      </c>
      <c r="C107" s="133"/>
      <c r="D107" s="140"/>
      <c r="E107" s="72">
        <v>12000</v>
      </c>
      <c r="F107" s="60"/>
      <c r="G107" s="140"/>
      <c r="H107" s="72">
        <v>144000</v>
      </c>
      <c r="I107" s="60"/>
      <c r="J107" s="60">
        <v>1</v>
      </c>
      <c r="K107" s="60"/>
      <c r="L107" s="134"/>
      <c r="M107" s="61">
        <v>144000</v>
      </c>
      <c r="N107" s="60"/>
    </row>
    <row r="108" spans="1:14" x14ac:dyDescent="0.25">
      <c r="A108" s="123"/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</row>
    <row r="109" spans="1:14" x14ac:dyDescent="0.25">
      <c r="A109" s="133">
        <v>15</v>
      </c>
      <c r="B109" s="58" t="s">
        <v>402</v>
      </c>
      <c r="C109" s="133">
        <v>20</v>
      </c>
      <c r="D109" s="133"/>
      <c r="E109" s="60"/>
      <c r="F109" s="60"/>
      <c r="G109" s="133"/>
      <c r="H109" s="60"/>
      <c r="I109" s="60"/>
      <c r="J109" s="60"/>
      <c r="K109" s="60"/>
      <c r="L109" s="134">
        <v>31686</v>
      </c>
      <c r="M109" s="60"/>
      <c r="N109" s="60"/>
    </row>
    <row r="110" spans="1:14" ht="46.5" customHeight="1" x14ac:dyDescent="0.25">
      <c r="A110" s="133"/>
      <c r="B110" s="58" t="s">
        <v>403</v>
      </c>
      <c r="C110" s="133"/>
      <c r="D110" s="133"/>
      <c r="E110" s="60"/>
      <c r="F110" s="60"/>
      <c r="G110" s="133"/>
      <c r="H110" s="60"/>
      <c r="I110" s="60"/>
      <c r="J110" s="72">
        <v>1584.3</v>
      </c>
      <c r="K110" s="60"/>
      <c r="L110" s="134"/>
      <c r="M110" s="61">
        <v>31686</v>
      </c>
      <c r="N110" s="60"/>
    </row>
    <row r="111" spans="1:14" x14ac:dyDescent="0.25">
      <c r="A111" s="123"/>
      <c r="B111" s="123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</row>
    <row r="112" spans="1:14" x14ac:dyDescent="0.25">
      <c r="A112" s="121"/>
      <c r="B112" s="122" t="s">
        <v>404</v>
      </c>
      <c r="C112" s="122"/>
      <c r="D112" s="122"/>
      <c r="E112" s="122"/>
      <c r="F112" s="122"/>
      <c r="G112" s="139">
        <v>9836947.1999999993</v>
      </c>
      <c r="H112" s="56"/>
      <c r="I112" s="56"/>
      <c r="J112" s="56"/>
      <c r="K112" s="56"/>
      <c r="L112" s="138">
        <v>9868633</v>
      </c>
      <c r="M112" s="56"/>
      <c r="N112" s="56"/>
    </row>
    <row r="113" spans="1:14" x14ac:dyDescent="0.25">
      <c r="A113" s="121"/>
      <c r="B113" s="122"/>
      <c r="C113" s="122"/>
      <c r="D113" s="122"/>
      <c r="E113" s="122"/>
      <c r="F113" s="122"/>
      <c r="G113" s="139"/>
      <c r="H113" s="71">
        <v>9836947.1999999993</v>
      </c>
      <c r="I113" s="56"/>
      <c r="J113" s="56"/>
      <c r="K113" s="56"/>
      <c r="L113" s="138"/>
      <c r="M113" s="62">
        <v>9868633</v>
      </c>
      <c r="N113" s="56"/>
    </row>
    <row r="114" spans="1:14" x14ac:dyDescent="0.25">
      <c r="A114" s="121"/>
      <c r="B114" s="122" t="s">
        <v>315</v>
      </c>
      <c r="C114" s="122"/>
      <c r="D114" s="122"/>
      <c r="E114" s="122"/>
      <c r="F114" s="122"/>
      <c r="G114" s="139">
        <v>9585427.1999999993</v>
      </c>
      <c r="H114" s="56"/>
      <c r="I114" s="56"/>
      <c r="J114" s="56"/>
      <c r="K114" s="56"/>
      <c r="L114" s="138">
        <v>9617113</v>
      </c>
      <c r="M114" s="56"/>
      <c r="N114" s="56"/>
    </row>
    <row r="115" spans="1:14" x14ac:dyDescent="0.25">
      <c r="A115" s="121"/>
      <c r="B115" s="122"/>
      <c r="C115" s="122"/>
      <c r="D115" s="122"/>
      <c r="E115" s="122"/>
      <c r="F115" s="122"/>
      <c r="G115" s="139"/>
      <c r="H115" s="71">
        <v>9585427.1999999993</v>
      </c>
      <c r="I115" s="56"/>
      <c r="J115" s="56"/>
      <c r="K115" s="56"/>
      <c r="L115" s="138"/>
      <c r="M115" s="62">
        <v>9617113</v>
      </c>
      <c r="N115" s="56"/>
    </row>
    <row r="116" spans="1:14" ht="21" customHeight="1" x14ac:dyDescent="0.25">
      <c r="A116" s="56"/>
      <c r="B116" s="122" t="s">
        <v>317</v>
      </c>
      <c r="C116" s="122"/>
      <c r="D116" s="122"/>
      <c r="E116" s="122"/>
      <c r="F116" s="122"/>
      <c r="G116" s="71">
        <v>9585427.1999999993</v>
      </c>
      <c r="H116" s="56"/>
      <c r="I116" s="56"/>
      <c r="J116" s="56"/>
      <c r="K116" s="56"/>
      <c r="L116" s="62">
        <v>9617113</v>
      </c>
      <c r="M116" s="56"/>
      <c r="N116" s="56"/>
    </row>
    <row r="117" spans="1:14" x14ac:dyDescent="0.25">
      <c r="A117" s="56"/>
      <c r="B117" s="122" t="s">
        <v>318</v>
      </c>
      <c r="C117" s="122"/>
      <c r="D117" s="122"/>
      <c r="E117" s="122"/>
      <c r="F117" s="122"/>
      <c r="G117" s="71">
        <v>9585427.1999999993</v>
      </c>
      <c r="H117" s="56"/>
      <c r="I117" s="56"/>
      <c r="J117" s="56"/>
      <c r="K117" s="56"/>
      <c r="L117" s="62">
        <v>9617113</v>
      </c>
      <c r="M117" s="56"/>
      <c r="N117" s="56"/>
    </row>
    <row r="118" spans="1:14" x14ac:dyDescent="0.25">
      <c r="A118" s="121"/>
      <c r="B118" s="122" t="s">
        <v>319</v>
      </c>
      <c r="C118" s="122"/>
      <c r="D118" s="122"/>
      <c r="E118" s="122"/>
      <c r="F118" s="122"/>
      <c r="G118" s="139">
        <v>251520</v>
      </c>
      <c r="H118" s="56"/>
      <c r="I118" s="56"/>
      <c r="J118" s="56"/>
      <c r="K118" s="56"/>
      <c r="L118" s="138">
        <v>251520</v>
      </c>
      <c r="M118" s="56"/>
      <c r="N118" s="56"/>
    </row>
    <row r="119" spans="1:14" x14ac:dyDescent="0.25">
      <c r="A119" s="121"/>
      <c r="B119" s="122"/>
      <c r="C119" s="122"/>
      <c r="D119" s="122"/>
      <c r="E119" s="122"/>
      <c r="F119" s="122"/>
      <c r="G119" s="139"/>
      <c r="H119" s="71">
        <v>251520</v>
      </c>
      <c r="I119" s="56"/>
      <c r="J119" s="56"/>
      <c r="K119" s="56"/>
      <c r="L119" s="138"/>
      <c r="M119" s="62">
        <v>251520</v>
      </c>
      <c r="N119" s="56"/>
    </row>
    <row r="120" spans="1:14" ht="21" customHeight="1" x14ac:dyDescent="0.25">
      <c r="A120" s="56"/>
      <c r="B120" s="122" t="s">
        <v>327</v>
      </c>
      <c r="C120" s="122"/>
      <c r="D120" s="122"/>
      <c r="E120" s="122"/>
      <c r="F120" s="122"/>
      <c r="G120" s="71">
        <v>251520</v>
      </c>
      <c r="H120" s="56"/>
      <c r="I120" s="56"/>
      <c r="J120" s="56"/>
      <c r="K120" s="56"/>
      <c r="L120" s="62">
        <v>251520</v>
      </c>
      <c r="M120" s="56"/>
      <c r="N120" s="56"/>
    </row>
    <row r="121" spans="1:14" x14ac:dyDescent="0.25">
      <c r="A121" s="56"/>
      <c r="B121" s="122" t="s">
        <v>405</v>
      </c>
      <c r="C121" s="122"/>
      <c r="D121" s="122"/>
      <c r="E121" s="122"/>
      <c r="F121" s="122"/>
      <c r="G121" s="71">
        <v>9836947.1999999993</v>
      </c>
      <c r="H121" s="56"/>
      <c r="I121" s="56"/>
      <c r="J121" s="56"/>
      <c r="K121" s="56"/>
      <c r="L121" s="62">
        <v>9868633</v>
      </c>
      <c r="M121" s="56"/>
      <c r="N121" s="56"/>
    </row>
    <row r="122" spans="1:14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</row>
    <row r="123" spans="1:14" x14ac:dyDescent="0.25">
      <c r="A123" s="121"/>
      <c r="B123" s="122" t="s">
        <v>309</v>
      </c>
      <c r="C123" s="122"/>
      <c r="D123" s="122"/>
      <c r="E123" s="122"/>
      <c r="F123" s="122"/>
      <c r="G123" s="139">
        <v>9987140.8100000005</v>
      </c>
      <c r="H123" s="74">
        <v>13454.21</v>
      </c>
      <c r="I123" s="74">
        <v>45972.78</v>
      </c>
      <c r="J123" s="56"/>
      <c r="K123" s="56"/>
      <c r="L123" s="138">
        <v>10940242</v>
      </c>
      <c r="M123" s="43">
        <v>243445</v>
      </c>
      <c r="N123" s="43">
        <v>354285</v>
      </c>
    </row>
    <row r="124" spans="1:14" x14ac:dyDescent="0.25">
      <c r="A124" s="121"/>
      <c r="B124" s="122"/>
      <c r="C124" s="122"/>
      <c r="D124" s="122"/>
      <c r="E124" s="122"/>
      <c r="F124" s="122"/>
      <c r="G124" s="139"/>
      <c r="H124" s="71">
        <v>9927713.8200000003</v>
      </c>
      <c r="I124" s="71">
        <v>2902.35</v>
      </c>
      <c r="J124" s="56"/>
      <c r="K124" s="56"/>
      <c r="L124" s="138"/>
      <c r="M124" s="62">
        <v>10342513</v>
      </c>
      <c r="N124" s="62">
        <v>49357</v>
      </c>
    </row>
    <row r="125" spans="1:14" x14ac:dyDescent="0.25">
      <c r="A125" s="121"/>
      <c r="B125" s="122" t="s">
        <v>315</v>
      </c>
      <c r="C125" s="122"/>
      <c r="D125" s="122"/>
      <c r="E125" s="122"/>
      <c r="F125" s="122"/>
      <c r="G125" s="139">
        <v>9645742.6999999993</v>
      </c>
      <c r="H125" s="74">
        <v>12984.07</v>
      </c>
      <c r="I125" s="74">
        <v>40292.81</v>
      </c>
      <c r="J125" s="56"/>
      <c r="K125" s="56"/>
      <c r="L125" s="138">
        <v>10231037</v>
      </c>
      <c r="M125" s="43">
        <v>237737</v>
      </c>
      <c r="N125" s="43">
        <v>320803</v>
      </c>
    </row>
    <row r="126" spans="1:14" x14ac:dyDescent="0.25">
      <c r="A126" s="121"/>
      <c r="B126" s="122"/>
      <c r="C126" s="122"/>
      <c r="D126" s="122"/>
      <c r="E126" s="122"/>
      <c r="F126" s="122"/>
      <c r="G126" s="139"/>
      <c r="H126" s="71">
        <v>9592465.8200000003</v>
      </c>
      <c r="I126" s="71">
        <v>2137.88</v>
      </c>
      <c r="J126" s="56"/>
      <c r="K126" s="56"/>
      <c r="L126" s="138"/>
      <c r="M126" s="62">
        <v>9672497</v>
      </c>
      <c r="N126" s="62">
        <v>39204</v>
      </c>
    </row>
    <row r="127" spans="1:14" ht="21" customHeight="1" x14ac:dyDescent="0.25">
      <c r="A127" s="56"/>
      <c r="B127" s="122" t="s">
        <v>317</v>
      </c>
      <c r="C127" s="122"/>
      <c r="D127" s="122"/>
      <c r="E127" s="122"/>
      <c r="F127" s="122"/>
      <c r="G127" s="71">
        <v>9585427.1999999993</v>
      </c>
      <c r="H127" s="56"/>
      <c r="I127" s="56"/>
      <c r="J127" s="56"/>
      <c r="K127" s="56"/>
      <c r="L127" s="62">
        <v>9617113</v>
      </c>
      <c r="M127" s="56"/>
      <c r="N127" s="56"/>
    </row>
    <row r="128" spans="1:14" ht="21" customHeight="1" x14ac:dyDescent="0.25">
      <c r="A128" s="56"/>
      <c r="B128" s="122" t="s">
        <v>406</v>
      </c>
      <c r="C128" s="122"/>
      <c r="D128" s="122"/>
      <c r="E128" s="122"/>
      <c r="F128" s="122"/>
      <c r="G128" s="71">
        <v>14400.24</v>
      </c>
      <c r="H128" s="56"/>
      <c r="I128" s="56"/>
      <c r="J128" s="56"/>
      <c r="K128" s="56"/>
      <c r="L128" s="62">
        <v>224826</v>
      </c>
      <c r="M128" s="56"/>
      <c r="N128" s="56"/>
    </row>
    <row r="129" spans="1:14" ht="21" customHeight="1" x14ac:dyDescent="0.25">
      <c r="A129" s="56"/>
      <c r="B129" s="122" t="s">
        <v>407</v>
      </c>
      <c r="C129" s="122"/>
      <c r="D129" s="122"/>
      <c r="E129" s="122"/>
      <c r="F129" s="122"/>
      <c r="G129" s="71">
        <v>9829.27</v>
      </c>
      <c r="H129" s="56"/>
      <c r="I129" s="56"/>
      <c r="J129" s="56"/>
      <c r="K129" s="56"/>
      <c r="L129" s="62">
        <v>144009</v>
      </c>
      <c r="M129" s="56"/>
      <c r="N129" s="56"/>
    </row>
    <row r="130" spans="1:14" x14ac:dyDescent="0.25">
      <c r="A130" s="56"/>
      <c r="B130" s="122" t="s">
        <v>318</v>
      </c>
      <c r="C130" s="122"/>
      <c r="D130" s="122"/>
      <c r="E130" s="122"/>
      <c r="F130" s="122"/>
      <c r="G130" s="71">
        <v>9669972.2100000009</v>
      </c>
      <c r="H130" s="56"/>
      <c r="I130" s="56"/>
      <c r="J130" s="56"/>
      <c r="K130" s="56"/>
      <c r="L130" s="62">
        <v>10599872</v>
      </c>
      <c r="M130" s="56"/>
      <c r="N130" s="56"/>
    </row>
    <row r="131" spans="1:14" x14ac:dyDescent="0.25">
      <c r="A131" s="121"/>
      <c r="B131" s="122" t="s">
        <v>319</v>
      </c>
      <c r="C131" s="122"/>
      <c r="D131" s="122"/>
      <c r="E131" s="122"/>
      <c r="F131" s="122"/>
      <c r="G131" s="139">
        <v>341398.11</v>
      </c>
      <c r="H131" s="41">
        <v>470.14</v>
      </c>
      <c r="I131" s="74">
        <v>5679.97</v>
      </c>
      <c r="J131" s="56"/>
      <c r="K131" s="56"/>
      <c r="L131" s="138">
        <v>709205</v>
      </c>
      <c r="M131" s="43">
        <v>5708</v>
      </c>
      <c r="N131" s="43">
        <v>33482</v>
      </c>
    </row>
    <row r="132" spans="1:14" x14ac:dyDescent="0.25">
      <c r="A132" s="121"/>
      <c r="B132" s="122"/>
      <c r="C132" s="122"/>
      <c r="D132" s="122"/>
      <c r="E132" s="122"/>
      <c r="F132" s="122"/>
      <c r="G132" s="139"/>
      <c r="H132" s="71">
        <v>335248</v>
      </c>
      <c r="I132" s="56">
        <v>764.47</v>
      </c>
      <c r="J132" s="56"/>
      <c r="K132" s="56"/>
      <c r="L132" s="138"/>
      <c r="M132" s="62">
        <v>670016</v>
      </c>
      <c r="N132" s="62">
        <v>10153</v>
      </c>
    </row>
    <row r="133" spans="1:14" x14ac:dyDescent="0.25">
      <c r="A133" s="56"/>
      <c r="B133" s="122" t="s">
        <v>322</v>
      </c>
      <c r="C133" s="122"/>
      <c r="D133" s="122"/>
      <c r="E133" s="122"/>
      <c r="F133" s="122"/>
      <c r="G133" s="71">
        <v>83728</v>
      </c>
      <c r="H133" s="56"/>
      <c r="I133" s="56"/>
      <c r="J133" s="56"/>
      <c r="K133" s="56"/>
      <c r="L133" s="62">
        <v>418496</v>
      </c>
      <c r="M133" s="56"/>
      <c r="N133" s="56"/>
    </row>
    <row r="134" spans="1:14" ht="21" customHeight="1" x14ac:dyDescent="0.25">
      <c r="A134" s="56"/>
      <c r="B134" s="122" t="s">
        <v>378</v>
      </c>
      <c r="C134" s="122"/>
      <c r="D134" s="122"/>
      <c r="E134" s="122"/>
      <c r="F134" s="122"/>
      <c r="G134" s="71">
        <v>1125.95</v>
      </c>
      <c r="H134" s="56"/>
      <c r="I134" s="56"/>
      <c r="J134" s="56"/>
      <c r="K134" s="56"/>
      <c r="L134" s="62">
        <v>12354</v>
      </c>
      <c r="M134" s="56"/>
      <c r="N134" s="56"/>
    </row>
    <row r="135" spans="1:14" ht="21" customHeight="1" x14ac:dyDescent="0.25">
      <c r="A135" s="56"/>
      <c r="B135" s="122" t="s">
        <v>379</v>
      </c>
      <c r="C135" s="122"/>
      <c r="D135" s="122"/>
      <c r="E135" s="122"/>
      <c r="F135" s="122"/>
      <c r="G135" s="56">
        <v>601.66</v>
      </c>
      <c r="H135" s="56"/>
      <c r="I135" s="56"/>
      <c r="J135" s="56"/>
      <c r="K135" s="56"/>
      <c r="L135" s="62">
        <v>6192</v>
      </c>
      <c r="M135" s="56"/>
      <c r="N135" s="56"/>
    </row>
    <row r="136" spans="1:14" ht="21" customHeight="1" x14ac:dyDescent="0.25">
      <c r="A136" s="56"/>
      <c r="B136" s="122" t="s">
        <v>327</v>
      </c>
      <c r="C136" s="122"/>
      <c r="D136" s="122"/>
      <c r="E136" s="122"/>
      <c r="F136" s="122"/>
      <c r="G136" s="71">
        <v>343125.72</v>
      </c>
      <c r="H136" s="56"/>
      <c r="I136" s="56"/>
      <c r="J136" s="56"/>
      <c r="K136" s="56"/>
      <c r="L136" s="62">
        <v>727751</v>
      </c>
      <c r="M136" s="56"/>
      <c r="N136" s="56"/>
    </row>
    <row r="137" spans="1:14" x14ac:dyDescent="0.25">
      <c r="A137" s="56"/>
      <c r="B137" s="122" t="s">
        <v>329</v>
      </c>
      <c r="C137" s="122"/>
      <c r="D137" s="122"/>
      <c r="E137" s="122"/>
      <c r="F137" s="122"/>
      <c r="G137" s="71">
        <v>10013097.93</v>
      </c>
      <c r="H137" s="56"/>
      <c r="I137" s="56"/>
      <c r="J137" s="56"/>
      <c r="K137" s="56"/>
      <c r="L137" s="62">
        <v>11327623</v>
      </c>
      <c r="M137" s="56"/>
      <c r="N137" s="56"/>
    </row>
    <row r="138" spans="1:14" x14ac:dyDescent="0.25">
      <c r="A138" s="56"/>
      <c r="B138" s="122" t="s">
        <v>381</v>
      </c>
      <c r="C138" s="122"/>
      <c r="D138" s="122"/>
      <c r="E138" s="122"/>
      <c r="F138" s="122"/>
      <c r="G138" s="71">
        <v>15526.19</v>
      </c>
      <c r="H138" s="56"/>
      <c r="I138" s="56"/>
      <c r="J138" s="56"/>
      <c r="K138" s="56"/>
      <c r="L138" s="62">
        <v>237180</v>
      </c>
      <c r="M138" s="56"/>
      <c r="N138" s="56"/>
    </row>
    <row r="139" spans="1:14" x14ac:dyDescent="0.25">
      <c r="A139" s="56"/>
      <c r="B139" s="122" t="s">
        <v>382</v>
      </c>
      <c r="C139" s="122"/>
      <c r="D139" s="122"/>
      <c r="E139" s="122"/>
      <c r="F139" s="122"/>
      <c r="G139" s="71">
        <v>10430.93</v>
      </c>
      <c r="H139" s="56"/>
      <c r="I139" s="56"/>
      <c r="J139" s="56"/>
      <c r="K139" s="56"/>
      <c r="L139" s="62">
        <v>150201</v>
      </c>
      <c r="M139" s="56"/>
      <c r="N139" s="56"/>
    </row>
    <row r="140" spans="1:14" x14ac:dyDescent="0.25">
      <c r="A140" s="75"/>
    </row>
    <row r="141" spans="1:14" ht="21.75" thickBot="1" x14ac:dyDescent="0.3">
      <c r="A141" s="60" t="s">
        <v>408</v>
      </c>
      <c r="B141" s="76" t="s">
        <v>409</v>
      </c>
    </row>
    <row r="142" spans="1:14" x14ac:dyDescent="0.25">
      <c r="A142" s="58"/>
      <c r="B142" s="77" t="s">
        <v>410</v>
      </c>
    </row>
    <row r="143" spans="1:14" x14ac:dyDescent="0.25">
      <c r="A143" s="58"/>
      <c r="B143" s="58"/>
    </row>
    <row r="144" spans="1:14" ht="37.5" customHeight="1" thickBot="1" x14ac:dyDescent="0.3">
      <c r="A144" s="60" t="s">
        <v>411</v>
      </c>
      <c r="B144" s="76" t="s">
        <v>412</v>
      </c>
    </row>
    <row r="145" spans="1:2" x14ac:dyDescent="0.25">
      <c r="A145" s="58"/>
      <c r="B145" s="77" t="s">
        <v>410</v>
      </c>
    </row>
    <row r="146" spans="1:2" x14ac:dyDescent="0.25">
      <c r="A146" s="27"/>
    </row>
  </sheetData>
  <mergeCells count="208">
    <mergeCell ref="A4:D4"/>
    <mergeCell ref="E4:I4"/>
    <mergeCell ref="A5:D5"/>
    <mergeCell ref="E5:I5"/>
    <mergeCell ref="A6:D6"/>
    <mergeCell ref="E6:I6"/>
    <mergeCell ref="A1:D1"/>
    <mergeCell ref="E1:I1"/>
    <mergeCell ref="B2:C2"/>
    <mergeCell ref="G2:I2"/>
    <mergeCell ref="A3:D3"/>
    <mergeCell ref="E3:I3"/>
    <mergeCell ref="A10:I10"/>
    <mergeCell ref="A11:G11"/>
    <mergeCell ref="A12:G12"/>
    <mergeCell ref="A13:G13"/>
    <mergeCell ref="A14:G14"/>
    <mergeCell ref="A15:I15"/>
    <mergeCell ref="A7:D7"/>
    <mergeCell ref="E7:I7"/>
    <mergeCell ref="A8:D8"/>
    <mergeCell ref="E8:I8"/>
    <mergeCell ref="A9:B9"/>
    <mergeCell ref="C9:I9"/>
    <mergeCell ref="A23:N23"/>
    <mergeCell ref="B24:N24"/>
    <mergeCell ref="A25:N25"/>
    <mergeCell ref="A26:A27"/>
    <mergeCell ref="C26:C27"/>
    <mergeCell ref="D26:D27"/>
    <mergeCell ref="G26:G27"/>
    <mergeCell ref="L26:L27"/>
    <mergeCell ref="A18:A20"/>
    <mergeCell ref="C18:C20"/>
    <mergeCell ref="D18:F18"/>
    <mergeCell ref="G18:I18"/>
    <mergeCell ref="J18:K18"/>
    <mergeCell ref="L18:N18"/>
    <mergeCell ref="D19:D20"/>
    <mergeCell ref="G19:G20"/>
    <mergeCell ref="L19:L20"/>
    <mergeCell ref="A33:N33"/>
    <mergeCell ref="A34:A35"/>
    <mergeCell ref="C34:C35"/>
    <mergeCell ref="D34:D35"/>
    <mergeCell ref="G34:G35"/>
    <mergeCell ref="L34:L35"/>
    <mergeCell ref="A29:N29"/>
    <mergeCell ref="A30:A31"/>
    <mergeCell ref="C30:C31"/>
    <mergeCell ref="D30:D31"/>
    <mergeCell ref="G30:G31"/>
    <mergeCell ref="L30:L31"/>
    <mergeCell ref="A41:N41"/>
    <mergeCell ref="A42:A43"/>
    <mergeCell ref="C42:C43"/>
    <mergeCell ref="D42:D43"/>
    <mergeCell ref="G42:G43"/>
    <mergeCell ref="L42:L43"/>
    <mergeCell ref="A37:N37"/>
    <mergeCell ref="A38:A39"/>
    <mergeCell ref="C38:C39"/>
    <mergeCell ref="D38:D39"/>
    <mergeCell ref="G38:G39"/>
    <mergeCell ref="L38:L39"/>
    <mergeCell ref="A49:N49"/>
    <mergeCell ref="A50:A51"/>
    <mergeCell ref="C50:C51"/>
    <mergeCell ref="D50:D51"/>
    <mergeCell ref="G50:G51"/>
    <mergeCell ref="L50:L51"/>
    <mergeCell ref="A45:N45"/>
    <mergeCell ref="A46:A47"/>
    <mergeCell ref="C46:C47"/>
    <mergeCell ref="D46:D47"/>
    <mergeCell ref="G46:G47"/>
    <mergeCell ref="L46:L47"/>
    <mergeCell ref="A53:N53"/>
    <mergeCell ref="A54:A55"/>
    <mergeCell ref="B54:F55"/>
    <mergeCell ref="G54:G55"/>
    <mergeCell ref="L54:L55"/>
    <mergeCell ref="A56:A57"/>
    <mergeCell ref="B56:F57"/>
    <mergeCell ref="G56:G57"/>
    <mergeCell ref="L56:L57"/>
    <mergeCell ref="B63:F63"/>
    <mergeCell ref="B64:F64"/>
    <mergeCell ref="B65:F65"/>
    <mergeCell ref="B66:F66"/>
    <mergeCell ref="B67:F67"/>
    <mergeCell ref="B58:F58"/>
    <mergeCell ref="B59:F59"/>
    <mergeCell ref="B60:F60"/>
    <mergeCell ref="A76:N76"/>
    <mergeCell ref="A61:A62"/>
    <mergeCell ref="B61:F62"/>
    <mergeCell ref="G61:G62"/>
    <mergeCell ref="L61:L62"/>
    <mergeCell ref="A77:A78"/>
    <mergeCell ref="C77:C78"/>
    <mergeCell ref="D77:D78"/>
    <mergeCell ref="G77:G78"/>
    <mergeCell ref="L77:L78"/>
    <mergeCell ref="B68:F68"/>
    <mergeCell ref="B69:F69"/>
    <mergeCell ref="A70:N70"/>
    <mergeCell ref="B71:N71"/>
    <mergeCell ref="A72:N72"/>
    <mergeCell ref="A73:A74"/>
    <mergeCell ref="C73:C74"/>
    <mergeCell ref="D73:D74"/>
    <mergeCell ref="G73:G74"/>
    <mergeCell ref="L73:L74"/>
    <mergeCell ref="A82:N82"/>
    <mergeCell ref="A83:A84"/>
    <mergeCell ref="C83:C84"/>
    <mergeCell ref="D83:D84"/>
    <mergeCell ref="G83:G84"/>
    <mergeCell ref="L83:L84"/>
    <mergeCell ref="A79:N79"/>
    <mergeCell ref="A80:A81"/>
    <mergeCell ref="C80:C81"/>
    <mergeCell ref="D80:D81"/>
    <mergeCell ref="G80:G81"/>
    <mergeCell ref="L80:L81"/>
    <mergeCell ref="B90:F90"/>
    <mergeCell ref="B91:F91"/>
    <mergeCell ref="B92:F92"/>
    <mergeCell ref="B93:F93"/>
    <mergeCell ref="B94:F94"/>
    <mergeCell ref="B95:F95"/>
    <mergeCell ref="A85:N85"/>
    <mergeCell ref="A86:A87"/>
    <mergeCell ref="B86:F87"/>
    <mergeCell ref="G86:G87"/>
    <mergeCell ref="L86:L87"/>
    <mergeCell ref="A88:A89"/>
    <mergeCell ref="B88:F89"/>
    <mergeCell ref="G88:G89"/>
    <mergeCell ref="L88:L89"/>
    <mergeCell ref="A102:N102"/>
    <mergeCell ref="A103:A104"/>
    <mergeCell ref="C103:C104"/>
    <mergeCell ref="D103:D104"/>
    <mergeCell ref="G103:G104"/>
    <mergeCell ref="L103:L104"/>
    <mergeCell ref="A96:N96"/>
    <mergeCell ref="B97:N97"/>
    <mergeCell ref="A98:N98"/>
    <mergeCell ref="A99:A100"/>
    <mergeCell ref="C99:C100"/>
    <mergeCell ref="D99:D100"/>
    <mergeCell ref="G99:G100"/>
    <mergeCell ref="L99:L100"/>
    <mergeCell ref="A108:N108"/>
    <mergeCell ref="A109:A110"/>
    <mergeCell ref="C109:C110"/>
    <mergeCell ref="D109:D110"/>
    <mergeCell ref="G109:G110"/>
    <mergeCell ref="L109:L110"/>
    <mergeCell ref="A105:N105"/>
    <mergeCell ref="A106:A107"/>
    <mergeCell ref="C106:C107"/>
    <mergeCell ref="D106:D107"/>
    <mergeCell ref="G106:G107"/>
    <mergeCell ref="L106:L107"/>
    <mergeCell ref="A111:N111"/>
    <mergeCell ref="A112:A113"/>
    <mergeCell ref="B112:F113"/>
    <mergeCell ref="G112:G113"/>
    <mergeCell ref="L112:L113"/>
    <mergeCell ref="A114:A115"/>
    <mergeCell ref="B114:F115"/>
    <mergeCell ref="G114:G115"/>
    <mergeCell ref="L114:L115"/>
    <mergeCell ref="B120:F120"/>
    <mergeCell ref="B121:F121"/>
    <mergeCell ref="A122:N122"/>
    <mergeCell ref="A123:A124"/>
    <mergeCell ref="B123:F124"/>
    <mergeCell ref="G123:G124"/>
    <mergeCell ref="L123:L124"/>
    <mergeCell ref="B116:F116"/>
    <mergeCell ref="B117:F117"/>
    <mergeCell ref="A118:A119"/>
    <mergeCell ref="B118:F119"/>
    <mergeCell ref="G118:G119"/>
    <mergeCell ref="L118:L119"/>
    <mergeCell ref="A131:A132"/>
    <mergeCell ref="B131:F132"/>
    <mergeCell ref="G131:G132"/>
    <mergeCell ref="L131:L132"/>
    <mergeCell ref="A125:A126"/>
    <mergeCell ref="B125:F126"/>
    <mergeCell ref="G125:G126"/>
    <mergeCell ref="L125:L126"/>
    <mergeCell ref="B127:F127"/>
    <mergeCell ref="B128:F128"/>
    <mergeCell ref="B139:F139"/>
    <mergeCell ref="B133:F133"/>
    <mergeCell ref="B134:F134"/>
    <mergeCell ref="B135:F135"/>
    <mergeCell ref="B136:F136"/>
    <mergeCell ref="B137:F137"/>
    <mergeCell ref="B138:F138"/>
    <mergeCell ref="B129:F129"/>
    <mergeCell ref="B130:F13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3"/>
  <sheetViews>
    <sheetView workbookViewId="0">
      <selection activeCell="H14" sqref="H14"/>
    </sheetView>
  </sheetViews>
  <sheetFormatPr defaultRowHeight="15" x14ac:dyDescent="0.25"/>
  <cols>
    <col min="2" max="2" width="29.28515625" customWidth="1"/>
    <col min="7" max="7" width="15" customWidth="1"/>
    <col min="8" max="8" width="18.5703125" customWidth="1"/>
    <col min="12" max="12" width="15.140625" customWidth="1"/>
    <col min="13" max="13" width="13.5703125" customWidth="1"/>
    <col min="14" max="14" width="16.140625" customWidth="1"/>
  </cols>
  <sheetData>
    <row r="1" spans="1:9" x14ac:dyDescent="0.25">
      <c r="A1" s="120" t="s">
        <v>134</v>
      </c>
      <c r="B1" s="120"/>
      <c r="C1" s="120"/>
      <c r="D1" s="120"/>
      <c r="E1" s="120" t="s">
        <v>135</v>
      </c>
      <c r="F1" s="120"/>
      <c r="G1" s="120"/>
      <c r="H1" s="120"/>
      <c r="I1" s="120"/>
    </row>
    <row r="2" spans="1:9" ht="31.5" x14ac:dyDescent="0.25">
      <c r="A2" s="57" t="s">
        <v>136</v>
      </c>
      <c r="B2" s="138">
        <v>44224550</v>
      </c>
      <c r="C2" s="138"/>
      <c r="D2" s="57" t="s">
        <v>138</v>
      </c>
      <c r="E2" s="57" t="s">
        <v>136</v>
      </c>
      <c r="F2" s="62">
        <v>44224550</v>
      </c>
      <c r="G2" s="122" t="s">
        <v>138</v>
      </c>
      <c r="H2" s="122"/>
      <c r="I2" s="122"/>
    </row>
    <row r="3" spans="1:9" x14ac:dyDescent="0.25">
      <c r="A3" s="122"/>
      <c r="B3" s="122"/>
      <c r="C3" s="122"/>
      <c r="D3" s="122"/>
      <c r="E3" s="122"/>
      <c r="F3" s="122"/>
      <c r="G3" s="122"/>
      <c r="H3" s="122"/>
      <c r="I3" s="122"/>
    </row>
    <row r="4" spans="1:9" x14ac:dyDescent="0.25">
      <c r="A4" s="122"/>
      <c r="B4" s="122"/>
      <c r="C4" s="122"/>
      <c r="D4" s="122"/>
      <c r="E4" s="122"/>
      <c r="F4" s="122"/>
      <c r="G4" s="122"/>
      <c r="H4" s="122"/>
      <c r="I4" s="122"/>
    </row>
    <row r="5" spans="1:9" ht="21" customHeight="1" x14ac:dyDescent="0.25">
      <c r="A5" s="122" t="s">
        <v>139</v>
      </c>
      <c r="B5" s="122"/>
      <c r="C5" s="122"/>
      <c r="D5" s="122"/>
      <c r="E5" s="122" t="s">
        <v>139</v>
      </c>
      <c r="F5" s="122"/>
      <c r="G5" s="122"/>
      <c r="H5" s="122"/>
      <c r="I5" s="122"/>
    </row>
    <row r="6" spans="1:9" x14ac:dyDescent="0.25">
      <c r="A6" s="122"/>
      <c r="B6" s="122"/>
      <c r="C6" s="122"/>
      <c r="D6" s="122"/>
      <c r="E6" s="122"/>
      <c r="F6" s="122"/>
      <c r="G6" s="122"/>
      <c r="H6" s="122"/>
      <c r="I6" s="122"/>
    </row>
    <row r="7" spans="1:9" ht="21" customHeight="1" x14ac:dyDescent="0.25">
      <c r="A7" s="122" t="s">
        <v>140</v>
      </c>
      <c r="B7" s="122"/>
      <c r="C7" s="122"/>
      <c r="D7" s="122"/>
      <c r="E7" s="122" t="s">
        <v>140</v>
      </c>
      <c r="F7" s="122"/>
      <c r="G7" s="122"/>
      <c r="H7" s="122"/>
      <c r="I7" s="122"/>
    </row>
    <row r="8" spans="1:9" x14ac:dyDescent="0.25">
      <c r="A8" s="122"/>
      <c r="B8" s="122"/>
      <c r="C8" s="122"/>
      <c r="D8" s="122"/>
      <c r="E8" s="143"/>
      <c r="F8" s="143"/>
      <c r="G8" s="143"/>
      <c r="H8" s="143"/>
      <c r="I8" s="143"/>
    </row>
    <row r="9" spans="1:9" x14ac:dyDescent="0.25">
      <c r="A9" s="123"/>
      <c r="B9" s="123"/>
      <c r="C9" s="123"/>
      <c r="D9" s="123"/>
      <c r="E9" s="123"/>
      <c r="F9" s="123"/>
      <c r="G9" s="123"/>
      <c r="H9" s="123"/>
      <c r="I9" s="123"/>
    </row>
    <row r="10" spans="1:9" x14ac:dyDescent="0.25">
      <c r="A10" s="123"/>
      <c r="B10" s="123"/>
      <c r="C10" s="123"/>
      <c r="D10" s="123"/>
      <c r="E10" s="123"/>
      <c r="F10" s="123"/>
      <c r="G10" s="123"/>
      <c r="H10" s="123"/>
      <c r="I10" s="123"/>
    </row>
    <row r="11" spans="1:9" x14ac:dyDescent="0.25">
      <c r="A11" s="133" t="s">
        <v>141</v>
      </c>
      <c r="B11" s="133"/>
      <c r="C11" s="123" t="s">
        <v>413</v>
      </c>
      <c r="D11" s="123"/>
      <c r="E11" s="123"/>
      <c r="F11" s="123"/>
      <c r="G11" s="123"/>
      <c r="H11" s="123"/>
      <c r="I11" s="123"/>
    </row>
    <row r="12" spans="1:9" x14ac:dyDescent="0.25">
      <c r="A12" s="131" t="s">
        <v>143</v>
      </c>
      <c r="B12" s="131"/>
      <c r="C12" s="131"/>
      <c r="D12" s="131"/>
      <c r="E12" s="131"/>
      <c r="F12" s="131"/>
      <c r="G12" s="131"/>
      <c r="H12" s="131"/>
      <c r="I12" s="131"/>
    </row>
    <row r="13" spans="1:9" x14ac:dyDescent="0.25">
      <c r="A13" s="133" t="s">
        <v>145</v>
      </c>
      <c r="B13" s="133"/>
      <c r="C13" s="133"/>
      <c r="D13" s="133"/>
      <c r="E13" s="133"/>
      <c r="F13" s="133"/>
      <c r="G13" s="133"/>
      <c r="H13" s="71">
        <v>44224.55</v>
      </c>
      <c r="I13" s="58" t="s">
        <v>147</v>
      </c>
    </row>
    <row r="14" spans="1:9" x14ac:dyDescent="0.25">
      <c r="A14" s="133" t="s">
        <v>148</v>
      </c>
      <c r="B14" s="133"/>
      <c r="C14" s="133"/>
      <c r="D14" s="133"/>
      <c r="E14" s="133"/>
      <c r="F14" s="133"/>
      <c r="G14" s="133"/>
      <c r="H14" s="71">
        <v>14063.6</v>
      </c>
      <c r="I14" s="58" t="s">
        <v>147</v>
      </c>
    </row>
    <row r="15" spans="1:9" x14ac:dyDescent="0.25">
      <c r="A15" s="133" t="s">
        <v>150</v>
      </c>
      <c r="B15" s="133"/>
      <c r="C15" s="133"/>
      <c r="D15" s="133"/>
      <c r="E15" s="133"/>
      <c r="F15" s="133"/>
      <c r="G15" s="133"/>
      <c r="H15" s="56">
        <v>34.084000000000003</v>
      </c>
      <c r="I15" s="58" t="s">
        <v>152</v>
      </c>
    </row>
    <row r="16" spans="1:9" x14ac:dyDescent="0.25">
      <c r="A16" s="133" t="s">
        <v>153</v>
      </c>
      <c r="B16" s="133"/>
      <c r="C16" s="133"/>
      <c r="D16" s="133"/>
      <c r="E16" s="133"/>
      <c r="F16" s="133"/>
      <c r="G16" s="133"/>
      <c r="H16" s="71">
        <v>6320.3739999999998</v>
      </c>
      <c r="I16" s="58" t="s">
        <v>147</v>
      </c>
    </row>
    <row r="17" spans="1:14" ht="21" customHeight="1" x14ac:dyDescent="0.25">
      <c r="A17" s="123" t="s">
        <v>353</v>
      </c>
      <c r="B17" s="123"/>
      <c r="C17" s="123"/>
      <c r="D17" s="123"/>
      <c r="E17" s="123"/>
      <c r="F17" s="123"/>
      <c r="G17" s="123"/>
      <c r="H17" s="123"/>
      <c r="I17" s="123"/>
    </row>
    <row r="18" spans="1:14" x14ac:dyDescent="0.25">
      <c r="A18" s="70"/>
      <c r="B18" s="70"/>
      <c r="C18" s="70"/>
      <c r="D18" s="70"/>
      <c r="E18" s="70"/>
      <c r="F18" s="70"/>
      <c r="G18" s="70"/>
      <c r="H18" s="70"/>
      <c r="I18" s="70"/>
    </row>
    <row r="19" spans="1:14" ht="15.75" thickBot="1" x14ac:dyDescent="0.3">
      <c r="A19" s="27"/>
    </row>
    <row r="20" spans="1:14" ht="15.75" thickBot="1" x14ac:dyDescent="0.3">
      <c r="A20" s="125" t="s">
        <v>156</v>
      </c>
      <c r="B20" s="28" t="s">
        <v>157</v>
      </c>
      <c r="C20" s="125" t="s">
        <v>160</v>
      </c>
      <c r="D20" s="128" t="s">
        <v>161</v>
      </c>
      <c r="E20" s="129"/>
      <c r="F20" s="130"/>
      <c r="G20" s="128" t="s">
        <v>162</v>
      </c>
      <c r="H20" s="129"/>
      <c r="I20" s="130"/>
      <c r="J20" s="128" t="s">
        <v>163</v>
      </c>
      <c r="K20" s="130"/>
      <c r="L20" s="128" t="s">
        <v>164</v>
      </c>
      <c r="M20" s="129"/>
      <c r="N20" s="130"/>
    </row>
    <row r="21" spans="1:14" ht="15.75" thickBot="1" x14ac:dyDescent="0.3">
      <c r="A21" s="126"/>
      <c r="B21" s="29" t="s">
        <v>158</v>
      </c>
      <c r="C21" s="126"/>
      <c r="D21" s="125" t="s">
        <v>165</v>
      </c>
      <c r="E21" s="30" t="s">
        <v>166</v>
      </c>
      <c r="F21" s="30" t="s">
        <v>167</v>
      </c>
      <c r="G21" s="125" t="s">
        <v>165</v>
      </c>
      <c r="H21" s="30" t="s">
        <v>166</v>
      </c>
      <c r="I21" s="30" t="s">
        <v>167</v>
      </c>
      <c r="J21" s="30" t="s">
        <v>166</v>
      </c>
      <c r="K21" s="30" t="s">
        <v>167</v>
      </c>
      <c r="L21" s="125" t="s">
        <v>165</v>
      </c>
      <c r="M21" s="30" t="s">
        <v>166</v>
      </c>
      <c r="N21" s="30" t="s">
        <v>167</v>
      </c>
    </row>
    <row r="22" spans="1:14" ht="15.75" thickBot="1" x14ac:dyDescent="0.3">
      <c r="A22" s="127"/>
      <c r="B22" s="30" t="s">
        <v>159</v>
      </c>
      <c r="C22" s="127"/>
      <c r="D22" s="127"/>
      <c r="E22" s="30" t="s">
        <v>168</v>
      </c>
      <c r="F22" s="30" t="s">
        <v>169</v>
      </c>
      <c r="G22" s="127"/>
      <c r="H22" s="30" t="s">
        <v>168</v>
      </c>
      <c r="I22" s="30" t="s">
        <v>169</v>
      </c>
      <c r="J22" s="30" t="s">
        <v>168</v>
      </c>
      <c r="K22" s="30" t="s">
        <v>169</v>
      </c>
      <c r="L22" s="127"/>
      <c r="M22" s="30" t="s">
        <v>168</v>
      </c>
      <c r="N22" s="30" t="s">
        <v>169</v>
      </c>
    </row>
    <row r="23" spans="1:14" ht="15.75" thickBot="1" x14ac:dyDescent="0.3">
      <c r="A23" s="31"/>
    </row>
    <row r="24" spans="1:14" ht="15.75" thickBot="1" x14ac:dyDescent="0.3">
      <c r="A24" s="32">
        <v>1</v>
      </c>
      <c r="B24" s="59">
        <v>2</v>
      </c>
      <c r="C24" s="59">
        <v>3</v>
      </c>
      <c r="D24" s="59">
        <v>4</v>
      </c>
      <c r="E24" s="59">
        <v>5</v>
      </c>
      <c r="F24" s="59">
        <v>6</v>
      </c>
      <c r="G24" s="59">
        <v>7</v>
      </c>
      <c r="H24" s="59">
        <v>8</v>
      </c>
      <c r="I24" s="59">
        <v>9</v>
      </c>
      <c r="J24" s="59">
        <v>10</v>
      </c>
      <c r="K24" s="59">
        <v>11</v>
      </c>
      <c r="L24" s="59">
        <v>12</v>
      </c>
      <c r="M24" s="59">
        <v>13</v>
      </c>
      <c r="N24" s="59">
        <v>14</v>
      </c>
    </row>
    <row r="25" spans="1:14" x14ac:dyDescent="0.25">
      <c r="A25" s="142"/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</row>
    <row r="26" spans="1:14" x14ac:dyDescent="0.25">
      <c r="A26" s="58"/>
      <c r="B26" s="141" t="s">
        <v>414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</row>
    <row r="27" spans="1:14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</row>
    <row r="28" spans="1:14" x14ac:dyDescent="0.25">
      <c r="A28" s="133">
        <v>1</v>
      </c>
      <c r="B28" s="58" t="s">
        <v>415</v>
      </c>
      <c r="C28" s="133">
        <v>35</v>
      </c>
      <c r="D28" s="133">
        <v>90.53</v>
      </c>
      <c r="E28" s="34">
        <v>41.1</v>
      </c>
      <c r="F28" s="34">
        <v>3.04</v>
      </c>
      <c r="G28" s="140">
        <v>3168.55</v>
      </c>
      <c r="H28" s="73">
        <v>1438.5</v>
      </c>
      <c r="I28" s="34">
        <v>106.4</v>
      </c>
      <c r="J28" s="34">
        <v>18.309999999999999</v>
      </c>
      <c r="K28" s="34">
        <v>10.72</v>
      </c>
      <c r="L28" s="134">
        <v>33568</v>
      </c>
      <c r="M28" s="37">
        <v>26339</v>
      </c>
      <c r="N28" s="37">
        <v>1141</v>
      </c>
    </row>
    <row r="29" spans="1:14" ht="42" x14ac:dyDescent="0.25">
      <c r="A29" s="133"/>
      <c r="B29" s="58" t="s">
        <v>416</v>
      </c>
      <c r="C29" s="133"/>
      <c r="D29" s="133"/>
      <c r="E29" s="60">
        <v>46.39</v>
      </c>
      <c r="F29" s="60"/>
      <c r="G29" s="140"/>
      <c r="H29" s="72">
        <v>1623.65</v>
      </c>
      <c r="I29" s="60"/>
      <c r="J29" s="60">
        <v>3.75</v>
      </c>
      <c r="K29" s="60">
        <v>1</v>
      </c>
      <c r="L29" s="134"/>
      <c r="M29" s="61">
        <v>6089</v>
      </c>
      <c r="N29" s="60"/>
    </row>
    <row r="30" spans="1:14" x14ac:dyDescent="0.25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</row>
    <row r="31" spans="1:14" x14ac:dyDescent="0.25">
      <c r="A31" s="133">
        <v>2</v>
      </c>
      <c r="B31" s="58" t="s">
        <v>417</v>
      </c>
      <c r="C31" s="133">
        <v>1770</v>
      </c>
      <c r="D31" s="133">
        <v>28.21</v>
      </c>
      <c r="E31" s="34">
        <v>23.79</v>
      </c>
      <c r="F31" s="34">
        <v>4.42</v>
      </c>
      <c r="G31" s="140">
        <v>49931.7</v>
      </c>
      <c r="H31" s="73">
        <v>42108.3</v>
      </c>
      <c r="I31" s="73">
        <v>7823.4</v>
      </c>
      <c r="J31" s="34">
        <v>18.309999999999999</v>
      </c>
      <c r="K31" s="34">
        <v>6.16</v>
      </c>
      <c r="L31" s="134">
        <v>819195</v>
      </c>
      <c r="M31" s="37">
        <v>771003</v>
      </c>
      <c r="N31" s="37">
        <v>48192</v>
      </c>
    </row>
    <row r="32" spans="1:14" ht="84" x14ac:dyDescent="0.25">
      <c r="A32" s="133"/>
      <c r="B32" s="58" t="s">
        <v>418</v>
      </c>
      <c r="C32" s="133"/>
      <c r="D32" s="133"/>
      <c r="E32" s="60"/>
      <c r="F32" s="60"/>
      <c r="G32" s="140"/>
      <c r="H32" s="60"/>
      <c r="I32" s="60"/>
      <c r="J32" s="60">
        <v>1</v>
      </c>
      <c r="K32" s="60">
        <v>1</v>
      </c>
      <c r="L32" s="134"/>
      <c r="M32" s="60"/>
      <c r="N32" s="60"/>
    </row>
    <row r="33" spans="1:14" x14ac:dyDescent="0.25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</row>
    <row r="34" spans="1:14" x14ac:dyDescent="0.25">
      <c r="A34" s="133">
        <v>3</v>
      </c>
      <c r="B34" s="58" t="s">
        <v>419</v>
      </c>
      <c r="C34" s="133">
        <v>50</v>
      </c>
      <c r="D34" s="133">
        <v>56.47</v>
      </c>
      <c r="E34" s="34">
        <v>39.96</v>
      </c>
      <c r="F34" s="34">
        <v>16.510000000000002</v>
      </c>
      <c r="G34" s="140">
        <v>2823.5</v>
      </c>
      <c r="H34" s="73">
        <v>1998</v>
      </c>
      <c r="I34" s="34">
        <v>825.5</v>
      </c>
      <c r="J34" s="34">
        <v>18.309999999999999</v>
      </c>
      <c r="K34" s="34">
        <v>6.17</v>
      </c>
      <c r="L34" s="134">
        <v>41677</v>
      </c>
      <c r="M34" s="37">
        <v>36583</v>
      </c>
      <c r="N34" s="37">
        <v>5093</v>
      </c>
    </row>
    <row r="35" spans="1:14" ht="42" x14ac:dyDescent="0.25">
      <c r="A35" s="133"/>
      <c r="B35" s="58" t="s">
        <v>420</v>
      </c>
      <c r="C35" s="133"/>
      <c r="D35" s="133"/>
      <c r="E35" s="60"/>
      <c r="F35" s="60"/>
      <c r="G35" s="140"/>
      <c r="H35" s="60"/>
      <c r="I35" s="60"/>
      <c r="J35" s="60">
        <v>1</v>
      </c>
      <c r="K35" s="60">
        <v>1</v>
      </c>
      <c r="L35" s="134"/>
      <c r="M35" s="60"/>
      <c r="N35" s="60"/>
    </row>
    <row r="36" spans="1:14" x14ac:dyDescent="0.25">
      <c r="A36" s="123"/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</row>
    <row r="37" spans="1:14" x14ac:dyDescent="0.25">
      <c r="A37" s="133">
        <v>4</v>
      </c>
      <c r="B37" s="58" t="s">
        <v>421</v>
      </c>
      <c r="C37" s="133">
        <v>1699.8</v>
      </c>
      <c r="D37" s="133">
        <v>41.78</v>
      </c>
      <c r="E37" s="60"/>
      <c r="F37" s="34">
        <v>41.78</v>
      </c>
      <c r="G37" s="140">
        <v>71017.64</v>
      </c>
      <c r="H37" s="60"/>
      <c r="I37" s="73">
        <v>71017.64</v>
      </c>
      <c r="J37" s="34">
        <v>1</v>
      </c>
      <c r="K37" s="34">
        <v>7.65</v>
      </c>
      <c r="L37" s="134">
        <v>543285</v>
      </c>
      <c r="M37" s="60"/>
      <c r="N37" s="37">
        <v>543285</v>
      </c>
    </row>
    <row r="38" spans="1:14" ht="42" x14ac:dyDescent="0.25">
      <c r="A38" s="133"/>
      <c r="B38" s="58" t="s">
        <v>422</v>
      </c>
      <c r="C38" s="133"/>
      <c r="D38" s="133"/>
      <c r="E38" s="60"/>
      <c r="F38" s="60">
        <v>1.38</v>
      </c>
      <c r="G38" s="140"/>
      <c r="H38" s="60"/>
      <c r="I38" s="72">
        <v>2345.7199999999998</v>
      </c>
      <c r="J38" s="60">
        <v>1</v>
      </c>
      <c r="K38" s="60">
        <v>18.260000000000002</v>
      </c>
      <c r="L38" s="134"/>
      <c r="M38" s="60"/>
      <c r="N38" s="61">
        <v>42833</v>
      </c>
    </row>
    <row r="39" spans="1:14" x14ac:dyDescent="0.25">
      <c r="A39" s="58"/>
      <c r="B39" s="60" t="s">
        <v>423</v>
      </c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</row>
    <row r="40" spans="1:14" x14ac:dyDescent="0.25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</row>
    <row r="41" spans="1:14" x14ac:dyDescent="0.25">
      <c r="A41" s="57"/>
      <c r="B41" s="137" t="s">
        <v>424</v>
      </c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1:14" x14ac:dyDescent="0.25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</row>
    <row r="43" spans="1:14" x14ac:dyDescent="0.25">
      <c r="A43" s="133">
        <v>5</v>
      </c>
      <c r="B43" s="58" t="s">
        <v>425</v>
      </c>
      <c r="C43" s="133">
        <v>21</v>
      </c>
      <c r="D43" s="133">
        <v>244.65</v>
      </c>
      <c r="E43" s="34">
        <v>14.6</v>
      </c>
      <c r="F43" s="34">
        <v>230.05</v>
      </c>
      <c r="G43" s="140">
        <v>5137.6499999999996</v>
      </c>
      <c r="H43" s="34">
        <v>306.60000000000002</v>
      </c>
      <c r="I43" s="73">
        <v>4831.05</v>
      </c>
      <c r="J43" s="34">
        <v>18.309999999999999</v>
      </c>
      <c r="K43" s="34">
        <v>7.1</v>
      </c>
      <c r="L43" s="134">
        <v>39914</v>
      </c>
      <c r="M43" s="37">
        <v>5614</v>
      </c>
      <c r="N43" s="37">
        <v>34300</v>
      </c>
    </row>
    <row r="44" spans="1:14" ht="31.5" x14ac:dyDescent="0.25">
      <c r="A44" s="133"/>
      <c r="B44" s="58" t="s">
        <v>426</v>
      </c>
      <c r="C44" s="133"/>
      <c r="D44" s="133"/>
      <c r="E44" s="60"/>
      <c r="F44" s="60">
        <v>19.149999999999999</v>
      </c>
      <c r="G44" s="140"/>
      <c r="H44" s="60"/>
      <c r="I44" s="60">
        <v>402.15</v>
      </c>
      <c r="J44" s="60">
        <v>1</v>
      </c>
      <c r="K44" s="60">
        <v>18.29</v>
      </c>
      <c r="L44" s="134"/>
      <c r="M44" s="60"/>
      <c r="N44" s="61">
        <v>7355</v>
      </c>
    </row>
    <row r="45" spans="1:14" x14ac:dyDescent="0.25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</row>
    <row r="46" spans="1:14" x14ac:dyDescent="0.25">
      <c r="A46" s="133">
        <v>6</v>
      </c>
      <c r="B46" s="58" t="s">
        <v>427</v>
      </c>
      <c r="C46" s="133">
        <v>0.96599999999999997</v>
      </c>
      <c r="D46" s="140">
        <v>2053.44</v>
      </c>
      <c r="E46" s="73">
        <v>2053.44</v>
      </c>
      <c r="F46" s="60"/>
      <c r="G46" s="140">
        <v>1983.62</v>
      </c>
      <c r="H46" s="73">
        <v>1983.62</v>
      </c>
      <c r="I46" s="60"/>
      <c r="J46" s="34">
        <v>18.309999999999999</v>
      </c>
      <c r="K46" s="34">
        <v>1</v>
      </c>
      <c r="L46" s="134">
        <v>36320</v>
      </c>
      <c r="M46" s="37">
        <v>36320</v>
      </c>
      <c r="N46" s="60"/>
    </row>
    <row r="47" spans="1:14" ht="42" x14ac:dyDescent="0.25">
      <c r="A47" s="133"/>
      <c r="B47" s="58" t="s">
        <v>428</v>
      </c>
      <c r="C47" s="133"/>
      <c r="D47" s="140"/>
      <c r="E47" s="60"/>
      <c r="F47" s="60"/>
      <c r="G47" s="140"/>
      <c r="H47" s="60"/>
      <c r="I47" s="60"/>
      <c r="J47" s="60">
        <v>1</v>
      </c>
      <c r="K47" s="60">
        <v>1</v>
      </c>
      <c r="L47" s="134"/>
      <c r="M47" s="60"/>
      <c r="N47" s="60"/>
    </row>
    <row r="48" spans="1:14" x14ac:dyDescent="0.25">
      <c r="A48" s="58"/>
      <c r="B48" s="60" t="s">
        <v>429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</row>
    <row r="49" spans="1:14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</row>
    <row r="50" spans="1:14" x14ac:dyDescent="0.25">
      <c r="A50" s="133">
        <v>7</v>
      </c>
      <c r="B50" s="58" t="s">
        <v>430</v>
      </c>
      <c r="C50" s="133">
        <v>105</v>
      </c>
      <c r="D50" s="133">
        <v>485.94</v>
      </c>
      <c r="E50" s="34">
        <v>76.400000000000006</v>
      </c>
      <c r="F50" s="34">
        <v>408.84</v>
      </c>
      <c r="G50" s="140">
        <v>51023.7</v>
      </c>
      <c r="H50" s="73">
        <v>8022</v>
      </c>
      <c r="I50" s="73">
        <v>42928.2</v>
      </c>
      <c r="J50" s="34">
        <v>18.309999999999999</v>
      </c>
      <c r="K50" s="34">
        <v>8.17</v>
      </c>
      <c r="L50" s="134">
        <v>497877</v>
      </c>
      <c r="M50" s="37">
        <v>146883</v>
      </c>
      <c r="N50" s="37">
        <v>350723</v>
      </c>
    </row>
    <row r="51" spans="1:14" ht="63" x14ac:dyDescent="0.25">
      <c r="A51" s="133"/>
      <c r="B51" s="58" t="s">
        <v>431</v>
      </c>
      <c r="C51" s="133"/>
      <c r="D51" s="133"/>
      <c r="E51" s="60">
        <v>0.7</v>
      </c>
      <c r="F51" s="60">
        <v>36.49</v>
      </c>
      <c r="G51" s="140"/>
      <c r="H51" s="60">
        <v>73.5</v>
      </c>
      <c r="I51" s="72">
        <v>3831.45</v>
      </c>
      <c r="J51" s="60">
        <v>3.69</v>
      </c>
      <c r="K51" s="60">
        <v>18.3</v>
      </c>
      <c r="L51" s="134"/>
      <c r="M51" s="60">
        <v>271</v>
      </c>
      <c r="N51" s="61">
        <v>70116</v>
      </c>
    </row>
    <row r="52" spans="1:14" x14ac:dyDescent="0.25">
      <c r="A52" s="58"/>
      <c r="B52" s="60" t="s">
        <v>432</v>
      </c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</row>
    <row r="53" spans="1:14" x14ac:dyDescent="0.25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</row>
    <row r="54" spans="1:14" x14ac:dyDescent="0.25">
      <c r="A54" s="133">
        <v>8</v>
      </c>
      <c r="B54" s="58" t="s">
        <v>433</v>
      </c>
      <c r="C54" s="133">
        <v>17.64</v>
      </c>
      <c r="D54" s="133">
        <v>591.42999999999995</v>
      </c>
      <c r="E54" s="34">
        <v>68.180000000000007</v>
      </c>
      <c r="F54" s="34">
        <v>523.25</v>
      </c>
      <c r="G54" s="140">
        <v>10432.83</v>
      </c>
      <c r="H54" s="73">
        <v>1202.7</v>
      </c>
      <c r="I54" s="73">
        <v>9230.1299999999992</v>
      </c>
      <c r="J54" s="34">
        <v>18.309999999999999</v>
      </c>
      <c r="K54" s="34">
        <v>5.15</v>
      </c>
      <c r="L54" s="134">
        <v>69557</v>
      </c>
      <c r="M54" s="37">
        <v>22021</v>
      </c>
      <c r="N54" s="37">
        <v>47535</v>
      </c>
    </row>
    <row r="55" spans="1:14" ht="52.5" x14ac:dyDescent="0.25">
      <c r="A55" s="133"/>
      <c r="B55" s="58" t="s">
        <v>434</v>
      </c>
      <c r="C55" s="133"/>
      <c r="D55" s="133"/>
      <c r="E55" s="60"/>
      <c r="F55" s="60">
        <v>29.5</v>
      </c>
      <c r="G55" s="140"/>
      <c r="H55" s="60"/>
      <c r="I55" s="60">
        <v>520.38</v>
      </c>
      <c r="J55" s="60">
        <v>10.68</v>
      </c>
      <c r="K55" s="60">
        <v>18.29</v>
      </c>
      <c r="L55" s="134"/>
      <c r="M55" s="60"/>
      <c r="N55" s="61">
        <v>9518</v>
      </c>
    </row>
    <row r="56" spans="1:14" x14ac:dyDescent="0.25">
      <c r="A56" s="58"/>
      <c r="B56" s="60" t="s">
        <v>435</v>
      </c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x14ac:dyDescent="0.25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</row>
    <row r="58" spans="1:14" x14ac:dyDescent="0.25">
      <c r="A58" s="133">
        <v>9</v>
      </c>
      <c r="B58" s="58" t="s">
        <v>436</v>
      </c>
      <c r="C58" s="133">
        <v>126</v>
      </c>
      <c r="D58" s="133">
        <v>25.9</v>
      </c>
      <c r="E58" s="34">
        <v>3.99</v>
      </c>
      <c r="F58" s="34">
        <v>21.83</v>
      </c>
      <c r="G58" s="140">
        <v>3263.4</v>
      </c>
      <c r="H58" s="34">
        <v>502.74</v>
      </c>
      <c r="I58" s="73">
        <v>2750.58</v>
      </c>
      <c r="J58" s="34">
        <v>18.309999999999999</v>
      </c>
      <c r="K58" s="34">
        <v>6.62</v>
      </c>
      <c r="L58" s="134">
        <v>27598</v>
      </c>
      <c r="M58" s="37">
        <v>9205</v>
      </c>
      <c r="N58" s="37">
        <v>18209</v>
      </c>
    </row>
    <row r="59" spans="1:14" x14ac:dyDescent="0.25">
      <c r="A59" s="133"/>
      <c r="B59" s="58" t="s">
        <v>437</v>
      </c>
      <c r="C59" s="133"/>
      <c r="D59" s="133"/>
      <c r="E59" s="60">
        <v>0.08</v>
      </c>
      <c r="F59" s="60">
        <v>2.2599999999999998</v>
      </c>
      <c r="G59" s="140"/>
      <c r="H59" s="60">
        <v>10.08</v>
      </c>
      <c r="I59" s="60">
        <v>284.76</v>
      </c>
      <c r="J59" s="60">
        <v>18.25</v>
      </c>
      <c r="K59" s="60">
        <v>18.36</v>
      </c>
      <c r="L59" s="134"/>
      <c r="M59" s="60">
        <v>184</v>
      </c>
      <c r="N59" s="61">
        <v>5228</v>
      </c>
    </row>
    <row r="60" spans="1:14" x14ac:dyDescent="0.25">
      <c r="A60" s="58"/>
      <c r="B60" s="60" t="s">
        <v>438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</row>
    <row r="61" spans="1:14" x14ac:dyDescent="0.25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</row>
    <row r="62" spans="1:14" x14ac:dyDescent="0.25">
      <c r="A62" s="133">
        <v>10</v>
      </c>
      <c r="B62" s="58" t="s">
        <v>439</v>
      </c>
      <c r="C62" s="133">
        <v>84</v>
      </c>
      <c r="D62" s="133">
        <v>57.92</v>
      </c>
      <c r="E62" s="34">
        <v>19.940000000000001</v>
      </c>
      <c r="F62" s="34">
        <v>37.44</v>
      </c>
      <c r="G62" s="140">
        <v>4865.28</v>
      </c>
      <c r="H62" s="73">
        <v>1674.96</v>
      </c>
      <c r="I62" s="73">
        <v>3144.96</v>
      </c>
      <c r="J62" s="34">
        <v>18.309999999999999</v>
      </c>
      <c r="K62" s="34">
        <v>4.93</v>
      </c>
      <c r="L62" s="134">
        <v>46424</v>
      </c>
      <c r="M62" s="37">
        <v>30669</v>
      </c>
      <c r="N62" s="37">
        <v>15505</v>
      </c>
    </row>
    <row r="63" spans="1:14" ht="21" x14ac:dyDescent="0.25">
      <c r="A63" s="133"/>
      <c r="B63" s="58" t="s">
        <v>440</v>
      </c>
      <c r="C63" s="133"/>
      <c r="D63" s="133"/>
      <c r="E63" s="60">
        <v>0.54</v>
      </c>
      <c r="F63" s="60">
        <v>3.39</v>
      </c>
      <c r="G63" s="140"/>
      <c r="H63" s="60">
        <v>45.36</v>
      </c>
      <c r="I63" s="60">
        <v>284.76</v>
      </c>
      <c r="J63" s="60">
        <v>5.52</v>
      </c>
      <c r="K63" s="60">
        <v>18.34</v>
      </c>
      <c r="L63" s="134"/>
      <c r="M63" s="60">
        <v>250</v>
      </c>
      <c r="N63" s="61">
        <v>5222</v>
      </c>
    </row>
    <row r="64" spans="1:14" x14ac:dyDescent="0.25">
      <c r="A64" s="58"/>
      <c r="B64" s="60" t="s">
        <v>441</v>
      </c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</row>
    <row r="65" spans="1:14" x14ac:dyDescent="0.25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</row>
    <row r="66" spans="1:14" x14ac:dyDescent="0.25">
      <c r="A66" s="133">
        <v>11</v>
      </c>
      <c r="B66" s="58" t="s">
        <v>442</v>
      </c>
      <c r="C66" s="133">
        <v>0.84</v>
      </c>
      <c r="D66" s="133">
        <v>466.37</v>
      </c>
      <c r="E66" s="34">
        <v>113.4</v>
      </c>
      <c r="F66" s="34">
        <v>352.97</v>
      </c>
      <c r="G66" s="133">
        <v>391.75</v>
      </c>
      <c r="H66" s="34">
        <v>95.26</v>
      </c>
      <c r="I66" s="34">
        <v>296.49</v>
      </c>
      <c r="J66" s="34">
        <v>18.309999999999999</v>
      </c>
      <c r="K66" s="34">
        <v>5.51</v>
      </c>
      <c r="L66" s="134">
        <v>3378</v>
      </c>
      <c r="M66" s="37">
        <v>1744</v>
      </c>
      <c r="N66" s="37">
        <v>1634</v>
      </c>
    </row>
    <row r="67" spans="1:14" ht="42" x14ac:dyDescent="0.25">
      <c r="A67" s="133"/>
      <c r="B67" s="58" t="s">
        <v>443</v>
      </c>
      <c r="C67" s="133"/>
      <c r="D67" s="133"/>
      <c r="E67" s="60"/>
      <c r="F67" s="60">
        <v>34.17</v>
      </c>
      <c r="G67" s="133"/>
      <c r="H67" s="60"/>
      <c r="I67" s="60">
        <v>28.7</v>
      </c>
      <c r="J67" s="60">
        <v>1</v>
      </c>
      <c r="K67" s="60">
        <v>18.34</v>
      </c>
      <c r="L67" s="134"/>
      <c r="M67" s="60"/>
      <c r="N67" s="60">
        <v>526</v>
      </c>
    </row>
    <row r="68" spans="1:14" x14ac:dyDescent="0.25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</row>
    <row r="69" spans="1:14" x14ac:dyDescent="0.25">
      <c r="A69" s="133">
        <v>12</v>
      </c>
      <c r="B69" s="58" t="s">
        <v>444</v>
      </c>
      <c r="C69" s="133">
        <v>1.47</v>
      </c>
      <c r="D69" s="140">
        <v>2947.38</v>
      </c>
      <c r="E69" s="34">
        <v>213.91</v>
      </c>
      <c r="F69" s="34">
        <v>89.27</v>
      </c>
      <c r="G69" s="140">
        <v>4332.6499999999996</v>
      </c>
      <c r="H69" s="34">
        <v>314.45</v>
      </c>
      <c r="I69" s="34">
        <v>131.22999999999999</v>
      </c>
      <c r="J69" s="34">
        <v>18.309999999999999</v>
      </c>
      <c r="K69" s="34">
        <v>5.04</v>
      </c>
      <c r="L69" s="134">
        <v>19090</v>
      </c>
      <c r="M69" s="37">
        <v>5758</v>
      </c>
      <c r="N69" s="34">
        <v>661</v>
      </c>
    </row>
    <row r="70" spans="1:14" ht="63" x14ac:dyDescent="0.25">
      <c r="A70" s="133"/>
      <c r="B70" s="58" t="s">
        <v>445</v>
      </c>
      <c r="C70" s="133"/>
      <c r="D70" s="140"/>
      <c r="E70" s="72">
        <v>2644.2</v>
      </c>
      <c r="F70" s="60"/>
      <c r="G70" s="140"/>
      <c r="H70" s="72">
        <v>3886.97</v>
      </c>
      <c r="I70" s="60"/>
      <c r="J70" s="60">
        <v>3.26</v>
      </c>
      <c r="K70" s="60">
        <v>1</v>
      </c>
      <c r="L70" s="134"/>
      <c r="M70" s="61">
        <v>12672</v>
      </c>
      <c r="N70" s="60"/>
    </row>
    <row r="71" spans="1:14" x14ac:dyDescent="0.25">
      <c r="A71" s="58"/>
      <c r="B71" s="60" t="s">
        <v>446</v>
      </c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</row>
    <row r="72" spans="1:14" x14ac:dyDescent="0.25">
      <c r="A72" s="123"/>
      <c r="B72" s="123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</row>
    <row r="73" spans="1:14" x14ac:dyDescent="0.25">
      <c r="A73" s="133">
        <v>13</v>
      </c>
      <c r="B73" s="58" t="s">
        <v>447</v>
      </c>
      <c r="C73" s="133">
        <v>0.21</v>
      </c>
      <c r="D73" s="140">
        <v>1064.5899999999999</v>
      </c>
      <c r="E73" s="34">
        <v>91.48</v>
      </c>
      <c r="F73" s="34">
        <v>454.99</v>
      </c>
      <c r="G73" s="133">
        <v>223.56</v>
      </c>
      <c r="H73" s="34">
        <v>19.21</v>
      </c>
      <c r="I73" s="34">
        <v>95.55</v>
      </c>
      <c r="J73" s="34">
        <v>18.309999999999999</v>
      </c>
      <c r="K73" s="34">
        <v>7.76</v>
      </c>
      <c r="L73" s="134">
        <v>1978</v>
      </c>
      <c r="M73" s="34">
        <v>352</v>
      </c>
      <c r="N73" s="34">
        <v>741</v>
      </c>
    </row>
    <row r="74" spans="1:14" ht="42" x14ac:dyDescent="0.25">
      <c r="A74" s="133"/>
      <c r="B74" s="58" t="s">
        <v>448</v>
      </c>
      <c r="C74" s="133"/>
      <c r="D74" s="140"/>
      <c r="E74" s="60">
        <v>518.12</v>
      </c>
      <c r="F74" s="60">
        <v>38.340000000000003</v>
      </c>
      <c r="G74" s="133"/>
      <c r="H74" s="60">
        <v>108.81</v>
      </c>
      <c r="I74" s="60">
        <v>8.0500000000000007</v>
      </c>
      <c r="J74" s="60">
        <v>8.1300000000000008</v>
      </c>
      <c r="K74" s="60">
        <v>18.32</v>
      </c>
      <c r="L74" s="134"/>
      <c r="M74" s="60">
        <v>885</v>
      </c>
      <c r="N74" s="60">
        <v>148</v>
      </c>
    </row>
    <row r="75" spans="1:14" x14ac:dyDescent="0.25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</row>
    <row r="76" spans="1:14" x14ac:dyDescent="0.25">
      <c r="A76" s="133">
        <v>14</v>
      </c>
      <c r="B76" s="58" t="s">
        <v>449</v>
      </c>
      <c r="C76" s="133">
        <v>4</v>
      </c>
      <c r="D76" s="133">
        <v>592.03</v>
      </c>
      <c r="E76" s="34">
        <v>200.6</v>
      </c>
      <c r="F76" s="34">
        <v>55.55</v>
      </c>
      <c r="G76" s="140">
        <v>2368.12</v>
      </c>
      <c r="H76" s="34">
        <v>802.4</v>
      </c>
      <c r="I76" s="34">
        <v>222.2</v>
      </c>
      <c r="J76" s="34">
        <v>18.309999999999999</v>
      </c>
      <c r="K76" s="34">
        <v>6.8</v>
      </c>
      <c r="L76" s="134">
        <v>25688</v>
      </c>
      <c r="M76" s="37">
        <v>14692</v>
      </c>
      <c r="N76" s="37">
        <v>1511</v>
      </c>
    </row>
    <row r="77" spans="1:14" ht="42" x14ac:dyDescent="0.25">
      <c r="A77" s="133"/>
      <c r="B77" s="58" t="s">
        <v>450</v>
      </c>
      <c r="C77" s="133"/>
      <c r="D77" s="133"/>
      <c r="E77" s="60">
        <v>335.88</v>
      </c>
      <c r="F77" s="60">
        <v>1.66</v>
      </c>
      <c r="G77" s="140"/>
      <c r="H77" s="72">
        <v>1343.52</v>
      </c>
      <c r="I77" s="60">
        <v>6.64</v>
      </c>
      <c r="J77" s="60">
        <v>7.06</v>
      </c>
      <c r="K77" s="60">
        <v>18.329999999999998</v>
      </c>
      <c r="L77" s="134"/>
      <c r="M77" s="61">
        <v>9485</v>
      </c>
      <c r="N77" s="60">
        <v>122</v>
      </c>
    </row>
    <row r="78" spans="1:14" x14ac:dyDescent="0.25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</row>
    <row r="79" spans="1:14" x14ac:dyDescent="0.25">
      <c r="A79" s="133">
        <v>15</v>
      </c>
      <c r="B79" s="58" t="s">
        <v>451</v>
      </c>
      <c r="C79" s="133">
        <v>21</v>
      </c>
      <c r="D79" s="133">
        <v>155.84</v>
      </c>
      <c r="E79" s="34">
        <v>7.27</v>
      </c>
      <c r="F79" s="34">
        <v>119.44</v>
      </c>
      <c r="G79" s="140">
        <v>3272.64</v>
      </c>
      <c r="H79" s="34">
        <v>152.66999999999999</v>
      </c>
      <c r="I79" s="73">
        <v>2508.2399999999998</v>
      </c>
      <c r="J79" s="34">
        <v>18.309999999999999</v>
      </c>
      <c r="K79" s="34">
        <v>3.05</v>
      </c>
      <c r="L79" s="134">
        <v>15388</v>
      </c>
      <c r="M79" s="37">
        <v>2795</v>
      </c>
      <c r="N79" s="37">
        <v>7650</v>
      </c>
    </row>
    <row r="80" spans="1:14" ht="42" x14ac:dyDescent="0.25">
      <c r="A80" s="133"/>
      <c r="B80" s="58" t="s">
        <v>452</v>
      </c>
      <c r="C80" s="133"/>
      <c r="D80" s="133"/>
      <c r="E80" s="60">
        <v>29.13</v>
      </c>
      <c r="F80" s="60">
        <v>6.85</v>
      </c>
      <c r="G80" s="140"/>
      <c r="H80" s="60">
        <v>611.73</v>
      </c>
      <c r="I80" s="60">
        <v>143.85</v>
      </c>
      <c r="J80" s="60">
        <v>8.08</v>
      </c>
      <c r="K80" s="60">
        <v>18.34</v>
      </c>
      <c r="L80" s="134"/>
      <c r="M80" s="61">
        <v>4943</v>
      </c>
      <c r="N80" s="61">
        <v>2638</v>
      </c>
    </row>
    <row r="81" spans="1:14" x14ac:dyDescent="0.25">
      <c r="A81" s="123"/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</row>
    <row r="82" spans="1:14" x14ac:dyDescent="0.25">
      <c r="A82" s="133">
        <v>16</v>
      </c>
      <c r="B82" s="58" t="s">
        <v>453</v>
      </c>
      <c r="C82" s="133">
        <v>3.78</v>
      </c>
      <c r="D82" s="140">
        <v>3141.44</v>
      </c>
      <c r="E82" s="34">
        <v>422.11</v>
      </c>
      <c r="F82" s="73">
        <v>2480.58</v>
      </c>
      <c r="G82" s="140">
        <v>11874.64</v>
      </c>
      <c r="H82" s="73">
        <v>1595.58</v>
      </c>
      <c r="I82" s="73">
        <v>9376.59</v>
      </c>
      <c r="J82" s="34">
        <v>18.309999999999999</v>
      </c>
      <c r="K82" s="34">
        <v>6.06</v>
      </c>
      <c r="L82" s="134">
        <v>89990</v>
      </c>
      <c r="M82" s="37">
        <v>29215</v>
      </c>
      <c r="N82" s="37">
        <v>56822</v>
      </c>
    </row>
    <row r="83" spans="1:14" ht="31.5" x14ac:dyDescent="0.25">
      <c r="A83" s="133"/>
      <c r="B83" s="58" t="s">
        <v>454</v>
      </c>
      <c r="C83" s="133"/>
      <c r="D83" s="140"/>
      <c r="E83" s="60">
        <v>238.75</v>
      </c>
      <c r="F83" s="60">
        <v>190.01</v>
      </c>
      <c r="G83" s="140"/>
      <c r="H83" s="60">
        <v>902.48</v>
      </c>
      <c r="I83" s="60">
        <v>718.24</v>
      </c>
      <c r="J83" s="60">
        <v>4.38</v>
      </c>
      <c r="K83" s="60">
        <v>18.34</v>
      </c>
      <c r="L83" s="134"/>
      <c r="M83" s="61">
        <v>3953</v>
      </c>
      <c r="N83" s="61">
        <v>13172</v>
      </c>
    </row>
    <row r="84" spans="1:14" x14ac:dyDescent="0.25">
      <c r="A84" s="58"/>
      <c r="B84" s="60" t="s">
        <v>455</v>
      </c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</row>
    <row r="85" spans="1:14" x14ac:dyDescent="0.25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</row>
    <row r="86" spans="1:14" x14ac:dyDescent="0.25">
      <c r="A86" s="133">
        <v>17</v>
      </c>
      <c r="B86" s="58" t="s">
        <v>456</v>
      </c>
      <c r="C86" s="133">
        <v>126</v>
      </c>
      <c r="D86" s="133">
        <v>222.52</v>
      </c>
      <c r="E86" s="34">
        <v>49.42</v>
      </c>
      <c r="F86" s="34">
        <v>172.11</v>
      </c>
      <c r="G86" s="140">
        <v>28037.52</v>
      </c>
      <c r="H86" s="73">
        <v>6226.92</v>
      </c>
      <c r="I86" s="73">
        <v>21685.86</v>
      </c>
      <c r="J86" s="34">
        <v>18.309999999999999</v>
      </c>
      <c r="K86" s="34">
        <v>4.75</v>
      </c>
      <c r="L86" s="134">
        <v>219305</v>
      </c>
      <c r="M86" s="37">
        <v>114015</v>
      </c>
      <c r="N86" s="37">
        <v>103008</v>
      </c>
    </row>
    <row r="87" spans="1:14" ht="42" x14ac:dyDescent="0.25">
      <c r="A87" s="133"/>
      <c r="B87" s="58" t="s">
        <v>457</v>
      </c>
      <c r="C87" s="133"/>
      <c r="D87" s="133"/>
      <c r="E87" s="60">
        <v>0.99</v>
      </c>
      <c r="F87" s="60">
        <v>14.95</v>
      </c>
      <c r="G87" s="140"/>
      <c r="H87" s="60">
        <v>124.74</v>
      </c>
      <c r="I87" s="72">
        <v>1883.7</v>
      </c>
      <c r="J87" s="60">
        <v>18.3</v>
      </c>
      <c r="K87" s="60">
        <v>18.3</v>
      </c>
      <c r="L87" s="134"/>
      <c r="M87" s="61">
        <v>2283</v>
      </c>
      <c r="N87" s="61">
        <v>34472</v>
      </c>
    </row>
    <row r="88" spans="1:14" x14ac:dyDescent="0.25">
      <c r="A88" s="58"/>
      <c r="B88" s="60" t="s">
        <v>438</v>
      </c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</row>
    <row r="89" spans="1:14" x14ac:dyDescent="0.25">
      <c r="A89" s="123"/>
      <c r="B89" s="123"/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</row>
    <row r="90" spans="1:14" x14ac:dyDescent="0.25">
      <c r="A90" s="57"/>
      <c r="B90" s="137" t="s">
        <v>458</v>
      </c>
      <c r="C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</row>
    <row r="91" spans="1:14" x14ac:dyDescent="0.25">
      <c r="A91" s="122"/>
      <c r="B91" s="122"/>
      <c r="C91" s="122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</row>
    <row r="92" spans="1:14" x14ac:dyDescent="0.25">
      <c r="A92" s="57"/>
      <c r="B92" s="137" t="s">
        <v>459</v>
      </c>
      <c r="C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</row>
    <row r="93" spans="1:14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</row>
    <row r="94" spans="1:14" x14ac:dyDescent="0.25">
      <c r="A94" s="133">
        <v>18</v>
      </c>
      <c r="B94" s="58" t="s">
        <v>355</v>
      </c>
      <c r="C94" s="133">
        <v>9.3000000000000007</v>
      </c>
      <c r="D94" s="140">
        <v>3428.16</v>
      </c>
      <c r="E94" s="34">
        <v>112.36</v>
      </c>
      <c r="F94" s="73">
        <v>3315.8</v>
      </c>
      <c r="G94" s="140">
        <v>31881.89</v>
      </c>
      <c r="H94" s="73">
        <v>1044.95</v>
      </c>
      <c r="I94" s="73">
        <v>30836.94</v>
      </c>
      <c r="J94" s="34">
        <v>18.309999999999999</v>
      </c>
      <c r="K94" s="34">
        <v>11.2</v>
      </c>
      <c r="L94" s="134">
        <v>364507</v>
      </c>
      <c r="M94" s="37">
        <v>19133</v>
      </c>
      <c r="N94" s="37">
        <v>345374</v>
      </c>
    </row>
    <row r="95" spans="1:14" ht="63" x14ac:dyDescent="0.25">
      <c r="A95" s="133"/>
      <c r="B95" s="58" t="s">
        <v>356</v>
      </c>
      <c r="C95" s="133"/>
      <c r="D95" s="140"/>
      <c r="E95" s="60"/>
      <c r="F95" s="60">
        <v>444.86</v>
      </c>
      <c r="G95" s="140"/>
      <c r="H95" s="60"/>
      <c r="I95" s="72">
        <v>4137.2</v>
      </c>
      <c r="J95" s="60">
        <v>1</v>
      </c>
      <c r="K95" s="60">
        <v>18.34</v>
      </c>
      <c r="L95" s="134"/>
      <c r="M95" s="60"/>
      <c r="N95" s="61">
        <v>75876</v>
      </c>
    </row>
    <row r="96" spans="1:14" x14ac:dyDescent="0.25">
      <c r="A96" s="123"/>
      <c r="B96" s="123"/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</row>
    <row r="97" spans="1:14" x14ac:dyDescent="0.25">
      <c r="A97" s="133">
        <v>19</v>
      </c>
      <c r="B97" s="58" t="s">
        <v>460</v>
      </c>
      <c r="C97" s="133">
        <v>0.80559999999999998</v>
      </c>
      <c r="D97" s="140">
        <v>3773.6</v>
      </c>
      <c r="E97" s="73">
        <v>3773.6</v>
      </c>
      <c r="F97" s="60"/>
      <c r="G97" s="140">
        <v>3040.01</v>
      </c>
      <c r="H97" s="73">
        <v>3040.01</v>
      </c>
      <c r="I97" s="60"/>
      <c r="J97" s="34">
        <v>18.309999999999999</v>
      </c>
      <c r="K97" s="34">
        <v>1</v>
      </c>
      <c r="L97" s="134">
        <v>55663</v>
      </c>
      <c r="M97" s="37">
        <v>55663</v>
      </c>
      <c r="N97" s="60"/>
    </row>
    <row r="98" spans="1:14" ht="63" x14ac:dyDescent="0.25">
      <c r="A98" s="133"/>
      <c r="B98" s="58" t="s">
        <v>461</v>
      </c>
      <c r="C98" s="133"/>
      <c r="D98" s="140"/>
      <c r="E98" s="60"/>
      <c r="F98" s="60"/>
      <c r="G98" s="140"/>
      <c r="H98" s="60"/>
      <c r="I98" s="60"/>
      <c r="J98" s="60">
        <v>1</v>
      </c>
      <c r="K98" s="60">
        <v>1</v>
      </c>
      <c r="L98" s="134"/>
      <c r="M98" s="60"/>
      <c r="N98" s="60"/>
    </row>
    <row r="99" spans="1:14" x14ac:dyDescent="0.25">
      <c r="A99" s="58"/>
      <c r="B99" s="60" t="s">
        <v>462</v>
      </c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</row>
    <row r="100" spans="1:14" x14ac:dyDescent="0.25">
      <c r="A100" s="123"/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</row>
    <row r="101" spans="1:14" x14ac:dyDescent="0.25">
      <c r="A101" s="133">
        <v>20</v>
      </c>
      <c r="B101" s="58" t="s">
        <v>195</v>
      </c>
      <c r="C101" s="133">
        <v>80.56</v>
      </c>
      <c r="D101" s="140">
        <v>3736.6</v>
      </c>
      <c r="E101" s="34">
        <v>966.52</v>
      </c>
      <c r="F101" s="73">
        <v>2770.08</v>
      </c>
      <c r="G101" s="140">
        <v>301020.5</v>
      </c>
      <c r="H101" s="73">
        <v>77862.850000000006</v>
      </c>
      <c r="I101" s="73">
        <v>223157.64</v>
      </c>
      <c r="J101" s="34">
        <v>18.309999999999999</v>
      </c>
      <c r="K101" s="34">
        <v>3.83</v>
      </c>
      <c r="L101" s="134">
        <v>2280363</v>
      </c>
      <c r="M101" s="37">
        <v>1425669</v>
      </c>
      <c r="N101" s="37">
        <v>854694</v>
      </c>
    </row>
    <row r="102" spans="1:14" ht="21" x14ac:dyDescent="0.25">
      <c r="A102" s="133"/>
      <c r="B102" s="58" t="s">
        <v>196</v>
      </c>
      <c r="C102" s="133"/>
      <c r="D102" s="140"/>
      <c r="E102" s="60"/>
      <c r="F102" s="60"/>
      <c r="G102" s="140"/>
      <c r="H102" s="60"/>
      <c r="I102" s="60"/>
      <c r="J102" s="60">
        <v>1</v>
      </c>
      <c r="K102" s="60">
        <v>1</v>
      </c>
      <c r="L102" s="134"/>
      <c r="M102" s="60"/>
      <c r="N102" s="60"/>
    </row>
    <row r="103" spans="1:14" x14ac:dyDescent="0.25">
      <c r="A103" s="123"/>
      <c r="B103" s="123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</row>
    <row r="104" spans="1:14" x14ac:dyDescent="0.25">
      <c r="A104" s="133">
        <v>21</v>
      </c>
      <c r="B104" s="58" t="s">
        <v>463</v>
      </c>
      <c r="C104" s="133">
        <v>247</v>
      </c>
      <c r="D104" s="133">
        <v>384.53</v>
      </c>
      <c r="E104" s="34">
        <v>35.06</v>
      </c>
      <c r="F104" s="34">
        <v>54.25</v>
      </c>
      <c r="G104" s="140">
        <v>94978.91</v>
      </c>
      <c r="H104" s="73">
        <v>8659.82</v>
      </c>
      <c r="I104" s="73">
        <v>13399.75</v>
      </c>
      <c r="J104" s="34">
        <v>18.309999999999999</v>
      </c>
      <c r="K104" s="34">
        <v>6.41</v>
      </c>
      <c r="L104" s="134">
        <v>719888</v>
      </c>
      <c r="M104" s="37">
        <v>158561</v>
      </c>
      <c r="N104" s="37">
        <v>85892</v>
      </c>
    </row>
    <row r="105" spans="1:14" ht="31.5" x14ac:dyDescent="0.25">
      <c r="A105" s="133"/>
      <c r="B105" s="58" t="s">
        <v>464</v>
      </c>
      <c r="C105" s="133"/>
      <c r="D105" s="133"/>
      <c r="E105" s="60">
        <v>295.22000000000003</v>
      </c>
      <c r="F105" s="60">
        <v>6.18</v>
      </c>
      <c r="G105" s="140"/>
      <c r="H105" s="72">
        <v>72919.34</v>
      </c>
      <c r="I105" s="72">
        <v>1526.46</v>
      </c>
      <c r="J105" s="60">
        <v>6.52</v>
      </c>
      <c r="K105" s="60">
        <v>18.329999999999998</v>
      </c>
      <c r="L105" s="134"/>
      <c r="M105" s="61">
        <v>475434</v>
      </c>
      <c r="N105" s="61">
        <v>27980</v>
      </c>
    </row>
    <row r="106" spans="1:14" x14ac:dyDescent="0.25">
      <c r="A106" s="123"/>
      <c r="B106" s="123"/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</row>
    <row r="107" spans="1:14" x14ac:dyDescent="0.25">
      <c r="A107" s="133">
        <v>22</v>
      </c>
      <c r="B107" s="58" t="s">
        <v>465</v>
      </c>
      <c r="C107" s="133">
        <v>7.165</v>
      </c>
      <c r="D107" s="133">
        <v>652.94000000000005</v>
      </c>
      <c r="E107" s="60"/>
      <c r="F107" s="34">
        <v>652.94000000000005</v>
      </c>
      <c r="G107" s="140">
        <v>4678.32</v>
      </c>
      <c r="H107" s="60"/>
      <c r="I107" s="73">
        <v>4678.32</v>
      </c>
      <c r="J107" s="34">
        <v>1</v>
      </c>
      <c r="K107" s="34">
        <v>10.38</v>
      </c>
      <c r="L107" s="134">
        <v>48561</v>
      </c>
      <c r="M107" s="60"/>
      <c r="N107" s="37">
        <v>48561</v>
      </c>
    </row>
    <row r="108" spans="1:14" ht="52.5" x14ac:dyDescent="0.25">
      <c r="A108" s="133"/>
      <c r="B108" s="58" t="s">
        <v>466</v>
      </c>
      <c r="C108" s="133"/>
      <c r="D108" s="133"/>
      <c r="E108" s="60"/>
      <c r="F108" s="60">
        <v>89.12</v>
      </c>
      <c r="G108" s="140"/>
      <c r="H108" s="60"/>
      <c r="I108" s="60">
        <v>638.54</v>
      </c>
      <c r="J108" s="60">
        <v>1</v>
      </c>
      <c r="K108" s="60">
        <v>18.34</v>
      </c>
      <c r="L108" s="134"/>
      <c r="M108" s="60"/>
      <c r="N108" s="61">
        <v>11711</v>
      </c>
    </row>
    <row r="109" spans="1:14" x14ac:dyDescent="0.25">
      <c r="A109" s="123"/>
      <c r="B109" s="123"/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</row>
    <row r="110" spans="1:14" x14ac:dyDescent="0.25">
      <c r="A110" s="133">
        <v>23</v>
      </c>
      <c r="B110" s="58" t="s">
        <v>467</v>
      </c>
      <c r="C110" s="133">
        <v>7.96</v>
      </c>
      <c r="D110" s="133">
        <v>773.71</v>
      </c>
      <c r="E110" s="34">
        <v>773.71</v>
      </c>
      <c r="F110" s="60"/>
      <c r="G110" s="140">
        <v>6158.73</v>
      </c>
      <c r="H110" s="73">
        <v>6158.73</v>
      </c>
      <c r="I110" s="60"/>
      <c r="J110" s="34">
        <v>18.309999999999999</v>
      </c>
      <c r="K110" s="34">
        <v>1</v>
      </c>
      <c r="L110" s="134">
        <v>112766</v>
      </c>
      <c r="M110" s="37">
        <v>112766</v>
      </c>
      <c r="N110" s="60"/>
    </row>
    <row r="111" spans="1:14" ht="31.5" x14ac:dyDescent="0.25">
      <c r="A111" s="133"/>
      <c r="B111" s="58" t="s">
        <v>468</v>
      </c>
      <c r="C111" s="133"/>
      <c r="D111" s="133"/>
      <c r="E111" s="60"/>
      <c r="F111" s="60"/>
      <c r="G111" s="140"/>
      <c r="H111" s="60"/>
      <c r="I111" s="60"/>
      <c r="J111" s="60">
        <v>1</v>
      </c>
      <c r="K111" s="60">
        <v>1</v>
      </c>
      <c r="L111" s="134"/>
      <c r="M111" s="60"/>
      <c r="N111" s="60"/>
    </row>
    <row r="112" spans="1:14" x14ac:dyDescent="0.25">
      <c r="A112" s="123"/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</row>
    <row r="113" spans="1:14" x14ac:dyDescent="0.25">
      <c r="A113" s="133">
        <v>24</v>
      </c>
      <c r="B113" s="58" t="s">
        <v>442</v>
      </c>
      <c r="C113" s="133">
        <v>79.61</v>
      </c>
      <c r="D113" s="133">
        <v>419.01</v>
      </c>
      <c r="E113" s="34">
        <v>113.4</v>
      </c>
      <c r="F113" s="34">
        <v>305.61</v>
      </c>
      <c r="G113" s="140">
        <v>33357.39</v>
      </c>
      <c r="H113" s="73">
        <v>9027.77</v>
      </c>
      <c r="I113" s="73">
        <v>24329.61</v>
      </c>
      <c r="J113" s="34">
        <v>18.309999999999999</v>
      </c>
      <c r="K113" s="34">
        <v>5.51</v>
      </c>
      <c r="L113" s="134">
        <v>299355</v>
      </c>
      <c r="M113" s="37">
        <v>165299</v>
      </c>
      <c r="N113" s="37">
        <v>134056</v>
      </c>
    </row>
    <row r="114" spans="1:14" ht="42" x14ac:dyDescent="0.25">
      <c r="A114" s="133"/>
      <c r="B114" s="58" t="s">
        <v>469</v>
      </c>
      <c r="C114" s="133"/>
      <c r="D114" s="133"/>
      <c r="E114" s="60"/>
      <c r="F114" s="60">
        <v>34.14</v>
      </c>
      <c r="G114" s="140"/>
      <c r="H114" s="60"/>
      <c r="I114" s="72">
        <v>2717.89</v>
      </c>
      <c r="J114" s="60">
        <v>1</v>
      </c>
      <c r="K114" s="60">
        <v>18.34</v>
      </c>
      <c r="L114" s="134"/>
      <c r="M114" s="60"/>
      <c r="N114" s="61">
        <v>49846</v>
      </c>
    </row>
    <row r="115" spans="1:14" x14ac:dyDescent="0.25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</row>
    <row r="116" spans="1:14" x14ac:dyDescent="0.25">
      <c r="A116" s="57"/>
      <c r="B116" s="137" t="s">
        <v>470</v>
      </c>
      <c r="C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</row>
    <row r="117" spans="1:14" x14ac:dyDescent="0.25">
      <c r="A117" s="123"/>
      <c r="B117" s="123"/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</row>
    <row r="118" spans="1:14" x14ac:dyDescent="0.25">
      <c r="A118" s="133">
        <v>25</v>
      </c>
      <c r="B118" s="58" t="s">
        <v>233</v>
      </c>
      <c r="C118" s="133">
        <v>0.56000000000000005</v>
      </c>
      <c r="D118" s="140">
        <v>17824.79</v>
      </c>
      <c r="E118" s="73">
        <v>2934.6</v>
      </c>
      <c r="F118" s="73">
        <v>14890.19</v>
      </c>
      <c r="G118" s="140">
        <v>9981.8799999999992</v>
      </c>
      <c r="H118" s="73">
        <v>1643.38</v>
      </c>
      <c r="I118" s="73">
        <v>8338.51</v>
      </c>
      <c r="J118" s="34">
        <v>18.309999999999999</v>
      </c>
      <c r="K118" s="34">
        <v>8.92</v>
      </c>
      <c r="L118" s="134">
        <v>104470</v>
      </c>
      <c r="M118" s="37">
        <v>30090</v>
      </c>
      <c r="N118" s="37">
        <v>74379</v>
      </c>
    </row>
    <row r="119" spans="1:14" ht="52.5" x14ac:dyDescent="0.25">
      <c r="A119" s="133"/>
      <c r="B119" s="58" t="s">
        <v>234</v>
      </c>
      <c r="C119" s="133"/>
      <c r="D119" s="140"/>
      <c r="E119" s="60"/>
      <c r="F119" s="72">
        <v>1353.13</v>
      </c>
      <c r="G119" s="140"/>
      <c r="H119" s="60"/>
      <c r="I119" s="60">
        <v>757.75</v>
      </c>
      <c r="J119" s="60">
        <v>5.43</v>
      </c>
      <c r="K119" s="60">
        <v>18.34</v>
      </c>
      <c r="L119" s="134"/>
      <c r="M119" s="60"/>
      <c r="N119" s="61">
        <v>13897</v>
      </c>
    </row>
    <row r="120" spans="1:14" x14ac:dyDescent="0.25">
      <c r="A120" s="123"/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</row>
    <row r="121" spans="1:14" x14ac:dyDescent="0.25">
      <c r="A121" s="133">
        <v>26</v>
      </c>
      <c r="B121" s="58" t="s">
        <v>444</v>
      </c>
      <c r="C121" s="133">
        <v>11.32</v>
      </c>
      <c r="D121" s="140">
        <v>2947.38</v>
      </c>
      <c r="E121" s="34">
        <v>213.91</v>
      </c>
      <c r="F121" s="34">
        <v>89.27</v>
      </c>
      <c r="G121" s="140">
        <v>33364.339999999997</v>
      </c>
      <c r="H121" s="73">
        <v>2421.46</v>
      </c>
      <c r="I121" s="73">
        <v>1010.54</v>
      </c>
      <c r="J121" s="34">
        <v>18.309999999999999</v>
      </c>
      <c r="K121" s="34">
        <v>5.04</v>
      </c>
      <c r="L121" s="134">
        <v>147009</v>
      </c>
      <c r="M121" s="37">
        <v>44337</v>
      </c>
      <c r="N121" s="37">
        <v>5093</v>
      </c>
    </row>
    <row r="122" spans="1:14" ht="63" x14ac:dyDescent="0.25">
      <c r="A122" s="133"/>
      <c r="B122" s="58" t="s">
        <v>445</v>
      </c>
      <c r="C122" s="133"/>
      <c r="D122" s="140"/>
      <c r="E122" s="72">
        <v>2644.2</v>
      </c>
      <c r="F122" s="60"/>
      <c r="G122" s="140"/>
      <c r="H122" s="72">
        <v>29932.34</v>
      </c>
      <c r="I122" s="60"/>
      <c r="J122" s="60">
        <v>3.26</v>
      </c>
      <c r="K122" s="60">
        <v>1</v>
      </c>
      <c r="L122" s="134"/>
      <c r="M122" s="61">
        <v>97579</v>
      </c>
      <c r="N122" s="60"/>
    </row>
    <row r="123" spans="1:14" x14ac:dyDescent="0.25">
      <c r="A123" s="123"/>
      <c r="B123" s="123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</row>
    <row r="124" spans="1:14" x14ac:dyDescent="0.25">
      <c r="A124" s="133">
        <v>27</v>
      </c>
      <c r="B124" s="58" t="s">
        <v>444</v>
      </c>
      <c r="C124" s="133">
        <v>4.08</v>
      </c>
      <c r="D124" s="140">
        <v>2947.38</v>
      </c>
      <c r="E124" s="34">
        <v>213.91</v>
      </c>
      <c r="F124" s="34">
        <v>89.27</v>
      </c>
      <c r="G124" s="140">
        <v>12025.31</v>
      </c>
      <c r="H124" s="34">
        <v>872.75</v>
      </c>
      <c r="I124" s="34">
        <v>364.22</v>
      </c>
      <c r="J124" s="34">
        <v>18.309999999999999</v>
      </c>
      <c r="K124" s="34">
        <v>5.04</v>
      </c>
      <c r="L124" s="134">
        <v>52986</v>
      </c>
      <c r="M124" s="37">
        <v>15980</v>
      </c>
      <c r="N124" s="37">
        <v>1836</v>
      </c>
    </row>
    <row r="125" spans="1:14" ht="73.5" x14ac:dyDescent="0.25">
      <c r="A125" s="133"/>
      <c r="B125" s="58" t="s">
        <v>471</v>
      </c>
      <c r="C125" s="133"/>
      <c r="D125" s="140"/>
      <c r="E125" s="72">
        <v>2644.2</v>
      </c>
      <c r="F125" s="60"/>
      <c r="G125" s="140"/>
      <c r="H125" s="72">
        <v>10788.34</v>
      </c>
      <c r="I125" s="60"/>
      <c r="J125" s="60">
        <v>3.26</v>
      </c>
      <c r="K125" s="60">
        <v>1</v>
      </c>
      <c r="L125" s="134"/>
      <c r="M125" s="61">
        <v>35170</v>
      </c>
      <c r="N125" s="60"/>
    </row>
    <row r="126" spans="1:14" x14ac:dyDescent="0.25">
      <c r="A126" s="123"/>
      <c r="B126" s="123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</row>
    <row r="127" spans="1:14" x14ac:dyDescent="0.25">
      <c r="A127" s="133">
        <v>28</v>
      </c>
      <c r="B127" s="58" t="s">
        <v>472</v>
      </c>
      <c r="C127" s="133">
        <v>104.13500000000001</v>
      </c>
      <c r="D127" s="140">
        <v>1380.1</v>
      </c>
      <c r="E127" s="34">
        <v>258.69</v>
      </c>
      <c r="F127" s="73">
        <v>1121.4100000000001</v>
      </c>
      <c r="G127" s="140">
        <v>143716.71</v>
      </c>
      <c r="H127" s="73">
        <v>26938.68</v>
      </c>
      <c r="I127" s="73">
        <v>116778.03</v>
      </c>
      <c r="J127" s="34">
        <v>18.309999999999999</v>
      </c>
      <c r="K127" s="34">
        <v>8.1300000000000008</v>
      </c>
      <c r="L127" s="134">
        <v>1442653</v>
      </c>
      <c r="M127" s="37">
        <v>493247</v>
      </c>
      <c r="N127" s="37">
        <v>949405</v>
      </c>
    </row>
    <row r="128" spans="1:14" ht="52.5" x14ac:dyDescent="0.25">
      <c r="A128" s="133"/>
      <c r="B128" s="58" t="s">
        <v>473</v>
      </c>
      <c r="C128" s="133"/>
      <c r="D128" s="140"/>
      <c r="E128" s="60"/>
      <c r="F128" s="60">
        <v>94.68</v>
      </c>
      <c r="G128" s="140"/>
      <c r="H128" s="60"/>
      <c r="I128" s="72">
        <v>9859.5</v>
      </c>
      <c r="J128" s="60">
        <v>1</v>
      </c>
      <c r="K128" s="60">
        <v>18.3</v>
      </c>
      <c r="L128" s="134"/>
      <c r="M128" s="60"/>
      <c r="N128" s="61">
        <v>180429</v>
      </c>
    </row>
    <row r="129" spans="1:14" x14ac:dyDescent="0.25">
      <c r="A129" s="123"/>
      <c r="B129" s="123"/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</row>
    <row r="130" spans="1:14" x14ac:dyDescent="0.25">
      <c r="A130" s="133">
        <v>29</v>
      </c>
      <c r="B130" s="58" t="s">
        <v>456</v>
      </c>
      <c r="C130" s="133">
        <v>168</v>
      </c>
      <c r="D130" s="133">
        <v>222.52</v>
      </c>
      <c r="E130" s="34">
        <v>49.42</v>
      </c>
      <c r="F130" s="34">
        <v>172.11</v>
      </c>
      <c r="G130" s="140">
        <v>37383.360000000001</v>
      </c>
      <c r="H130" s="73">
        <v>8302.56</v>
      </c>
      <c r="I130" s="73">
        <v>28914.48</v>
      </c>
      <c r="J130" s="34">
        <v>18.309999999999999</v>
      </c>
      <c r="K130" s="34">
        <v>4.75</v>
      </c>
      <c r="L130" s="134">
        <v>292407</v>
      </c>
      <c r="M130" s="37">
        <v>152020</v>
      </c>
      <c r="N130" s="37">
        <v>137344</v>
      </c>
    </row>
    <row r="131" spans="1:14" ht="42" x14ac:dyDescent="0.25">
      <c r="A131" s="133"/>
      <c r="B131" s="58" t="s">
        <v>457</v>
      </c>
      <c r="C131" s="133"/>
      <c r="D131" s="133"/>
      <c r="E131" s="60">
        <v>0.99</v>
      </c>
      <c r="F131" s="60">
        <v>14.95</v>
      </c>
      <c r="G131" s="140"/>
      <c r="H131" s="60">
        <v>166.32</v>
      </c>
      <c r="I131" s="72">
        <v>2511.6</v>
      </c>
      <c r="J131" s="60">
        <v>18.3</v>
      </c>
      <c r="K131" s="60">
        <v>18.3</v>
      </c>
      <c r="L131" s="134"/>
      <c r="M131" s="61">
        <v>3044</v>
      </c>
      <c r="N131" s="61">
        <v>45962</v>
      </c>
    </row>
    <row r="132" spans="1:14" x14ac:dyDescent="0.25">
      <c r="A132" s="58"/>
      <c r="B132" s="60" t="s">
        <v>474</v>
      </c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x14ac:dyDescent="0.25">
      <c r="A133" s="123"/>
      <c r="B133" s="123"/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</row>
    <row r="134" spans="1:14" x14ac:dyDescent="0.25">
      <c r="A134" s="133">
        <v>30</v>
      </c>
      <c r="B134" s="58" t="s">
        <v>460</v>
      </c>
      <c r="C134" s="133">
        <v>0.39200000000000002</v>
      </c>
      <c r="D134" s="140">
        <v>3773.6</v>
      </c>
      <c r="E134" s="73">
        <v>3773.6</v>
      </c>
      <c r="F134" s="60"/>
      <c r="G134" s="140">
        <v>1479.25</v>
      </c>
      <c r="H134" s="73">
        <v>1479.25</v>
      </c>
      <c r="I134" s="60"/>
      <c r="J134" s="34">
        <v>18.309999999999999</v>
      </c>
      <c r="K134" s="34">
        <v>1</v>
      </c>
      <c r="L134" s="134">
        <v>27085</v>
      </c>
      <c r="M134" s="37">
        <v>27085</v>
      </c>
      <c r="N134" s="60"/>
    </row>
    <row r="135" spans="1:14" ht="63" x14ac:dyDescent="0.25">
      <c r="A135" s="133"/>
      <c r="B135" s="58" t="s">
        <v>475</v>
      </c>
      <c r="C135" s="133"/>
      <c r="D135" s="140"/>
      <c r="E135" s="60"/>
      <c r="F135" s="60"/>
      <c r="G135" s="140"/>
      <c r="H135" s="60"/>
      <c r="I135" s="60"/>
      <c r="J135" s="60">
        <v>1</v>
      </c>
      <c r="K135" s="60">
        <v>1</v>
      </c>
      <c r="L135" s="134"/>
      <c r="M135" s="60"/>
      <c r="N135" s="60"/>
    </row>
    <row r="136" spans="1:14" x14ac:dyDescent="0.25">
      <c r="A136" s="123"/>
      <c r="B136" s="123"/>
      <c r="C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</row>
    <row r="137" spans="1:14" x14ac:dyDescent="0.25">
      <c r="A137" s="133">
        <v>31</v>
      </c>
      <c r="B137" s="58" t="s">
        <v>476</v>
      </c>
      <c r="C137" s="133">
        <v>2.8</v>
      </c>
      <c r="D137" s="133">
        <v>218.19</v>
      </c>
      <c r="E137" s="34">
        <v>82.73</v>
      </c>
      <c r="F137" s="34">
        <v>56.02</v>
      </c>
      <c r="G137" s="133">
        <v>610.92999999999995</v>
      </c>
      <c r="H137" s="34">
        <v>231.64</v>
      </c>
      <c r="I137" s="34">
        <v>156.86000000000001</v>
      </c>
      <c r="J137" s="34">
        <v>18.309999999999999</v>
      </c>
      <c r="K137" s="34">
        <v>7.18</v>
      </c>
      <c r="L137" s="134">
        <v>6386</v>
      </c>
      <c r="M137" s="37">
        <v>4241</v>
      </c>
      <c r="N137" s="37">
        <v>1126</v>
      </c>
    </row>
    <row r="138" spans="1:14" ht="31.5" x14ac:dyDescent="0.25">
      <c r="A138" s="133"/>
      <c r="B138" s="58" t="s">
        <v>477</v>
      </c>
      <c r="C138" s="133"/>
      <c r="D138" s="133"/>
      <c r="E138" s="60">
        <v>79.44</v>
      </c>
      <c r="F138" s="60">
        <v>2.11</v>
      </c>
      <c r="G138" s="133"/>
      <c r="H138" s="60">
        <v>222.43</v>
      </c>
      <c r="I138" s="60">
        <v>5.91</v>
      </c>
      <c r="J138" s="60">
        <v>4.58</v>
      </c>
      <c r="K138" s="60">
        <v>18.36</v>
      </c>
      <c r="L138" s="134"/>
      <c r="M138" s="61">
        <v>1019</v>
      </c>
      <c r="N138" s="60">
        <v>108</v>
      </c>
    </row>
    <row r="139" spans="1:14" x14ac:dyDescent="0.25">
      <c r="A139" s="58"/>
      <c r="B139" s="60" t="s">
        <v>478</v>
      </c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</row>
    <row r="140" spans="1:14" x14ac:dyDescent="0.25">
      <c r="A140" s="123"/>
      <c r="B140" s="123"/>
      <c r="C140" s="123"/>
      <c r="D140" s="123"/>
      <c r="E140" s="123"/>
      <c r="F140" s="123"/>
      <c r="G140" s="123"/>
      <c r="H140" s="123"/>
      <c r="I140" s="123"/>
      <c r="J140" s="123"/>
      <c r="K140" s="123"/>
      <c r="L140" s="123"/>
      <c r="M140" s="123"/>
      <c r="N140" s="123"/>
    </row>
    <row r="141" spans="1:14" x14ac:dyDescent="0.25">
      <c r="A141" s="133">
        <v>32</v>
      </c>
      <c r="B141" s="58" t="s">
        <v>479</v>
      </c>
      <c r="C141" s="133">
        <v>0.56000000000000005</v>
      </c>
      <c r="D141" s="133">
        <v>385.74</v>
      </c>
      <c r="E141" s="34">
        <v>165.67</v>
      </c>
      <c r="F141" s="34">
        <v>80.760000000000005</v>
      </c>
      <c r="G141" s="133">
        <v>216.01</v>
      </c>
      <c r="H141" s="34">
        <v>92.78</v>
      </c>
      <c r="I141" s="34">
        <v>45.23</v>
      </c>
      <c r="J141" s="34">
        <v>18.309999999999999</v>
      </c>
      <c r="K141" s="34">
        <v>7.34</v>
      </c>
      <c r="L141" s="134">
        <v>2390</v>
      </c>
      <c r="M141" s="37">
        <v>1699</v>
      </c>
      <c r="N141" s="34">
        <v>332</v>
      </c>
    </row>
    <row r="142" spans="1:14" ht="31.5" x14ac:dyDescent="0.25">
      <c r="A142" s="133"/>
      <c r="B142" s="58" t="s">
        <v>480</v>
      </c>
      <c r="C142" s="133"/>
      <c r="D142" s="133"/>
      <c r="E142" s="60">
        <v>139.31</v>
      </c>
      <c r="F142" s="60">
        <v>3.32</v>
      </c>
      <c r="G142" s="133"/>
      <c r="H142" s="60">
        <v>78.010000000000005</v>
      </c>
      <c r="I142" s="60">
        <v>1.86</v>
      </c>
      <c r="J142" s="60">
        <v>4.5999999999999996</v>
      </c>
      <c r="K142" s="60">
        <v>18.329999999999998</v>
      </c>
      <c r="L142" s="134"/>
      <c r="M142" s="60">
        <v>359</v>
      </c>
      <c r="N142" s="60">
        <v>34</v>
      </c>
    </row>
    <row r="143" spans="1:14" x14ac:dyDescent="0.25">
      <c r="A143" s="123"/>
      <c r="B143" s="123"/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</row>
    <row r="144" spans="1:14" x14ac:dyDescent="0.25">
      <c r="A144" s="133">
        <v>33</v>
      </c>
      <c r="B144" s="58" t="s">
        <v>467</v>
      </c>
      <c r="C144" s="133">
        <v>0.39</v>
      </c>
      <c r="D144" s="133">
        <v>773.71</v>
      </c>
      <c r="E144" s="34">
        <v>773.71</v>
      </c>
      <c r="F144" s="60"/>
      <c r="G144" s="133">
        <v>301.75</v>
      </c>
      <c r="H144" s="34">
        <v>301.75</v>
      </c>
      <c r="I144" s="60"/>
      <c r="J144" s="34">
        <v>18.309999999999999</v>
      </c>
      <c r="K144" s="34">
        <v>1</v>
      </c>
      <c r="L144" s="134">
        <v>5525</v>
      </c>
      <c r="M144" s="37">
        <v>5525</v>
      </c>
      <c r="N144" s="60"/>
    </row>
    <row r="145" spans="1:14" ht="31.5" x14ac:dyDescent="0.25">
      <c r="A145" s="133"/>
      <c r="B145" s="58" t="s">
        <v>468</v>
      </c>
      <c r="C145" s="133"/>
      <c r="D145" s="133"/>
      <c r="E145" s="60"/>
      <c r="F145" s="60"/>
      <c r="G145" s="133"/>
      <c r="H145" s="60"/>
      <c r="I145" s="60"/>
      <c r="J145" s="60">
        <v>1</v>
      </c>
      <c r="K145" s="60">
        <v>1</v>
      </c>
      <c r="L145" s="134"/>
      <c r="M145" s="60"/>
      <c r="N145" s="60"/>
    </row>
    <row r="146" spans="1:14" x14ac:dyDescent="0.25">
      <c r="A146" s="123"/>
      <c r="B146" s="123"/>
      <c r="C146" s="123"/>
      <c r="D146" s="123"/>
      <c r="E146" s="123"/>
      <c r="F146" s="123"/>
      <c r="G146" s="123"/>
      <c r="H146" s="123"/>
      <c r="I146" s="123"/>
      <c r="J146" s="123"/>
      <c r="K146" s="123"/>
      <c r="L146" s="123"/>
      <c r="M146" s="123"/>
      <c r="N146" s="123"/>
    </row>
    <row r="147" spans="1:14" x14ac:dyDescent="0.25">
      <c r="A147" s="133">
        <v>34</v>
      </c>
      <c r="B147" s="58" t="s">
        <v>481</v>
      </c>
      <c r="C147" s="133">
        <v>34</v>
      </c>
      <c r="D147" s="140">
        <v>7773.04</v>
      </c>
      <c r="E147" s="73">
        <v>1062.76</v>
      </c>
      <c r="F147" s="73">
        <v>6710.28</v>
      </c>
      <c r="G147" s="140">
        <v>264283.36</v>
      </c>
      <c r="H147" s="73">
        <v>36133.839999999997</v>
      </c>
      <c r="I147" s="73">
        <v>228149.52</v>
      </c>
      <c r="J147" s="34">
        <v>18.309999999999999</v>
      </c>
      <c r="K147" s="34">
        <v>7.48</v>
      </c>
      <c r="L147" s="134">
        <v>2368169</v>
      </c>
      <c r="M147" s="37">
        <v>661611</v>
      </c>
      <c r="N147" s="37">
        <v>1706558</v>
      </c>
    </row>
    <row r="148" spans="1:14" ht="52.5" x14ac:dyDescent="0.25">
      <c r="A148" s="133"/>
      <c r="B148" s="58" t="s">
        <v>482</v>
      </c>
      <c r="C148" s="133"/>
      <c r="D148" s="140"/>
      <c r="E148" s="60"/>
      <c r="F148" s="60">
        <v>252</v>
      </c>
      <c r="G148" s="140"/>
      <c r="H148" s="60"/>
      <c r="I148" s="72">
        <v>8568</v>
      </c>
      <c r="J148" s="60">
        <v>1</v>
      </c>
      <c r="K148" s="60">
        <v>18.329999999999998</v>
      </c>
      <c r="L148" s="134"/>
      <c r="M148" s="60"/>
      <c r="N148" s="61">
        <v>157051</v>
      </c>
    </row>
    <row r="149" spans="1:14" x14ac:dyDescent="0.25">
      <c r="A149" s="123"/>
      <c r="B149" s="123"/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</row>
    <row r="150" spans="1:14" x14ac:dyDescent="0.25">
      <c r="A150" s="133">
        <v>35</v>
      </c>
      <c r="B150" s="58" t="s">
        <v>483</v>
      </c>
      <c r="C150" s="133">
        <v>7</v>
      </c>
      <c r="D150" s="140">
        <v>6169.75</v>
      </c>
      <c r="E150" s="73">
        <v>1041</v>
      </c>
      <c r="F150" s="73">
        <v>4445.8599999999997</v>
      </c>
      <c r="G150" s="140">
        <v>43188.25</v>
      </c>
      <c r="H150" s="73">
        <v>7287</v>
      </c>
      <c r="I150" s="73">
        <v>31121.02</v>
      </c>
      <c r="J150" s="34">
        <v>18.309999999999999</v>
      </c>
      <c r="K150" s="34">
        <v>8.23</v>
      </c>
      <c r="L150" s="134">
        <v>434820</v>
      </c>
      <c r="M150" s="37">
        <v>133425</v>
      </c>
      <c r="N150" s="37">
        <v>256126</v>
      </c>
    </row>
    <row r="151" spans="1:14" ht="84" x14ac:dyDescent="0.25">
      <c r="A151" s="133"/>
      <c r="B151" s="58" t="s">
        <v>484</v>
      </c>
      <c r="C151" s="133"/>
      <c r="D151" s="140"/>
      <c r="E151" s="60">
        <v>682.89</v>
      </c>
      <c r="F151" s="60">
        <v>193.73</v>
      </c>
      <c r="G151" s="140"/>
      <c r="H151" s="72">
        <v>4780.2299999999996</v>
      </c>
      <c r="I151" s="72">
        <v>1356.11</v>
      </c>
      <c r="J151" s="60">
        <v>9.4700000000000006</v>
      </c>
      <c r="K151" s="60">
        <v>18.29</v>
      </c>
      <c r="L151" s="134"/>
      <c r="M151" s="61">
        <v>45269</v>
      </c>
      <c r="N151" s="61">
        <v>24803</v>
      </c>
    </row>
    <row r="152" spans="1:14" x14ac:dyDescent="0.25">
      <c r="A152" s="123"/>
      <c r="B152" s="123"/>
      <c r="C152" s="123"/>
      <c r="D152" s="123"/>
      <c r="E152" s="123"/>
      <c r="F152" s="123"/>
      <c r="G152" s="123"/>
      <c r="H152" s="123"/>
      <c r="I152" s="123"/>
      <c r="J152" s="123"/>
      <c r="K152" s="123"/>
      <c r="L152" s="123"/>
      <c r="M152" s="123"/>
      <c r="N152" s="123"/>
    </row>
    <row r="153" spans="1:14" x14ac:dyDescent="0.25">
      <c r="A153" s="133">
        <v>36</v>
      </c>
      <c r="B153" s="58" t="s">
        <v>485</v>
      </c>
      <c r="C153" s="133">
        <v>7</v>
      </c>
      <c r="D153" s="140">
        <v>16271.16</v>
      </c>
      <c r="E153" s="73">
        <v>2646.52</v>
      </c>
      <c r="F153" s="73">
        <v>10512.24</v>
      </c>
      <c r="G153" s="140">
        <v>113898.12</v>
      </c>
      <c r="H153" s="73">
        <v>18525.64</v>
      </c>
      <c r="I153" s="73">
        <v>73585.679999999993</v>
      </c>
      <c r="J153" s="34">
        <v>18.309999999999999</v>
      </c>
      <c r="K153" s="34">
        <v>8.08</v>
      </c>
      <c r="L153" s="134">
        <v>1098921</v>
      </c>
      <c r="M153" s="37">
        <v>339204</v>
      </c>
      <c r="N153" s="37">
        <v>594572</v>
      </c>
    </row>
    <row r="154" spans="1:14" ht="94.5" x14ac:dyDescent="0.25">
      <c r="A154" s="133"/>
      <c r="B154" s="58" t="s">
        <v>486</v>
      </c>
      <c r="C154" s="133"/>
      <c r="D154" s="140"/>
      <c r="E154" s="72">
        <v>3112.4</v>
      </c>
      <c r="F154" s="60">
        <v>503.49</v>
      </c>
      <c r="G154" s="140"/>
      <c r="H154" s="72">
        <v>21786.799999999999</v>
      </c>
      <c r="I154" s="72">
        <v>3524.43</v>
      </c>
      <c r="J154" s="60">
        <v>7.58</v>
      </c>
      <c r="K154" s="60">
        <v>18.29</v>
      </c>
      <c r="L154" s="134"/>
      <c r="M154" s="61">
        <v>165144</v>
      </c>
      <c r="N154" s="61">
        <v>64462</v>
      </c>
    </row>
    <row r="155" spans="1:14" x14ac:dyDescent="0.25">
      <c r="A155" s="123"/>
      <c r="B155" s="123"/>
      <c r="C155" s="123"/>
      <c r="D155" s="123"/>
      <c r="E155" s="123"/>
      <c r="F155" s="123"/>
      <c r="G155" s="123"/>
      <c r="H155" s="123"/>
      <c r="I155" s="123"/>
      <c r="J155" s="123"/>
      <c r="K155" s="123"/>
      <c r="L155" s="123"/>
      <c r="M155" s="123"/>
      <c r="N155" s="123"/>
    </row>
    <row r="156" spans="1:14" x14ac:dyDescent="0.25">
      <c r="A156" s="133">
        <v>37</v>
      </c>
      <c r="B156" s="58" t="s">
        <v>487</v>
      </c>
      <c r="C156" s="133">
        <v>5.6660000000000004</v>
      </c>
      <c r="D156" s="140">
        <v>1393.74</v>
      </c>
      <c r="E156" s="34">
        <v>302.42</v>
      </c>
      <c r="F156" s="73">
        <v>1091.32</v>
      </c>
      <c r="G156" s="140">
        <v>7896.93</v>
      </c>
      <c r="H156" s="73">
        <v>1713.51</v>
      </c>
      <c r="I156" s="73">
        <v>6183.42</v>
      </c>
      <c r="J156" s="34">
        <v>18.309999999999999</v>
      </c>
      <c r="K156" s="34">
        <v>9.42</v>
      </c>
      <c r="L156" s="134">
        <v>89622</v>
      </c>
      <c r="M156" s="37">
        <v>31374</v>
      </c>
      <c r="N156" s="37">
        <v>58248</v>
      </c>
    </row>
    <row r="157" spans="1:14" ht="63" x14ac:dyDescent="0.25">
      <c r="A157" s="133"/>
      <c r="B157" s="58" t="s">
        <v>488</v>
      </c>
      <c r="C157" s="133"/>
      <c r="D157" s="140"/>
      <c r="E157" s="60"/>
      <c r="F157" s="60">
        <v>26.92</v>
      </c>
      <c r="G157" s="140"/>
      <c r="H157" s="60"/>
      <c r="I157" s="60">
        <v>152.53</v>
      </c>
      <c r="J157" s="60">
        <v>1</v>
      </c>
      <c r="K157" s="60">
        <v>18.29</v>
      </c>
      <c r="L157" s="134"/>
      <c r="M157" s="60"/>
      <c r="N157" s="61">
        <v>2790</v>
      </c>
    </row>
    <row r="158" spans="1:14" x14ac:dyDescent="0.25">
      <c r="A158" s="123"/>
      <c r="B158" s="123"/>
      <c r="C158" s="123"/>
      <c r="D158" s="123"/>
      <c r="E158" s="123"/>
      <c r="F158" s="123"/>
      <c r="G158" s="123"/>
      <c r="H158" s="123"/>
      <c r="I158" s="123"/>
      <c r="J158" s="123"/>
      <c r="K158" s="123"/>
      <c r="L158" s="123"/>
      <c r="M158" s="123"/>
      <c r="N158" s="123"/>
    </row>
    <row r="159" spans="1:14" x14ac:dyDescent="0.25">
      <c r="A159" s="133">
        <v>38</v>
      </c>
      <c r="B159" s="58" t="s">
        <v>489</v>
      </c>
      <c r="C159" s="133">
        <v>7</v>
      </c>
      <c r="D159" s="140">
        <v>1433.65</v>
      </c>
      <c r="E159" s="34">
        <v>179.45</v>
      </c>
      <c r="F159" s="73">
        <v>1254.2</v>
      </c>
      <c r="G159" s="140">
        <v>10035.549999999999</v>
      </c>
      <c r="H159" s="73">
        <v>1256.1500000000001</v>
      </c>
      <c r="I159" s="73">
        <v>8779.4</v>
      </c>
      <c r="J159" s="34">
        <v>18.309999999999999</v>
      </c>
      <c r="K159" s="34">
        <v>8.5299999999999994</v>
      </c>
      <c r="L159" s="134">
        <v>97888</v>
      </c>
      <c r="M159" s="37">
        <v>23000</v>
      </c>
      <c r="N159" s="37">
        <v>74888</v>
      </c>
    </row>
    <row r="160" spans="1:14" ht="63" x14ac:dyDescent="0.25">
      <c r="A160" s="133"/>
      <c r="B160" s="58" t="s">
        <v>490</v>
      </c>
      <c r="C160" s="133"/>
      <c r="D160" s="140"/>
      <c r="E160" s="60"/>
      <c r="F160" s="60">
        <v>46.58</v>
      </c>
      <c r="G160" s="140"/>
      <c r="H160" s="60"/>
      <c r="I160" s="60">
        <v>326.06</v>
      </c>
      <c r="J160" s="60">
        <v>1</v>
      </c>
      <c r="K160" s="60">
        <v>18.29</v>
      </c>
      <c r="L160" s="134"/>
      <c r="M160" s="60"/>
      <c r="N160" s="61">
        <v>5964</v>
      </c>
    </row>
    <row r="161" spans="1:14" x14ac:dyDescent="0.25">
      <c r="A161" s="123"/>
      <c r="B161" s="123"/>
      <c r="C161" s="123"/>
      <c r="D161" s="123"/>
      <c r="E161" s="123"/>
      <c r="F161" s="123"/>
      <c r="G161" s="123"/>
      <c r="H161" s="123"/>
      <c r="I161" s="123"/>
      <c r="J161" s="123"/>
      <c r="K161" s="123"/>
      <c r="L161" s="123"/>
      <c r="M161" s="123"/>
      <c r="N161" s="123"/>
    </row>
    <row r="162" spans="1:14" x14ac:dyDescent="0.25">
      <c r="A162" s="133">
        <v>39</v>
      </c>
      <c r="B162" s="58" t="s">
        <v>491</v>
      </c>
      <c r="C162" s="133">
        <v>7</v>
      </c>
      <c r="D162" s="133">
        <v>666.19</v>
      </c>
      <c r="E162" s="34">
        <v>100.14</v>
      </c>
      <c r="F162" s="34">
        <v>566.04999999999995</v>
      </c>
      <c r="G162" s="140">
        <v>4663.33</v>
      </c>
      <c r="H162" s="34">
        <v>700.98</v>
      </c>
      <c r="I162" s="73">
        <v>3962.35</v>
      </c>
      <c r="J162" s="34">
        <v>18.309999999999999</v>
      </c>
      <c r="K162" s="34">
        <v>8.6</v>
      </c>
      <c r="L162" s="134">
        <v>46911</v>
      </c>
      <c r="M162" s="37">
        <v>12835</v>
      </c>
      <c r="N162" s="37">
        <v>34076</v>
      </c>
    </row>
    <row r="163" spans="1:14" ht="63" x14ac:dyDescent="0.25">
      <c r="A163" s="133"/>
      <c r="B163" s="58" t="s">
        <v>492</v>
      </c>
      <c r="C163" s="133"/>
      <c r="D163" s="133"/>
      <c r="E163" s="60"/>
      <c r="F163" s="60">
        <v>20.32</v>
      </c>
      <c r="G163" s="140"/>
      <c r="H163" s="60"/>
      <c r="I163" s="60">
        <v>142.24</v>
      </c>
      <c r="J163" s="60">
        <v>1</v>
      </c>
      <c r="K163" s="60">
        <v>18.29</v>
      </c>
      <c r="L163" s="134"/>
      <c r="M163" s="60"/>
      <c r="N163" s="61">
        <v>2602</v>
      </c>
    </row>
    <row r="164" spans="1:14" x14ac:dyDescent="0.25">
      <c r="A164" s="123"/>
      <c r="B164" s="123"/>
      <c r="C164" s="123"/>
      <c r="D164" s="123"/>
      <c r="E164" s="123"/>
      <c r="F164" s="123"/>
      <c r="G164" s="123"/>
      <c r="H164" s="123"/>
      <c r="I164" s="123"/>
      <c r="J164" s="123"/>
      <c r="K164" s="123"/>
      <c r="L164" s="123"/>
      <c r="M164" s="123"/>
      <c r="N164" s="123"/>
    </row>
    <row r="165" spans="1:14" x14ac:dyDescent="0.25">
      <c r="A165" s="133">
        <v>40</v>
      </c>
      <c r="B165" s="58" t="s">
        <v>493</v>
      </c>
      <c r="C165" s="133">
        <v>5</v>
      </c>
      <c r="D165" s="140">
        <v>34052.699999999997</v>
      </c>
      <c r="E165" s="73">
        <v>33385</v>
      </c>
      <c r="F165" s="60"/>
      <c r="G165" s="140">
        <v>170263.5</v>
      </c>
      <c r="H165" s="73">
        <v>166925</v>
      </c>
      <c r="I165" s="60"/>
      <c r="J165" s="34">
        <v>1</v>
      </c>
      <c r="K165" s="34">
        <v>1</v>
      </c>
      <c r="L165" s="134">
        <v>170264</v>
      </c>
      <c r="M165" s="37">
        <v>166925</v>
      </c>
      <c r="N165" s="60"/>
    </row>
    <row r="166" spans="1:14" ht="52.5" x14ac:dyDescent="0.25">
      <c r="A166" s="133"/>
      <c r="B166" s="58" t="s">
        <v>494</v>
      </c>
      <c r="C166" s="133"/>
      <c r="D166" s="140"/>
      <c r="E166" s="60">
        <v>667.7</v>
      </c>
      <c r="F166" s="60"/>
      <c r="G166" s="140"/>
      <c r="H166" s="72">
        <v>3338.5</v>
      </c>
      <c r="I166" s="60"/>
      <c r="J166" s="60">
        <v>1</v>
      </c>
      <c r="K166" s="60">
        <v>1</v>
      </c>
      <c r="L166" s="134"/>
      <c r="M166" s="61">
        <v>3339</v>
      </c>
      <c r="N166" s="60"/>
    </row>
    <row r="167" spans="1:14" x14ac:dyDescent="0.25">
      <c r="A167" s="58"/>
      <c r="B167" s="145" t="s">
        <v>495</v>
      </c>
      <c r="C167" s="145"/>
      <c r="D167" s="145"/>
      <c r="E167" s="145"/>
      <c r="F167" s="145"/>
      <c r="G167" s="145"/>
      <c r="H167" s="145"/>
      <c r="I167" s="145"/>
      <c r="J167" s="145"/>
      <c r="K167" s="145"/>
      <c r="L167" s="145"/>
      <c r="M167" s="145"/>
      <c r="N167" s="145"/>
    </row>
    <row r="168" spans="1:14" x14ac:dyDescent="0.25">
      <c r="A168" s="123"/>
      <c r="B168" s="123"/>
      <c r="C168" s="123"/>
      <c r="D168" s="123"/>
      <c r="E168" s="123"/>
      <c r="F168" s="123"/>
      <c r="G168" s="123"/>
      <c r="H168" s="123"/>
      <c r="I168" s="123"/>
      <c r="J168" s="123"/>
      <c r="K168" s="123"/>
      <c r="L168" s="123"/>
      <c r="M168" s="123"/>
      <c r="N168" s="123"/>
    </row>
    <row r="169" spans="1:14" x14ac:dyDescent="0.25">
      <c r="A169" s="121"/>
      <c r="B169" s="122" t="s">
        <v>375</v>
      </c>
      <c r="C169" s="122"/>
      <c r="D169" s="122"/>
      <c r="E169" s="122"/>
      <c r="F169" s="122"/>
      <c r="G169" s="139">
        <v>1582573.08</v>
      </c>
      <c r="H169" s="74">
        <v>449064.41</v>
      </c>
      <c r="I169" s="74">
        <v>980765.54</v>
      </c>
      <c r="J169" s="56"/>
      <c r="K169" s="56"/>
      <c r="L169" s="138">
        <v>12798841</v>
      </c>
      <c r="M169" s="43">
        <v>5332897</v>
      </c>
      <c r="N169" s="43">
        <v>6598570</v>
      </c>
    </row>
    <row r="170" spans="1:14" x14ac:dyDescent="0.25">
      <c r="A170" s="121"/>
      <c r="B170" s="122"/>
      <c r="C170" s="122"/>
      <c r="D170" s="122"/>
      <c r="E170" s="122"/>
      <c r="F170" s="122"/>
      <c r="G170" s="139"/>
      <c r="H170" s="71">
        <v>152743.15</v>
      </c>
      <c r="I170" s="71">
        <v>46684.480000000003</v>
      </c>
      <c r="J170" s="56"/>
      <c r="K170" s="56"/>
      <c r="L170" s="138"/>
      <c r="M170" s="62">
        <v>867372</v>
      </c>
      <c r="N170" s="62">
        <v>854865</v>
      </c>
    </row>
    <row r="171" spans="1:14" x14ac:dyDescent="0.25">
      <c r="A171" s="121"/>
      <c r="B171" s="122" t="s">
        <v>315</v>
      </c>
      <c r="C171" s="122"/>
      <c r="D171" s="122"/>
      <c r="E171" s="122"/>
      <c r="F171" s="122"/>
      <c r="G171" s="139">
        <v>71879.34</v>
      </c>
      <c r="H171" s="74">
        <v>16159.04</v>
      </c>
      <c r="I171" s="74">
        <v>53775.21</v>
      </c>
      <c r="J171" s="56"/>
      <c r="K171" s="56"/>
      <c r="L171" s="138">
        <v>573774</v>
      </c>
      <c r="M171" s="43">
        <v>295872</v>
      </c>
      <c r="N171" s="43">
        <v>261530</v>
      </c>
    </row>
    <row r="172" spans="1:14" x14ac:dyDescent="0.25">
      <c r="A172" s="121"/>
      <c r="B172" s="122"/>
      <c r="C172" s="122"/>
      <c r="D172" s="122"/>
      <c r="E172" s="122"/>
      <c r="F172" s="122"/>
      <c r="G172" s="139"/>
      <c r="H172" s="71">
        <v>1945.1</v>
      </c>
      <c r="I172" s="71">
        <v>4694.47</v>
      </c>
      <c r="J172" s="56"/>
      <c r="K172" s="56"/>
      <c r="L172" s="138"/>
      <c r="M172" s="62">
        <v>16374</v>
      </c>
      <c r="N172" s="62">
        <v>85926</v>
      </c>
    </row>
    <row r="173" spans="1:14" ht="21" customHeight="1" x14ac:dyDescent="0.25">
      <c r="A173" s="56"/>
      <c r="B173" s="122" t="s">
        <v>496</v>
      </c>
      <c r="C173" s="122"/>
      <c r="D173" s="122"/>
      <c r="E173" s="122"/>
      <c r="F173" s="122"/>
      <c r="G173" s="71">
        <v>19810.830000000002</v>
      </c>
      <c r="H173" s="56"/>
      <c r="I173" s="56"/>
      <c r="J173" s="56"/>
      <c r="K173" s="56"/>
      <c r="L173" s="62">
        <v>309256</v>
      </c>
      <c r="M173" s="56"/>
      <c r="N173" s="56"/>
    </row>
    <row r="174" spans="1:14" x14ac:dyDescent="0.25">
      <c r="A174" s="56"/>
      <c r="B174" s="122" t="s">
        <v>497</v>
      </c>
      <c r="C174" s="122"/>
      <c r="D174" s="122"/>
      <c r="E174" s="122"/>
      <c r="F174" s="122"/>
      <c r="G174" s="71">
        <v>13867.58</v>
      </c>
      <c r="H174" s="56"/>
      <c r="I174" s="56"/>
      <c r="J174" s="56"/>
      <c r="K174" s="56"/>
      <c r="L174" s="62">
        <v>216479</v>
      </c>
      <c r="M174" s="56"/>
      <c r="N174" s="56"/>
    </row>
    <row r="175" spans="1:14" ht="21" customHeight="1" x14ac:dyDescent="0.25">
      <c r="A175" s="56"/>
      <c r="B175" s="122" t="s">
        <v>498</v>
      </c>
      <c r="C175" s="122"/>
      <c r="D175" s="122"/>
      <c r="E175" s="122"/>
      <c r="F175" s="122"/>
      <c r="G175" s="71">
        <v>13554.78</v>
      </c>
      <c r="H175" s="56"/>
      <c r="I175" s="56"/>
      <c r="J175" s="56"/>
      <c r="K175" s="56"/>
      <c r="L175" s="62">
        <v>198535</v>
      </c>
      <c r="M175" s="56"/>
      <c r="N175" s="56"/>
    </row>
    <row r="176" spans="1:14" x14ac:dyDescent="0.25">
      <c r="A176" s="56"/>
      <c r="B176" s="122" t="s">
        <v>499</v>
      </c>
      <c r="C176" s="122"/>
      <c r="D176" s="122"/>
      <c r="E176" s="122"/>
      <c r="F176" s="122"/>
      <c r="G176" s="71">
        <v>12199.3</v>
      </c>
      <c r="H176" s="56"/>
      <c r="I176" s="56"/>
      <c r="J176" s="56"/>
      <c r="K176" s="56"/>
      <c r="L176" s="62">
        <v>178682</v>
      </c>
      <c r="M176" s="56"/>
      <c r="N176" s="56"/>
    </row>
    <row r="177" spans="1:14" x14ac:dyDescent="0.25">
      <c r="A177" s="56"/>
      <c r="B177" s="122" t="s">
        <v>500</v>
      </c>
      <c r="C177" s="122"/>
      <c r="D177" s="122"/>
      <c r="E177" s="122"/>
      <c r="F177" s="122"/>
      <c r="G177" s="71">
        <v>97946.22</v>
      </c>
      <c r="H177" s="56"/>
      <c r="I177" s="56"/>
      <c r="J177" s="56"/>
      <c r="K177" s="56"/>
      <c r="L177" s="62">
        <v>968935</v>
      </c>
      <c r="M177" s="56"/>
      <c r="N177" s="56"/>
    </row>
    <row r="178" spans="1:14" x14ac:dyDescent="0.25">
      <c r="A178" s="121"/>
      <c r="B178" s="122" t="s">
        <v>319</v>
      </c>
      <c r="C178" s="122"/>
      <c r="D178" s="122"/>
      <c r="E178" s="122"/>
      <c r="F178" s="122"/>
      <c r="G178" s="139">
        <v>1510693.74</v>
      </c>
      <c r="H178" s="74">
        <v>432905.37</v>
      </c>
      <c r="I178" s="74">
        <v>926990.33</v>
      </c>
      <c r="J178" s="56"/>
      <c r="K178" s="56"/>
      <c r="L178" s="138">
        <v>12225067</v>
      </c>
      <c r="M178" s="43">
        <v>5037025</v>
      </c>
      <c r="N178" s="43">
        <v>6337040</v>
      </c>
    </row>
    <row r="179" spans="1:14" x14ac:dyDescent="0.25">
      <c r="A179" s="121"/>
      <c r="B179" s="122"/>
      <c r="C179" s="122"/>
      <c r="D179" s="122"/>
      <c r="E179" s="122"/>
      <c r="F179" s="122"/>
      <c r="G179" s="139"/>
      <c r="H179" s="71">
        <v>150798.04999999999</v>
      </c>
      <c r="I179" s="71">
        <v>41990.01</v>
      </c>
      <c r="J179" s="56"/>
      <c r="K179" s="56"/>
      <c r="L179" s="138"/>
      <c r="M179" s="62">
        <v>850998</v>
      </c>
      <c r="N179" s="62">
        <v>768939</v>
      </c>
    </row>
    <row r="180" spans="1:14" ht="63" customHeight="1" x14ac:dyDescent="0.25">
      <c r="A180" s="56"/>
      <c r="B180" s="122" t="s">
        <v>501</v>
      </c>
      <c r="C180" s="122"/>
      <c r="D180" s="122"/>
      <c r="E180" s="122"/>
      <c r="F180" s="122"/>
      <c r="G180" s="71">
        <v>468508.73</v>
      </c>
      <c r="H180" s="56"/>
      <c r="I180" s="56"/>
      <c r="J180" s="56"/>
      <c r="K180" s="56"/>
      <c r="L180" s="62">
        <v>4828517</v>
      </c>
      <c r="M180" s="56"/>
      <c r="N180" s="56"/>
    </row>
    <row r="181" spans="1:14" x14ac:dyDescent="0.25">
      <c r="A181" s="56"/>
      <c r="B181" s="122" t="s">
        <v>497</v>
      </c>
      <c r="C181" s="122"/>
      <c r="D181" s="122"/>
      <c r="E181" s="122"/>
      <c r="F181" s="122"/>
      <c r="G181" s="71">
        <v>327956.11</v>
      </c>
      <c r="H181" s="56"/>
      <c r="I181" s="56"/>
      <c r="J181" s="56"/>
      <c r="K181" s="56"/>
      <c r="L181" s="62">
        <v>3379962</v>
      </c>
      <c r="M181" s="56"/>
      <c r="N181" s="56"/>
    </row>
    <row r="182" spans="1:14" ht="52.5" customHeight="1" x14ac:dyDescent="0.25">
      <c r="A182" s="56"/>
      <c r="B182" s="122" t="s">
        <v>502</v>
      </c>
      <c r="C182" s="122"/>
      <c r="D182" s="122"/>
      <c r="E182" s="122"/>
      <c r="F182" s="122"/>
      <c r="G182" s="71">
        <v>280897.84000000003</v>
      </c>
      <c r="H182" s="56"/>
      <c r="I182" s="56"/>
      <c r="J182" s="56"/>
      <c r="K182" s="56"/>
      <c r="L182" s="62">
        <v>2612116</v>
      </c>
      <c r="M182" s="56"/>
      <c r="N182" s="56"/>
    </row>
    <row r="183" spans="1:14" x14ac:dyDescent="0.25">
      <c r="A183" s="56"/>
      <c r="B183" s="122" t="s">
        <v>499</v>
      </c>
      <c r="C183" s="122"/>
      <c r="D183" s="122"/>
      <c r="E183" s="122"/>
      <c r="F183" s="122"/>
      <c r="G183" s="71">
        <v>252808.06</v>
      </c>
      <c r="H183" s="56"/>
      <c r="I183" s="56"/>
      <c r="J183" s="56"/>
      <c r="K183" s="56"/>
      <c r="L183" s="62">
        <v>2350904</v>
      </c>
      <c r="M183" s="56"/>
      <c r="N183" s="56"/>
    </row>
    <row r="184" spans="1:14" ht="21" customHeight="1" x14ac:dyDescent="0.25">
      <c r="A184" s="56"/>
      <c r="B184" s="122" t="s">
        <v>327</v>
      </c>
      <c r="C184" s="122"/>
      <c r="D184" s="122"/>
      <c r="E184" s="122"/>
      <c r="F184" s="122"/>
      <c r="G184" s="71">
        <v>2091457.91</v>
      </c>
      <c r="H184" s="56"/>
      <c r="I184" s="56"/>
      <c r="J184" s="56"/>
      <c r="K184" s="56"/>
      <c r="L184" s="62">
        <v>17955933</v>
      </c>
      <c r="M184" s="56"/>
      <c r="N184" s="56"/>
    </row>
    <row r="185" spans="1:14" x14ac:dyDescent="0.25">
      <c r="A185" s="56"/>
      <c r="B185" s="122" t="s">
        <v>381</v>
      </c>
      <c r="C185" s="122"/>
      <c r="D185" s="122"/>
      <c r="E185" s="122"/>
      <c r="F185" s="122"/>
      <c r="G185" s="71">
        <v>341823.69</v>
      </c>
      <c r="H185" s="56"/>
      <c r="I185" s="56"/>
      <c r="J185" s="56"/>
      <c r="K185" s="56"/>
      <c r="L185" s="62">
        <v>3596441</v>
      </c>
      <c r="M185" s="56"/>
      <c r="N185" s="56"/>
    </row>
    <row r="186" spans="1:14" x14ac:dyDescent="0.25">
      <c r="A186" s="56"/>
      <c r="B186" s="122" t="s">
        <v>382</v>
      </c>
      <c r="C186" s="122"/>
      <c r="D186" s="122"/>
      <c r="E186" s="122"/>
      <c r="F186" s="122"/>
      <c r="G186" s="71">
        <v>265007.35999999999</v>
      </c>
      <c r="H186" s="56"/>
      <c r="I186" s="56"/>
      <c r="J186" s="56"/>
      <c r="K186" s="56"/>
      <c r="L186" s="62">
        <v>2529586</v>
      </c>
      <c r="M186" s="56"/>
      <c r="N186" s="56"/>
    </row>
    <row r="187" spans="1:14" x14ac:dyDescent="0.25">
      <c r="A187" s="56"/>
      <c r="B187" s="122" t="s">
        <v>503</v>
      </c>
      <c r="C187" s="122"/>
      <c r="D187" s="122"/>
      <c r="E187" s="122"/>
      <c r="F187" s="122"/>
      <c r="G187" s="71">
        <v>2189404.13</v>
      </c>
      <c r="H187" s="56"/>
      <c r="I187" s="56"/>
      <c r="J187" s="56"/>
      <c r="K187" s="56"/>
      <c r="L187" s="62">
        <v>18924868</v>
      </c>
      <c r="M187" s="56"/>
      <c r="N187" s="56"/>
    </row>
    <row r="188" spans="1:14" x14ac:dyDescent="0.25">
      <c r="A188" s="123"/>
      <c r="B188" s="123"/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</row>
    <row r="189" spans="1:14" x14ac:dyDescent="0.25">
      <c r="A189" s="58"/>
      <c r="B189" s="141" t="s">
        <v>504</v>
      </c>
      <c r="C189" s="141"/>
      <c r="D189" s="141"/>
      <c r="E189" s="141"/>
      <c r="F189" s="141"/>
      <c r="G189" s="141"/>
      <c r="H189" s="141"/>
      <c r="I189" s="141"/>
      <c r="J189" s="141"/>
      <c r="K189" s="141"/>
      <c r="L189" s="141"/>
      <c r="M189" s="141"/>
      <c r="N189" s="141"/>
    </row>
    <row r="190" spans="1:14" x14ac:dyDescent="0.25">
      <c r="A190" s="123"/>
      <c r="B190" s="123"/>
      <c r="C190" s="123"/>
      <c r="D190" s="123"/>
      <c r="E190" s="123"/>
      <c r="F190" s="123"/>
      <c r="G190" s="123"/>
      <c r="H190" s="123"/>
      <c r="I190" s="123"/>
      <c r="J190" s="123"/>
      <c r="K190" s="123"/>
      <c r="L190" s="123"/>
      <c r="M190" s="123"/>
      <c r="N190" s="123"/>
    </row>
    <row r="191" spans="1:14" x14ac:dyDescent="0.25">
      <c r="A191" s="133">
        <v>41</v>
      </c>
      <c r="B191" s="58" t="s">
        <v>505</v>
      </c>
      <c r="C191" s="133">
        <v>36</v>
      </c>
      <c r="D191" s="140">
        <v>87177.8</v>
      </c>
      <c r="E191" s="60"/>
      <c r="F191" s="60"/>
      <c r="G191" s="140">
        <v>3138400.8</v>
      </c>
      <c r="H191" s="60"/>
      <c r="I191" s="60"/>
      <c r="J191" s="34">
        <v>1</v>
      </c>
      <c r="K191" s="34">
        <v>1</v>
      </c>
      <c r="L191" s="134">
        <v>3138401</v>
      </c>
      <c r="M191" s="60"/>
      <c r="N191" s="60"/>
    </row>
    <row r="192" spans="1:14" x14ac:dyDescent="0.25">
      <c r="A192" s="133"/>
      <c r="B192" s="58" t="s">
        <v>506</v>
      </c>
      <c r="C192" s="133"/>
      <c r="D192" s="140"/>
      <c r="E192" s="72">
        <v>87177.8</v>
      </c>
      <c r="F192" s="60"/>
      <c r="G192" s="140"/>
      <c r="H192" s="72">
        <v>3138400.8</v>
      </c>
      <c r="I192" s="60"/>
      <c r="J192" s="60">
        <v>1</v>
      </c>
      <c r="K192" s="60">
        <v>1</v>
      </c>
      <c r="L192" s="134"/>
      <c r="M192" s="61">
        <v>3138401</v>
      </c>
      <c r="N192" s="60"/>
    </row>
    <row r="193" spans="1:14" x14ac:dyDescent="0.25">
      <c r="A193" s="123"/>
      <c r="B193" s="123"/>
      <c r="C193" s="123"/>
      <c r="D193" s="123"/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</row>
    <row r="194" spans="1:14" x14ac:dyDescent="0.25">
      <c r="A194" s="133">
        <v>42</v>
      </c>
      <c r="B194" s="58" t="s">
        <v>289</v>
      </c>
      <c r="C194" s="133">
        <v>12</v>
      </c>
      <c r="D194" s="140">
        <v>66331</v>
      </c>
      <c r="E194" s="60"/>
      <c r="F194" s="60"/>
      <c r="G194" s="140">
        <v>795972</v>
      </c>
      <c r="H194" s="60"/>
      <c r="I194" s="60"/>
      <c r="J194" s="60"/>
      <c r="K194" s="60"/>
      <c r="L194" s="134">
        <v>795972</v>
      </c>
      <c r="M194" s="60"/>
      <c r="N194" s="60"/>
    </row>
    <row r="195" spans="1:14" x14ac:dyDescent="0.25">
      <c r="A195" s="133"/>
      <c r="B195" s="58" t="s">
        <v>507</v>
      </c>
      <c r="C195" s="133"/>
      <c r="D195" s="140"/>
      <c r="E195" s="72">
        <v>66331</v>
      </c>
      <c r="F195" s="60"/>
      <c r="G195" s="140"/>
      <c r="H195" s="72">
        <v>795972</v>
      </c>
      <c r="I195" s="60"/>
      <c r="J195" s="60">
        <v>1</v>
      </c>
      <c r="K195" s="60"/>
      <c r="L195" s="134"/>
      <c r="M195" s="61">
        <v>795972</v>
      </c>
      <c r="N195" s="60"/>
    </row>
    <row r="196" spans="1:14" x14ac:dyDescent="0.25">
      <c r="A196" s="123"/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</row>
    <row r="197" spans="1:14" x14ac:dyDescent="0.25">
      <c r="A197" s="133">
        <v>43</v>
      </c>
      <c r="B197" s="58" t="s">
        <v>508</v>
      </c>
      <c r="C197" s="133">
        <v>8</v>
      </c>
      <c r="D197" s="140">
        <v>84983.39</v>
      </c>
      <c r="E197" s="60"/>
      <c r="F197" s="60"/>
      <c r="G197" s="140">
        <v>679867.12</v>
      </c>
      <c r="H197" s="60"/>
      <c r="I197" s="60"/>
      <c r="J197" s="34">
        <v>1</v>
      </c>
      <c r="K197" s="34">
        <v>1</v>
      </c>
      <c r="L197" s="134">
        <v>679867</v>
      </c>
      <c r="M197" s="60"/>
      <c r="N197" s="60"/>
    </row>
    <row r="198" spans="1:14" x14ac:dyDescent="0.25">
      <c r="A198" s="133"/>
      <c r="B198" s="58" t="s">
        <v>509</v>
      </c>
      <c r="C198" s="133"/>
      <c r="D198" s="140"/>
      <c r="E198" s="72">
        <v>84983.39</v>
      </c>
      <c r="F198" s="60"/>
      <c r="G198" s="140"/>
      <c r="H198" s="72">
        <v>679867.12</v>
      </c>
      <c r="I198" s="60"/>
      <c r="J198" s="60">
        <v>1</v>
      </c>
      <c r="K198" s="60">
        <v>1</v>
      </c>
      <c r="L198" s="134"/>
      <c r="M198" s="61">
        <v>679867</v>
      </c>
      <c r="N198" s="60"/>
    </row>
    <row r="199" spans="1:14" x14ac:dyDescent="0.25">
      <c r="A199" s="123"/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</row>
    <row r="200" spans="1:14" x14ac:dyDescent="0.25">
      <c r="A200" s="133">
        <v>44</v>
      </c>
      <c r="B200" s="58" t="s">
        <v>508</v>
      </c>
      <c r="C200" s="133">
        <v>20.366</v>
      </c>
      <c r="D200" s="140">
        <v>187000</v>
      </c>
      <c r="E200" s="60"/>
      <c r="F200" s="60"/>
      <c r="G200" s="140">
        <v>3808442</v>
      </c>
      <c r="H200" s="60"/>
      <c r="I200" s="60"/>
      <c r="J200" s="34">
        <v>1</v>
      </c>
      <c r="K200" s="34">
        <v>1</v>
      </c>
      <c r="L200" s="134">
        <v>3808442</v>
      </c>
      <c r="M200" s="60"/>
      <c r="N200" s="60"/>
    </row>
    <row r="201" spans="1:14" x14ac:dyDescent="0.25">
      <c r="A201" s="133"/>
      <c r="B201" s="58" t="s">
        <v>510</v>
      </c>
      <c r="C201" s="133"/>
      <c r="D201" s="140"/>
      <c r="E201" s="72">
        <v>187000</v>
      </c>
      <c r="F201" s="60"/>
      <c r="G201" s="140"/>
      <c r="H201" s="72">
        <v>3808442</v>
      </c>
      <c r="I201" s="60"/>
      <c r="J201" s="60">
        <v>1</v>
      </c>
      <c r="K201" s="60">
        <v>1</v>
      </c>
      <c r="L201" s="134"/>
      <c r="M201" s="61">
        <v>3808442</v>
      </c>
      <c r="N201" s="60"/>
    </row>
    <row r="202" spans="1:14" x14ac:dyDescent="0.25">
      <c r="A202" s="123"/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</row>
    <row r="203" spans="1:14" x14ac:dyDescent="0.25">
      <c r="A203" s="133">
        <v>45</v>
      </c>
      <c r="B203" s="58" t="s">
        <v>508</v>
      </c>
      <c r="C203" s="133">
        <v>5.8259999999999996</v>
      </c>
      <c r="D203" s="140">
        <v>436000</v>
      </c>
      <c r="E203" s="60"/>
      <c r="F203" s="60"/>
      <c r="G203" s="140">
        <v>2540136</v>
      </c>
      <c r="H203" s="60"/>
      <c r="I203" s="60"/>
      <c r="J203" s="34">
        <v>1</v>
      </c>
      <c r="K203" s="34">
        <v>1</v>
      </c>
      <c r="L203" s="134">
        <v>2540136</v>
      </c>
      <c r="M203" s="60"/>
      <c r="N203" s="60"/>
    </row>
    <row r="204" spans="1:14" ht="21" x14ac:dyDescent="0.25">
      <c r="A204" s="133"/>
      <c r="B204" s="58" t="s">
        <v>511</v>
      </c>
      <c r="C204" s="133"/>
      <c r="D204" s="140"/>
      <c r="E204" s="72">
        <v>436000</v>
      </c>
      <c r="F204" s="60"/>
      <c r="G204" s="140"/>
      <c r="H204" s="72">
        <v>2540136</v>
      </c>
      <c r="I204" s="60"/>
      <c r="J204" s="60">
        <v>1</v>
      </c>
      <c r="K204" s="60">
        <v>1</v>
      </c>
      <c r="L204" s="134"/>
      <c r="M204" s="61">
        <v>2540136</v>
      </c>
      <c r="N204" s="60"/>
    </row>
    <row r="205" spans="1:14" x14ac:dyDescent="0.25">
      <c r="A205" s="123"/>
      <c r="B205" s="123"/>
      <c r="C205" s="123"/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</row>
    <row r="206" spans="1:14" x14ac:dyDescent="0.25">
      <c r="A206" s="133">
        <v>46</v>
      </c>
      <c r="B206" s="58" t="s">
        <v>508</v>
      </c>
      <c r="C206" s="133">
        <v>108</v>
      </c>
      <c r="D206" s="140">
        <v>61137.88</v>
      </c>
      <c r="E206" s="60"/>
      <c r="F206" s="60"/>
      <c r="G206" s="140">
        <v>6602891.04</v>
      </c>
      <c r="H206" s="60"/>
      <c r="I206" s="60"/>
      <c r="J206" s="34">
        <v>1</v>
      </c>
      <c r="K206" s="34">
        <v>1</v>
      </c>
      <c r="L206" s="134">
        <v>6602891</v>
      </c>
      <c r="M206" s="60"/>
      <c r="N206" s="60"/>
    </row>
    <row r="207" spans="1:14" x14ac:dyDescent="0.25">
      <c r="A207" s="133"/>
      <c r="B207" s="58" t="s">
        <v>512</v>
      </c>
      <c r="C207" s="133"/>
      <c r="D207" s="140"/>
      <c r="E207" s="72">
        <v>61137.88</v>
      </c>
      <c r="F207" s="60"/>
      <c r="G207" s="140"/>
      <c r="H207" s="72">
        <v>6602891.04</v>
      </c>
      <c r="I207" s="60"/>
      <c r="J207" s="60">
        <v>1</v>
      </c>
      <c r="K207" s="60">
        <v>1</v>
      </c>
      <c r="L207" s="134"/>
      <c r="M207" s="61">
        <v>6602891</v>
      </c>
      <c r="N207" s="60"/>
    </row>
    <row r="208" spans="1:14" x14ac:dyDescent="0.25">
      <c r="A208" s="123"/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</row>
    <row r="209" spans="1:14" x14ac:dyDescent="0.25">
      <c r="A209" s="133">
        <v>47</v>
      </c>
      <c r="B209" s="58" t="s">
        <v>513</v>
      </c>
      <c r="C209" s="133">
        <v>198</v>
      </c>
      <c r="D209" s="133">
        <v>523</v>
      </c>
      <c r="E209" s="60"/>
      <c r="F209" s="60"/>
      <c r="G209" s="140">
        <v>103554</v>
      </c>
      <c r="H209" s="60"/>
      <c r="I209" s="60"/>
      <c r="J209" s="34">
        <v>1</v>
      </c>
      <c r="K209" s="34">
        <v>1</v>
      </c>
      <c r="L209" s="134">
        <v>103554</v>
      </c>
      <c r="M209" s="60"/>
      <c r="N209" s="60"/>
    </row>
    <row r="210" spans="1:14" x14ac:dyDescent="0.25">
      <c r="A210" s="133"/>
      <c r="B210" s="58" t="s">
        <v>514</v>
      </c>
      <c r="C210" s="133"/>
      <c r="D210" s="133"/>
      <c r="E210" s="60">
        <v>523</v>
      </c>
      <c r="F210" s="60"/>
      <c r="G210" s="140"/>
      <c r="H210" s="72">
        <v>103554</v>
      </c>
      <c r="I210" s="60"/>
      <c r="J210" s="60">
        <v>1</v>
      </c>
      <c r="K210" s="60">
        <v>1</v>
      </c>
      <c r="L210" s="134"/>
      <c r="M210" s="61">
        <v>103554</v>
      </c>
      <c r="N210" s="60"/>
    </row>
    <row r="211" spans="1:14" x14ac:dyDescent="0.25">
      <c r="A211" s="58"/>
      <c r="B211" s="60" t="s">
        <v>515</v>
      </c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</row>
    <row r="212" spans="1:14" x14ac:dyDescent="0.25">
      <c r="A212" s="123"/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</row>
    <row r="213" spans="1:14" x14ac:dyDescent="0.25">
      <c r="A213" s="133">
        <v>48</v>
      </c>
      <c r="B213" s="58" t="s">
        <v>513</v>
      </c>
      <c r="C213" s="133">
        <v>147</v>
      </c>
      <c r="D213" s="133">
        <v>170.92</v>
      </c>
      <c r="E213" s="60"/>
      <c r="F213" s="60"/>
      <c r="G213" s="140">
        <v>25125.24</v>
      </c>
      <c r="H213" s="60"/>
      <c r="I213" s="60"/>
      <c r="J213" s="34">
        <v>1</v>
      </c>
      <c r="K213" s="34">
        <v>1</v>
      </c>
      <c r="L213" s="134">
        <v>25125</v>
      </c>
      <c r="M213" s="60"/>
      <c r="N213" s="60"/>
    </row>
    <row r="214" spans="1:14" x14ac:dyDescent="0.25">
      <c r="A214" s="133"/>
      <c r="B214" s="58" t="s">
        <v>516</v>
      </c>
      <c r="C214" s="133"/>
      <c r="D214" s="133"/>
      <c r="E214" s="60">
        <v>170.92</v>
      </c>
      <c r="F214" s="60"/>
      <c r="G214" s="140"/>
      <c r="H214" s="72">
        <v>25125.24</v>
      </c>
      <c r="I214" s="60"/>
      <c r="J214" s="60">
        <v>1</v>
      </c>
      <c r="K214" s="60">
        <v>1</v>
      </c>
      <c r="L214" s="134"/>
      <c r="M214" s="61">
        <v>25125</v>
      </c>
      <c r="N214" s="60"/>
    </row>
    <row r="215" spans="1:14" x14ac:dyDescent="0.25">
      <c r="A215" s="58"/>
      <c r="B215" s="60" t="s">
        <v>517</v>
      </c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</row>
    <row r="216" spans="1:14" x14ac:dyDescent="0.25">
      <c r="A216" s="123"/>
      <c r="B216" s="123"/>
      <c r="C216" s="123"/>
      <c r="D216" s="123"/>
      <c r="E216" s="123"/>
      <c r="F216" s="123"/>
      <c r="G216" s="123"/>
      <c r="H216" s="123"/>
      <c r="I216" s="123"/>
      <c r="J216" s="123"/>
      <c r="K216" s="123"/>
      <c r="L216" s="123"/>
      <c r="M216" s="123"/>
      <c r="N216" s="123"/>
    </row>
    <row r="217" spans="1:14" x14ac:dyDescent="0.25">
      <c r="A217" s="133">
        <v>49</v>
      </c>
      <c r="B217" s="58" t="s">
        <v>513</v>
      </c>
      <c r="C217" s="133">
        <v>168</v>
      </c>
      <c r="D217" s="133">
        <v>118</v>
      </c>
      <c r="E217" s="60"/>
      <c r="F217" s="60"/>
      <c r="G217" s="140">
        <v>19824</v>
      </c>
      <c r="H217" s="60"/>
      <c r="I217" s="60"/>
      <c r="J217" s="34">
        <v>1</v>
      </c>
      <c r="K217" s="34">
        <v>1</v>
      </c>
      <c r="L217" s="134">
        <v>19824</v>
      </c>
      <c r="M217" s="60"/>
      <c r="N217" s="60"/>
    </row>
    <row r="218" spans="1:14" ht="21" x14ac:dyDescent="0.25">
      <c r="A218" s="133"/>
      <c r="B218" s="58" t="s">
        <v>518</v>
      </c>
      <c r="C218" s="133"/>
      <c r="D218" s="133"/>
      <c r="E218" s="60">
        <v>118</v>
      </c>
      <c r="F218" s="60"/>
      <c r="G218" s="140"/>
      <c r="H218" s="72">
        <v>19824</v>
      </c>
      <c r="I218" s="60"/>
      <c r="J218" s="60">
        <v>1</v>
      </c>
      <c r="K218" s="60">
        <v>1</v>
      </c>
      <c r="L218" s="134"/>
      <c r="M218" s="61">
        <v>19824</v>
      </c>
      <c r="N218" s="60"/>
    </row>
    <row r="219" spans="1:14" x14ac:dyDescent="0.25">
      <c r="A219" s="123"/>
      <c r="B219" s="123"/>
      <c r="C219" s="123"/>
      <c r="D219" s="123"/>
      <c r="E219" s="123"/>
      <c r="F219" s="123"/>
      <c r="G219" s="123"/>
      <c r="H219" s="123"/>
      <c r="I219" s="123"/>
      <c r="J219" s="123"/>
      <c r="K219" s="123"/>
      <c r="L219" s="123"/>
      <c r="M219" s="123"/>
      <c r="N219" s="123"/>
    </row>
    <row r="220" spans="1:14" x14ac:dyDescent="0.25">
      <c r="A220" s="133">
        <v>50</v>
      </c>
      <c r="B220" s="58" t="s">
        <v>513</v>
      </c>
      <c r="C220" s="133">
        <v>226</v>
      </c>
      <c r="D220" s="133">
        <v>131</v>
      </c>
      <c r="E220" s="60"/>
      <c r="F220" s="60"/>
      <c r="G220" s="140">
        <v>29606</v>
      </c>
      <c r="H220" s="60"/>
      <c r="I220" s="60"/>
      <c r="J220" s="34">
        <v>1</v>
      </c>
      <c r="K220" s="34">
        <v>1</v>
      </c>
      <c r="L220" s="134">
        <v>29606</v>
      </c>
      <c r="M220" s="60"/>
      <c r="N220" s="60"/>
    </row>
    <row r="221" spans="1:14" ht="21" x14ac:dyDescent="0.25">
      <c r="A221" s="133"/>
      <c r="B221" s="58" t="s">
        <v>519</v>
      </c>
      <c r="C221" s="133"/>
      <c r="D221" s="133"/>
      <c r="E221" s="60">
        <v>131</v>
      </c>
      <c r="F221" s="60"/>
      <c r="G221" s="140"/>
      <c r="H221" s="72">
        <v>29606</v>
      </c>
      <c r="I221" s="60"/>
      <c r="J221" s="60">
        <v>1</v>
      </c>
      <c r="K221" s="60">
        <v>1</v>
      </c>
      <c r="L221" s="134"/>
      <c r="M221" s="61">
        <v>29606</v>
      </c>
      <c r="N221" s="60"/>
    </row>
    <row r="222" spans="1:14" x14ac:dyDescent="0.25">
      <c r="A222" s="58"/>
      <c r="B222" s="60" t="s">
        <v>520</v>
      </c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</row>
    <row r="223" spans="1:14" x14ac:dyDescent="0.25">
      <c r="A223" s="123"/>
      <c r="B223" s="123"/>
      <c r="C223" s="123"/>
      <c r="D223" s="123"/>
      <c r="E223" s="123"/>
      <c r="F223" s="123"/>
      <c r="G223" s="123"/>
      <c r="H223" s="123"/>
      <c r="I223" s="123"/>
      <c r="J223" s="123"/>
      <c r="K223" s="123"/>
      <c r="L223" s="123"/>
      <c r="M223" s="123"/>
      <c r="N223" s="123"/>
    </row>
    <row r="224" spans="1:14" x14ac:dyDescent="0.25">
      <c r="A224" s="133">
        <v>51</v>
      </c>
      <c r="B224" s="58" t="s">
        <v>513</v>
      </c>
      <c r="C224" s="133">
        <v>226</v>
      </c>
      <c r="D224" s="133">
        <v>251</v>
      </c>
      <c r="E224" s="60"/>
      <c r="F224" s="60"/>
      <c r="G224" s="140">
        <v>56726</v>
      </c>
      <c r="H224" s="60"/>
      <c r="I224" s="60"/>
      <c r="J224" s="34">
        <v>1</v>
      </c>
      <c r="K224" s="34">
        <v>1</v>
      </c>
      <c r="L224" s="134">
        <v>56726</v>
      </c>
      <c r="M224" s="60"/>
      <c r="N224" s="60"/>
    </row>
    <row r="225" spans="1:14" ht="21" x14ac:dyDescent="0.25">
      <c r="A225" s="133"/>
      <c r="B225" s="58" t="s">
        <v>521</v>
      </c>
      <c r="C225" s="133"/>
      <c r="D225" s="133"/>
      <c r="E225" s="60">
        <v>251</v>
      </c>
      <c r="F225" s="60"/>
      <c r="G225" s="140"/>
      <c r="H225" s="72">
        <v>56726</v>
      </c>
      <c r="I225" s="60"/>
      <c r="J225" s="60">
        <v>1</v>
      </c>
      <c r="K225" s="60">
        <v>1</v>
      </c>
      <c r="L225" s="134"/>
      <c r="M225" s="61">
        <v>56726</v>
      </c>
      <c r="N225" s="60"/>
    </row>
    <row r="226" spans="1:14" x14ac:dyDescent="0.25">
      <c r="A226" s="58"/>
      <c r="B226" s="60" t="s">
        <v>520</v>
      </c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</row>
    <row r="227" spans="1:14" x14ac:dyDescent="0.25">
      <c r="A227" s="123"/>
      <c r="B227" s="123"/>
      <c r="C227" s="123"/>
      <c r="D227" s="123"/>
      <c r="E227" s="123"/>
      <c r="F227" s="123"/>
      <c r="G227" s="123"/>
      <c r="H227" s="123"/>
      <c r="I227" s="123"/>
      <c r="J227" s="123"/>
      <c r="K227" s="123"/>
      <c r="L227" s="123"/>
      <c r="M227" s="123"/>
      <c r="N227" s="123"/>
    </row>
    <row r="228" spans="1:14" x14ac:dyDescent="0.25">
      <c r="A228" s="133">
        <v>52</v>
      </c>
      <c r="B228" s="58" t="s">
        <v>513</v>
      </c>
      <c r="C228" s="133">
        <v>28</v>
      </c>
      <c r="D228" s="133">
        <v>116.15</v>
      </c>
      <c r="E228" s="60"/>
      <c r="F228" s="60"/>
      <c r="G228" s="140">
        <v>3252.2</v>
      </c>
      <c r="H228" s="60"/>
      <c r="I228" s="60"/>
      <c r="J228" s="34">
        <v>1</v>
      </c>
      <c r="K228" s="34">
        <v>1</v>
      </c>
      <c r="L228" s="134">
        <v>3252</v>
      </c>
      <c r="M228" s="60"/>
      <c r="N228" s="60"/>
    </row>
    <row r="229" spans="1:14" ht="21" x14ac:dyDescent="0.25">
      <c r="A229" s="133"/>
      <c r="B229" s="58" t="s">
        <v>522</v>
      </c>
      <c r="C229" s="133"/>
      <c r="D229" s="133"/>
      <c r="E229" s="60">
        <v>116.15</v>
      </c>
      <c r="F229" s="60"/>
      <c r="G229" s="140"/>
      <c r="H229" s="72">
        <v>3252.2</v>
      </c>
      <c r="I229" s="60"/>
      <c r="J229" s="60">
        <v>1</v>
      </c>
      <c r="K229" s="60">
        <v>1</v>
      </c>
      <c r="L229" s="134"/>
      <c r="M229" s="61">
        <v>3252</v>
      </c>
      <c r="N229" s="60"/>
    </row>
    <row r="230" spans="1:14" x14ac:dyDescent="0.25">
      <c r="A230" s="123"/>
      <c r="B230" s="123"/>
      <c r="C230" s="123"/>
      <c r="D230" s="123"/>
      <c r="E230" s="123"/>
      <c r="F230" s="123"/>
      <c r="G230" s="123"/>
      <c r="H230" s="123"/>
      <c r="I230" s="123"/>
      <c r="J230" s="123"/>
      <c r="K230" s="123"/>
      <c r="L230" s="123"/>
      <c r="M230" s="123"/>
      <c r="N230" s="123"/>
    </row>
    <row r="231" spans="1:14" x14ac:dyDescent="0.25">
      <c r="A231" s="133">
        <v>53</v>
      </c>
      <c r="B231" s="58" t="s">
        <v>513</v>
      </c>
      <c r="C231" s="133">
        <v>168</v>
      </c>
      <c r="D231" s="133">
        <v>92</v>
      </c>
      <c r="E231" s="60"/>
      <c r="F231" s="60"/>
      <c r="G231" s="140">
        <v>15456</v>
      </c>
      <c r="H231" s="60"/>
      <c r="I231" s="60"/>
      <c r="J231" s="34">
        <v>1</v>
      </c>
      <c r="K231" s="34">
        <v>1</v>
      </c>
      <c r="L231" s="134">
        <v>15456</v>
      </c>
      <c r="M231" s="60"/>
      <c r="N231" s="60"/>
    </row>
    <row r="232" spans="1:14" x14ac:dyDescent="0.25">
      <c r="A232" s="133"/>
      <c r="B232" s="58" t="s">
        <v>523</v>
      </c>
      <c r="C232" s="133"/>
      <c r="D232" s="133"/>
      <c r="E232" s="60">
        <v>92</v>
      </c>
      <c r="F232" s="60"/>
      <c r="G232" s="140"/>
      <c r="H232" s="72">
        <v>15456</v>
      </c>
      <c r="I232" s="60"/>
      <c r="J232" s="60">
        <v>1</v>
      </c>
      <c r="K232" s="60">
        <v>1</v>
      </c>
      <c r="L232" s="134"/>
      <c r="M232" s="61">
        <v>15456</v>
      </c>
      <c r="N232" s="60"/>
    </row>
    <row r="233" spans="1:14" x14ac:dyDescent="0.25">
      <c r="A233" s="123"/>
      <c r="B233" s="123"/>
      <c r="C233" s="123"/>
      <c r="D233" s="123"/>
      <c r="E233" s="123"/>
      <c r="F233" s="123"/>
      <c r="G233" s="123"/>
      <c r="H233" s="123"/>
      <c r="I233" s="123"/>
      <c r="J233" s="123"/>
      <c r="K233" s="123"/>
      <c r="L233" s="123"/>
      <c r="M233" s="123"/>
      <c r="N233" s="123"/>
    </row>
    <row r="234" spans="1:14" x14ac:dyDescent="0.25">
      <c r="A234" s="133">
        <v>54</v>
      </c>
      <c r="B234" s="58" t="s">
        <v>513</v>
      </c>
      <c r="C234" s="133">
        <v>60</v>
      </c>
      <c r="D234" s="133">
        <v>455</v>
      </c>
      <c r="E234" s="60"/>
      <c r="F234" s="60"/>
      <c r="G234" s="140">
        <v>27300</v>
      </c>
      <c r="H234" s="60"/>
      <c r="I234" s="60"/>
      <c r="J234" s="34">
        <v>1</v>
      </c>
      <c r="K234" s="34">
        <v>1</v>
      </c>
      <c r="L234" s="134">
        <v>27300</v>
      </c>
      <c r="M234" s="60"/>
      <c r="N234" s="60"/>
    </row>
    <row r="235" spans="1:14" x14ac:dyDescent="0.25">
      <c r="A235" s="133"/>
      <c r="B235" s="58" t="s">
        <v>524</v>
      </c>
      <c r="C235" s="133"/>
      <c r="D235" s="133"/>
      <c r="E235" s="60">
        <v>455</v>
      </c>
      <c r="F235" s="60"/>
      <c r="G235" s="140"/>
      <c r="H235" s="72">
        <v>27300</v>
      </c>
      <c r="I235" s="60"/>
      <c r="J235" s="60">
        <v>1</v>
      </c>
      <c r="K235" s="60">
        <v>1</v>
      </c>
      <c r="L235" s="134"/>
      <c r="M235" s="61">
        <v>27300</v>
      </c>
      <c r="N235" s="60"/>
    </row>
    <row r="236" spans="1:14" x14ac:dyDescent="0.25">
      <c r="A236" s="123"/>
      <c r="B236" s="123"/>
      <c r="C236" s="123"/>
      <c r="D236" s="123"/>
      <c r="E236" s="123"/>
      <c r="F236" s="123"/>
      <c r="G236" s="123"/>
      <c r="H236" s="123"/>
      <c r="I236" s="123"/>
      <c r="J236" s="123"/>
      <c r="K236" s="123"/>
      <c r="L236" s="123"/>
      <c r="M236" s="123"/>
      <c r="N236" s="123"/>
    </row>
    <row r="237" spans="1:14" x14ac:dyDescent="0.25">
      <c r="A237" s="133">
        <v>55</v>
      </c>
      <c r="B237" s="58" t="s">
        <v>513</v>
      </c>
      <c r="C237" s="133">
        <v>226</v>
      </c>
      <c r="D237" s="133">
        <v>55</v>
      </c>
      <c r="E237" s="60"/>
      <c r="F237" s="60"/>
      <c r="G237" s="140">
        <v>12430</v>
      </c>
      <c r="H237" s="60"/>
      <c r="I237" s="60"/>
      <c r="J237" s="34">
        <v>1</v>
      </c>
      <c r="K237" s="34">
        <v>1</v>
      </c>
      <c r="L237" s="134">
        <v>12430</v>
      </c>
      <c r="M237" s="60"/>
      <c r="N237" s="60"/>
    </row>
    <row r="238" spans="1:14" x14ac:dyDescent="0.25">
      <c r="A238" s="133"/>
      <c r="B238" s="58" t="s">
        <v>525</v>
      </c>
      <c r="C238" s="133"/>
      <c r="D238" s="133"/>
      <c r="E238" s="60">
        <v>55</v>
      </c>
      <c r="F238" s="60"/>
      <c r="G238" s="140"/>
      <c r="H238" s="72">
        <v>12430</v>
      </c>
      <c r="I238" s="60"/>
      <c r="J238" s="60">
        <v>1</v>
      </c>
      <c r="K238" s="60">
        <v>1</v>
      </c>
      <c r="L238" s="134"/>
      <c r="M238" s="61">
        <v>12430</v>
      </c>
      <c r="N238" s="60"/>
    </row>
    <row r="239" spans="1:14" x14ac:dyDescent="0.25">
      <c r="A239" s="58"/>
      <c r="B239" s="60" t="s">
        <v>520</v>
      </c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</row>
    <row r="240" spans="1:14" x14ac:dyDescent="0.25">
      <c r="A240" s="123"/>
      <c r="B240" s="123"/>
      <c r="C240" s="123"/>
      <c r="D240" s="123"/>
      <c r="E240" s="123"/>
      <c r="F240" s="123"/>
      <c r="G240" s="123"/>
      <c r="H240" s="123"/>
      <c r="I240" s="123"/>
      <c r="J240" s="123"/>
      <c r="K240" s="123"/>
      <c r="L240" s="123"/>
      <c r="M240" s="123"/>
      <c r="N240" s="123"/>
    </row>
    <row r="241" spans="1:14" x14ac:dyDescent="0.25">
      <c r="A241" s="133">
        <v>56</v>
      </c>
      <c r="B241" s="58" t="s">
        <v>513</v>
      </c>
      <c r="C241" s="133">
        <v>30</v>
      </c>
      <c r="D241" s="133">
        <v>47</v>
      </c>
      <c r="E241" s="60"/>
      <c r="F241" s="60"/>
      <c r="G241" s="140">
        <v>1410</v>
      </c>
      <c r="H241" s="60"/>
      <c r="I241" s="60"/>
      <c r="J241" s="34">
        <v>1</v>
      </c>
      <c r="K241" s="34">
        <v>1</v>
      </c>
      <c r="L241" s="134">
        <v>1410</v>
      </c>
      <c r="M241" s="60"/>
      <c r="N241" s="60"/>
    </row>
    <row r="242" spans="1:14" x14ac:dyDescent="0.25">
      <c r="A242" s="133"/>
      <c r="B242" s="58" t="s">
        <v>526</v>
      </c>
      <c r="C242" s="133"/>
      <c r="D242" s="133"/>
      <c r="E242" s="60">
        <v>47</v>
      </c>
      <c r="F242" s="60"/>
      <c r="G242" s="140"/>
      <c r="H242" s="72">
        <v>1410</v>
      </c>
      <c r="I242" s="60"/>
      <c r="J242" s="60">
        <v>1</v>
      </c>
      <c r="K242" s="60">
        <v>1</v>
      </c>
      <c r="L242" s="134"/>
      <c r="M242" s="61">
        <v>1410</v>
      </c>
      <c r="N242" s="60"/>
    </row>
    <row r="243" spans="1:14" x14ac:dyDescent="0.25">
      <c r="A243" s="123"/>
      <c r="B243" s="123"/>
      <c r="C243" s="123"/>
      <c r="D243" s="123"/>
      <c r="E243" s="123"/>
      <c r="F243" s="123"/>
      <c r="G243" s="123"/>
      <c r="H243" s="123"/>
      <c r="I243" s="123"/>
      <c r="J243" s="123"/>
      <c r="K243" s="123"/>
      <c r="L243" s="123"/>
      <c r="M243" s="123"/>
      <c r="N243" s="123"/>
    </row>
    <row r="244" spans="1:14" x14ac:dyDescent="0.25">
      <c r="A244" s="133">
        <v>57</v>
      </c>
      <c r="B244" s="58" t="s">
        <v>513</v>
      </c>
      <c r="C244" s="133">
        <v>30</v>
      </c>
      <c r="D244" s="133">
        <v>79</v>
      </c>
      <c r="E244" s="60"/>
      <c r="F244" s="60"/>
      <c r="G244" s="140">
        <v>2370</v>
      </c>
      <c r="H244" s="60"/>
      <c r="I244" s="60"/>
      <c r="J244" s="34">
        <v>1</v>
      </c>
      <c r="K244" s="34">
        <v>1</v>
      </c>
      <c r="L244" s="134">
        <v>2370</v>
      </c>
      <c r="M244" s="60"/>
      <c r="N244" s="60"/>
    </row>
    <row r="245" spans="1:14" x14ac:dyDescent="0.25">
      <c r="A245" s="133"/>
      <c r="B245" s="58" t="s">
        <v>527</v>
      </c>
      <c r="C245" s="133"/>
      <c r="D245" s="133"/>
      <c r="E245" s="60">
        <v>79</v>
      </c>
      <c r="F245" s="60"/>
      <c r="G245" s="140"/>
      <c r="H245" s="72">
        <v>2370</v>
      </c>
      <c r="I245" s="60"/>
      <c r="J245" s="60">
        <v>1</v>
      </c>
      <c r="K245" s="60">
        <v>1</v>
      </c>
      <c r="L245" s="134"/>
      <c r="M245" s="61">
        <v>2370</v>
      </c>
      <c r="N245" s="60"/>
    </row>
    <row r="246" spans="1:14" x14ac:dyDescent="0.25">
      <c r="A246" s="123"/>
      <c r="B246" s="123"/>
      <c r="C246" s="123"/>
      <c r="D246" s="123"/>
      <c r="E246" s="123"/>
      <c r="F246" s="123"/>
      <c r="G246" s="123"/>
      <c r="H246" s="123"/>
      <c r="I246" s="123"/>
      <c r="J246" s="123"/>
      <c r="K246" s="123"/>
      <c r="L246" s="123"/>
      <c r="M246" s="123"/>
      <c r="N246" s="123"/>
    </row>
    <row r="247" spans="1:14" x14ac:dyDescent="0.25">
      <c r="A247" s="133">
        <v>58</v>
      </c>
      <c r="B247" s="58" t="s">
        <v>513</v>
      </c>
      <c r="C247" s="133">
        <v>2010</v>
      </c>
      <c r="D247" s="133">
        <v>452</v>
      </c>
      <c r="E247" s="60"/>
      <c r="F247" s="60"/>
      <c r="G247" s="140">
        <v>908520</v>
      </c>
      <c r="H247" s="60"/>
      <c r="I247" s="60"/>
      <c r="J247" s="34">
        <v>1</v>
      </c>
      <c r="K247" s="34">
        <v>1</v>
      </c>
      <c r="L247" s="134">
        <v>908520</v>
      </c>
      <c r="M247" s="60"/>
      <c r="N247" s="60"/>
    </row>
    <row r="248" spans="1:14" x14ac:dyDescent="0.25">
      <c r="A248" s="133"/>
      <c r="B248" s="58" t="s">
        <v>528</v>
      </c>
      <c r="C248" s="133"/>
      <c r="D248" s="133"/>
      <c r="E248" s="60">
        <v>452</v>
      </c>
      <c r="F248" s="60"/>
      <c r="G248" s="140"/>
      <c r="H248" s="72">
        <v>908520</v>
      </c>
      <c r="I248" s="60"/>
      <c r="J248" s="60">
        <v>1</v>
      </c>
      <c r="K248" s="60">
        <v>1</v>
      </c>
      <c r="L248" s="134"/>
      <c r="M248" s="61">
        <v>908520</v>
      </c>
      <c r="N248" s="60"/>
    </row>
    <row r="249" spans="1:14" x14ac:dyDescent="0.25">
      <c r="A249" s="58"/>
      <c r="B249" s="60" t="s">
        <v>529</v>
      </c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</row>
    <row r="250" spans="1:14" x14ac:dyDescent="0.25">
      <c r="A250" s="123"/>
      <c r="B250" s="123"/>
      <c r="C250" s="123"/>
      <c r="D250" s="123"/>
      <c r="E250" s="123"/>
      <c r="F250" s="123"/>
      <c r="G250" s="123"/>
      <c r="H250" s="123"/>
      <c r="I250" s="123"/>
      <c r="J250" s="123"/>
      <c r="K250" s="123"/>
      <c r="L250" s="123"/>
      <c r="M250" s="123"/>
      <c r="N250" s="123"/>
    </row>
    <row r="251" spans="1:14" x14ac:dyDescent="0.25">
      <c r="A251" s="133">
        <v>59</v>
      </c>
      <c r="B251" s="58" t="s">
        <v>513</v>
      </c>
      <c r="C251" s="133">
        <v>15</v>
      </c>
      <c r="D251" s="133">
        <v>284</v>
      </c>
      <c r="E251" s="60"/>
      <c r="F251" s="60"/>
      <c r="G251" s="140">
        <v>4260</v>
      </c>
      <c r="H251" s="60"/>
      <c r="I251" s="60"/>
      <c r="J251" s="34">
        <v>1</v>
      </c>
      <c r="K251" s="34">
        <v>1</v>
      </c>
      <c r="L251" s="134">
        <v>4260</v>
      </c>
      <c r="M251" s="60"/>
      <c r="N251" s="60"/>
    </row>
    <row r="252" spans="1:14" x14ac:dyDescent="0.25">
      <c r="A252" s="133"/>
      <c r="B252" s="58" t="s">
        <v>530</v>
      </c>
      <c r="C252" s="133"/>
      <c r="D252" s="133"/>
      <c r="E252" s="60">
        <v>284</v>
      </c>
      <c r="F252" s="60"/>
      <c r="G252" s="140"/>
      <c r="H252" s="72">
        <v>4260</v>
      </c>
      <c r="I252" s="60"/>
      <c r="J252" s="60">
        <v>1</v>
      </c>
      <c r="K252" s="60">
        <v>1</v>
      </c>
      <c r="L252" s="134"/>
      <c r="M252" s="61">
        <v>4260</v>
      </c>
      <c r="N252" s="60"/>
    </row>
    <row r="253" spans="1:14" x14ac:dyDescent="0.25">
      <c r="A253" s="123"/>
      <c r="B253" s="123"/>
      <c r="C253" s="123"/>
      <c r="D253" s="123"/>
      <c r="E253" s="123"/>
      <c r="F253" s="123"/>
      <c r="G253" s="123"/>
      <c r="H253" s="123"/>
      <c r="I253" s="123"/>
      <c r="J253" s="123"/>
      <c r="K253" s="123"/>
      <c r="L253" s="123"/>
      <c r="M253" s="123"/>
      <c r="N253" s="123"/>
    </row>
    <row r="254" spans="1:14" x14ac:dyDescent="0.25">
      <c r="A254" s="133">
        <v>60</v>
      </c>
      <c r="B254" s="58" t="s">
        <v>513</v>
      </c>
      <c r="C254" s="133">
        <v>126</v>
      </c>
      <c r="D254" s="140">
        <v>1808</v>
      </c>
      <c r="E254" s="60"/>
      <c r="F254" s="60"/>
      <c r="G254" s="140">
        <v>227808</v>
      </c>
      <c r="H254" s="60"/>
      <c r="I254" s="60"/>
      <c r="J254" s="34">
        <v>1</v>
      </c>
      <c r="K254" s="34">
        <v>1</v>
      </c>
      <c r="L254" s="134">
        <v>227808</v>
      </c>
      <c r="M254" s="60"/>
      <c r="N254" s="60"/>
    </row>
    <row r="255" spans="1:14" ht="31.5" x14ac:dyDescent="0.25">
      <c r="A255" s="133"/>
      <c r="B255" s="58" t="s">
        <v>531</v>
      </c>
      <c r="C255" s="133"/>
      <c r="D255" s="140"/>
      <c r="E255" s="72">
        <v>1808</v>
      </c>
      <c r="F255" s="60"/>
      <c r="G255" s="140"/>
      <c r="H255" s="72">
        <v>227808</v>
      </c>
      <c r="I255" s="60"/>
      <c r="J255" s="60">
        <v>1</v>
      </c>
      <c r="K255" s="60">
        <v>1</v>
      </c>
      <c r="L255" s="134"/>
      <c r="M255" s="61">
        <v>227808</v>
      </c>
      <c r="N255" s="60"/>
    </row>
    <row r="256" spans="1:14" x14ac:dyDescent="0.25">
      <c r="A256" s="123"/>
      <c r="B256" s="123"/>
      <c r="C256" s="123"/>
      <c r="D256" s="123"/>
      <c r="E256" s="123"/>
      <c r="F256" s="123"/>
      <c r="G256" s="123"/>
      <c r="H256" s="123"/>
      <c r="I256" s="123"/>
      <c r="J256" s="123"/>
      <c r="K256" s="123"/>
      <c r="L256" s="123"/>
      <c r="M256" s="123"/>
      <c r="N256" s="123"/>
    </row>
    <row r="257" spans="1:14" x14ac:dyDescent="0.25">
      <c r="A257" s="133">
        <v>61</v>
      </c>
      <c r="B257" s="58" t="s">
        <v>513</v>
      </c>
      <c r="C257" s="133">
        <v>15</v>
      </c>
      <c r="D257" s="133">
        <v>215</v>
      </c>
      <c r="E257" s="60"/>
      <c r="F257" s="60"/>
      <c r="G257" s="140">
        <v>3225</v>
      </c>
      <c r="H257" s="60"/>
      <c r="I257" s="60"/>
      <c r="J257" s="34">
        <v>1</v>
      </c>
      <c r="K257" s="34">
        <v>1</v>
      </c>
      <c r="L257" s="134">
        <v>3225</v>
      </c>
      <c r="M257" s="60"/>
      <c r="N257" s="60"/>
    </row>
    <row r="258" spans="1:14" ht="31.5" x14ac:dyDescent="0.25">
      <c r="A258" s="133"/>
      <c r="B258" s="58" t="s">
        <v>532</v>
      </c>
      <c r="C258" s="133"/>
      <c r="D258" s="133"/>
      <c r="E258" s="60">
        <v>215</v>
      </c>
      <c r="F258" s="60"/>
      <c r="G258" s="140"/>
      <c r="H258" s="72">
        <v>3225</v>
      </c>
      <c r="I258" s="60"/>
      <c r="J258" s="60">
        <v>1</v>
      </c>
      <c r="K258" s="60">
        <v>1</v>
      </c>
      <c r="L258" s="134"/>
      <c r="M258" s="61">
        <v>3225</v>
      </c>
      <c r="N258" s="60"/>
    </row>
    <row r="259" spans="1:14" x14ac:dyDescent="0.25">
      <c r="A259" s="123"/>
      <c r="B259" s="123"/>
      <c r="C259" s="123"/>
      <c r="D259" s="123"/>
      <c r="E259" s="123"/>
      <c r="F259" s="123"/>
      <c r="G259" s="123"/>
      <c r="H259" s="123"/>
      <c r="I259" s="123"/>
      <c r="J259" s="123"/>
      <c r="K259" s="123"/>
      <c r="L259" s="123"/>
      <c r="M259" s="123"/>
      <c r="N259" s="123"/>
    </row>
    <row r="260" spans="1:14" x14ac:dyDescent="0.25">
      <c r="A260" s="133">
        <v>62</v>
      </c>
      <c r="B260" s="58" t="s">
        <v>513</v>
      </c>
      <c r="C260" s="133">
        <v>168</v>
      </c>
      <c r="D260" s="133">
        <v>242</v>
      </c>
      <c r="E260" s="60"/>
      <c r="F260" s="60"/>
      <c r="G260" s="140">
        <v>40656</v>
      </c>
      <c r="H260" s="60"/>
      <c r="I260" s="60"/>
      <c r="J260" s="34">
        <v>1</v>
      </c>
      <c r="K260" s="34">
        <v>1</v>
      </c>
      <c r="L260" s="134">
        <v>40656</v>
      </c>
      <c r="M260" s="60"/>
      <c r="N260" s="60"/>
    </row>
    <row r="261" spans="1:14" ht="21" x14ac:dyDescent="0.25">
      <c r="A261" s="133"/>
      <c r="B261" s="58" t="s">
        <v>533</v>
      </c>
      <c r="C261" s="133"/>
      <c r="D261" s="133"/>
      <c r="E261" s="60">
        <v>242</v>
      </c>
      <c r="F261" s="60"/>
      <c r="G261" s="140"/>
      <c r="H261" s="72">
        <v>40656</v>
      </c>
      <c r="I261" s="60"/>
      <c r="J261" s="60">
        <v>1</v>
      </c>
      <c r="K261" s="60">
        <v>1</v>
      </c>
      <c r="L261" s="134"/>
      <c r="M261" s="61">
        <v>40656</v>
      </c>
      <c r="N261" s="60"/>
    </row>
    <row r="262" spans="1:14" x14ac:dyDescent="0.25">
      <c r="A262" s="123"/>
      <c r="B262" s="123"/>
      <c r="C262" s="123"/>
      <c r="D262" s="123"/>
      <c r="E262" s="123"/>
      <c r="F262" s="123"/>
      <c r="G262" s="123"/>
      <c r="H262" s="123"/>
      <c r="I262" s="123"/>
      <c r="J262" s="123"/>
      <c r="K262" s="123"/>
      <c r="L262" s="123"/>
      <c r="M262" s="123"/>
      <c r="N262" s="123"/>
    </row>
    <row r="263" spans="1:14" x14ac:dyDescent="0.25">
      <c r="A263" s="133">
        <v>63</v>
      </c>
      <c r="B263" s="58" t="s">
        <v>513</v>
      </c>
      <c r="C263" s="133">
        <v>49</v>
      </c>
      <c r="D263" s="133">
        <v>153</v>
      </c>
      <c r="E263" s="60"/>
      <c r="F263" s="60"/>
      <c r="G263" s="140">
        <v>7497</v>
      </c>
      <c r="H263" s="60"/>
      <c r="I263" s="60"/>
      <c r="J263" s="34">
        <v>1</v>
      </c>
      <c r="K263" s="34">
        <v>1</v>
      </c>
      <c r="L263" s="134">
        <v>7497</v>
      </c>
      <c r="M263" s="60"/>
      <c r="N263" s="60"/>
    </row>
    <row r="264" spans="1:14" ht="21" x14ac:dyDescent="0.25">
      <c r="A264" s="133"/>
      <c r="B264" s="58" t="s">
        <v>534</v>
      </c>
      <c r="C264" s="133"/>
      <c r="D264" s="133"/>
      <c r="E264" s="60">
        <v>153</v>
      </c>
      <c r="F264" s="60"/>
      <c r="G264" s="140"/>
      <c r="H264" s="72">
        <v>7497</v>
      </c>
      <c r="I264" s="60"/>
      <c r="J264" s="60">
        <v>1</v>
      </c>
      <c r="K264" s="60">
        <v>1</v>
      </c>
      <c r="L264" s="134"/>
      <c r="M264" s="61">
        <v>7497</v>
      </c>
      <c r="N264" s="60"/>
    </row>
    <row r="265" spans="1:14" x14ac:dyDescent="0.25">
      <c r="A265" s="58"/>
      <c r="B265" s="60" t="s">
        <v>535</v>
      </c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</row>
    <row r="266" spans="1:14" x14ac:dyDescent="0.25">
      <c r="A266" s="123"/>
      <c r="B266" s="123"/>
      <c r="C266" s="123"/>
      <c r="D266" s="123"/>
      <c r="E266" s="123"/>
      <c r="F266" s="123"/>
      <c r="G266" s="123"/>
      <c r="H266" s="123"/>
      <c r="I266" s="123"/>
      <c r="J266" s="123"/>
      <c r="K266" s="123"/>
      <c r="L266" s="123"/>
      <c r="M266" s="123"/>
      <c r="N266" s="123"/>
    </row>
    <row r="267" spans="1:14" x14ac:dyDescent="0.25">
      <c r="A267" s="133">
        <v>64</v>
      </c>
      <c r="B267" s="58" t="s">
        <v>513</v>
      </c>
      <c r="C267" s="133">
        <v>90</v>
      </c>
      <c r="D267" s="133">
        <v>323</v>
      </c>
      <c r="E267" s="60"/>
      <c r="F267" s="60"/>
      <c r="G267" s="140">
        <v>29070</v>
      </c>
      <c r="H267" s="60"/>
      <c r="I267" s="60"/>
      <c r="J267" s="34">
        <v>1</v>
      </c>
      <c r="K267" s="34">
        <v>1</v>
      </c>
      <c r="L267" s="134">
        <v>29070</v>
      </c>
      <c r="M267" s="60"/>
      <c r="N267" s="60"/>
    </row>
    <row r="268" spans="1:14" x14ac:dyDescent="0.25">
      <c r="A268" s="133"/>
      <c r="B268" s="58" t="s">
        <v>536</v>
      </c>
      <c r="C268" s="133"/>
      <c r="D268" s="133"/>
      <c r="E268" s="60">
        <v>323</v>
      </c>
      <c r="F268" s="60"/>
      <c r="G268" s="140"/>
      <c r="H268" s="72">
        <v>29070</v>
      </c>
      <c r="I268" s="60"/>
      <c r="J268" s="60">
        <v>1</v>
      </c>
      <c r="K268" s="60">
        <v>1</v>
      </c>
      <c r="L268" s="134"/>
      <c r="M268" s="61">
        <v>29070</v>
      </c>
      <c r="N268" s="60"/>
    </row>
    <row r="269" spans="1:14" x14ac:dyDescent="0.25">
      <c r="A269" s="123"/>
      <c r="B269" s="123"/>
      <c r="C269" s="123"/>
      <c r="D269" s="123"/>
      <c r="E269" s="123"/>
      <c r="F269" s="123"/>
      <c r="G269" s="123"/>
      <c r="H269" s="123"/>
      <c r="I269" s="123"/>
      <c r="J269" s="123"/>
      <c r="K269" s="123"/>
      <c r="L269" s="123"/>
      <c r="M269" s="123"/>
      <c r="N269" s="123"/>
    </row>
    <row r="270" spans="1:14" x14ac:dyDescent="0.25">
      <c r="A270" s="133">
        <v>65</v>
      </c>
      <c r="B270" s="58" t="s">
        <v>513</v>
      </c>
      <c r="C270" s="133">
        <v>30</v>
      </c>
      <c r="D270" s="133">
        <v>504</v>
      </c>
      <c r="E270" s="60"/>
      <c r="F270" s="60"/>
      <c r="G270" s="140">
        <v>15120</v>
      </c>
      <c r="H270" s="60"/>
      <c r="I270" s="60"/>
      <c r="J270" s="34">
        <v>1</v>
      </c>
      <c r="K270" s="34">
        <v>1</v>
      </c>
      <c r="L270" s="134">
        <v>15120</v>
      </c>
      <c r="M270" s="60"/>
      <c r="N270" s="60"/>
    </row>
    <row r="271" spans="1:14" x14ac:dyDescent="0.25">
      <c r="A271" s="133"/>
      <c r="B271" s="58" t="s">
        <v>537</v>
      </c>
      <c r="C271" s="133"/>
      <c r="D271" s="133"/>
      <c r="E271" s="60">
        <v>504</v>
      </c>
      <c r="F271" s="60"/>
      <c r="G271" s="140"/>
      <c r="H271" s="72">
        <v>15120</v>
      </c>
      <c r="I271" s="60"/>
      <c r="J271" s="60">
        <v>1</v>
      </c>
      <c r="K271" s="60">
        <v>1</v>
      </c>
      <c r="L271" s="134"/>
      <c r="M271" s="61">
        <v>15120</v>
      </c>
      <c r="N271" s="60"/>
    </row>
    <row r="272" spans="1:14" x14ac:dyDescent="0.25">
      <c r="A272" s="123"/>
      <c r="B272" s="123"/>
      <c r="C272" s="123"/>
      <c r="D272" s="123"/>
      <c r="E272" s="123"/>
      <c r="F272" s="123"/>
      <c r="G272" s="123"/>
      <c r="H272" s="123"/>
      <c r="I272" s="123"/>
      <c r="J272" s="123"/>
      <c r="K272" s="123"/>
      <c r="L272" s="123"/>
      <c r="M272" s="123"/>
      <c r="N272" s="123"/>
    </row>
    <row r="273" spans="1:14" x14ac:dyDescent="0.25">
      <c r="A273" s="133">
        <v>66</v>
      </c>
      <c r="B273" s="58" t="s">
        <v>513</v>
      </c>
      <c r="C273" s="133">
        <v>60</v>
      </c>
      <c r="D273" s="133">
        <v>137</v>
      </c>
      <c r="E273" s="60"/>
      <c r="F273" s="60"/>
      <c r="G273" s="140">
        <v>8220</v>
      </c>
      <c r="H273" s="60"/>
      <c r="I273" s="60"/>
      <c r="J273" s="34">
        <v>1</v>
      </c>
      <c r="K273" s="34">
        <v>1</v>
      </c>
      <c r="L273" s="134">
        <v>8220</v>
      </c>
      <c r="M273" s="60"/>
      <c r="N273" s="60"/>
    </row>
    <row r="274" spans="1:14" ht="21" x14ac:dyDescent="0.25">
      <c r="A274" s="133"/>
      <c r="B274" s="58" t="s">
        <v>538</v>
      </c>
      <c r="C274" s="133"/>
      <c r="D274" s="133"/>
      <c r="E274" s="60">
        <v>137</v>
      </c>
      <c r="F274" s="60"/>
      <c r="G274" s="140"/>
      <c r="H274" s="72">
        <v>8220</v>
      </c>
      <c r="I274" s="60"/>
      <c r="J274" s="60">
        <v>1</v>
      </c>
      <c r="K274" s="60">
        <v>1</v>
      </c>
      <c r="L274" s="134"/>
      <c r="M274" s="61">
        <v>8220</v>
      </c>
      <c r="N274" s="60"/>
    </row>
    <row r="275" spans="1:14" x14ac:dyDescent="0.25">
      <c r="A275" s="123"/>
      <c r="B275" s="123"/>
      <c r="C275" s="123"/>
      <c r="D275" s="123"/>
      <c r="E275" s="123"/>
      <c r="F275" s="123"/>
      <c r="G275" s="123"/>
      <c r="H275" s="123"/>
      <c r="I275" s="123"/>
      <c r="J275" s="123"/>
      <c r="K275" s="123"/>
      <c r="L275" s="123"/>
      <c r="M275" s="123"/>
      <c r="N275" s="123"/>
    </row>
    <row r="276" spans="1:14" x14ac:dyDescent="0.25">
      <c r="A276" s="133">
        <v>67</v>
      </c>
      <c r="B276" s="58" t="s">
        <v>513</v>
      </c>
      <c r="C276" s="133">
        <v>28</v>
      </c>
      <c r="D276" s="140">
        <v>3740</v>
      </c>
      <c r="E276" s="60"/>
      <c r="F276" s="60"/>
      <c r="G276" s="140">
        <v>104720</v>
      </c>
      <c r="H276" s="60"/>
      <c r="I276" s="60"/>
      <c r="J276" s="34">
        <v>1</v>
      </c>
      <c r="K276" s="34">
        <v>1</v>
      </c>
      <c r="L276" s="134">
        <v>104720</v>
      </c>
      <c r="M276" s="60"/>
      <c r="N276" s="60"/>
    </row>
    <row r="277" spans="1:14" ht="21" x14ac:dyDescent="0.25">
      <c r="A277" s="133"/>
      <c r="B277" s="58" t="s">
        <v>539</v>
      </c>
      <c r="C277" s="133"/>
      <c r="D277" s="140"/>
      <c r="E277" s="72">
        <v>3740</v>
      </c>
      <c r="F277" s="60"/>
      <c r="G277" s="140"/>
      <c r="H277" s="72">
        <v>104720</v>
      </c>
      <c r="I277" s="60"/>
      <c r="J277" s="60">
        <v>1</v>
      </c>
      <c r="K277" s="60">
        <v>1</v>
      </c>
      <c r="L277" s="134"/>
      <c r="M277" s="61">
        <v>104720</v>
      </c>
      <c r="N277" s="60"/>
    </row>
    <row r="278" spans="1:14" x14ac:dyDescent="0.25">
      <c r="A278" s="123"/>
      <c r="B278" s="123"/>
      <c r="C278" s="123"/>
      <c r="D278" s="123"/>
      <c r="E278" s="123"/>
      <c r="F278" s="123"/>
      <c r="G278" s="123"/>
      <c r="H278" s="123"/>
      <c r="I278" s="123"/>
      <c r="J278" s="123"/>
      <c r="K278" s="123"/>
      <c r="L278" s="123"/>
      <c r="M278" s="123"/>
      <c r="N278" s="123"/>
    </row>
    <row r="279" spans="1:14" x14ac:dyDescent="0.25">
      <c r="A279" s="133">
        <v>68</v>
      </c>
      <c r="B279" s="58" t="s">
        <v>513</v>
      </c>
      <c r="C279" s="133">
        <v>198</v>
      </c>
      <c r="D279" s="133">
        <v>625</v>
      </c>
      <c r="E279" s="60"/>
      <c r="F279" s="60"/>
      <c r="G279" s="140">
        <v>123750</v>
      </c>
      <c r="H279" s="60"/>
      <c r="I279" s="60"/>
      <c r="J279" s="34">
        <v>1</v>
      </c>
      <c r="K279" s="34">
        <v>1</v>
      </c>
      <c r="L279" s="134">
        <v>123750</v>
      </c>
      <c r="M279" s="60"/>
      <c r="N279" s="60"/>
    </row>
    <row r="280" spans="1:14" ht="21" x14ac:dyDescent="0.25">
      <c r="A280" s="133"/>
      <c r="B280" s="58" t="s">
        <v>540</v>
      </c>
      <c r="C280" s="133"/>
      <c r="D280" s="133"/>
      <c r="E280" s="60">
        <v>625</v>
      </c>
      <c r="F280" s="60"/>
      <c r="G280" s="140"/>
      <c r="H280" s="72">
        <v>123750</v>
      </c>
      <c r="I280" s="60"/>
      <c r="J280" s="60">
        <v>1</v>
      </c>
      <c r="K280" s="60">
        <v>1</v>
      </c>
      <c r="L280" s="134"/>
      <c r="M280" s="61">
        <v>123750</v>
      </c>
      <c r="N280" s="60"/>
    </row>
    <row r="281" spans="1:14" x14ac:dyDescent="0.25">
      <c r="A281" s="58"/>
      <c r="B281" s="60" t="s">
        <v>515</v>
      </c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</row>
    <row r="282" spans="1:14" x14ac:dyDescent="0.25">
      <c r="A282" s="123"/>
      <c r="B282" s="123"/>
      <c r="C282" s="123"/>
      <c r="D282" s="123"/>
      <c r="E282" s="123"/>
      <c r="F282" s="123"/>
      <c r="G282" s="123"/>
      <c r="H282" s="123"/>
      <c r="I282" s="123"/>
      <c r="J282" s="123"/>
      <c r="K282" s="123"/>
      <c r="L282" s="123"/>
      <c r="M282" s="123"/>
      <c r="N282" s="123"/>
    </row>
    <row r="283" spans="1:14" x14ac:dyDescent="0.25">
      <c r="A283" s="133">
        <v>69</v>
      </c>
      <c r="B283" s="58" t="s">
        <v>513</v>
      </c>
      <c r="C283" s="133">
        <v>15</v>
      </c>
      <c r="D283" s="133">
        <v>266</v>
      </c>
      <c r="E283" s="60"/>
      <c r="F283" s="60"/>
      <c r="G283" s="140">
        <v>3990</v>
      </c>
      <c r="H283" s="60"/>
      <c r="I283" s="60"/>
      <c r="J283" s="34">
        <v>1</v>
      </c>
      <c r="K283" s="34">
        <v>1</v>
      </c>
      <c r="L283" s="134">
        <v>3990</v>
      </c>
      <c r="M283" s="60"/>
      <c r="N283" s="60"/>
    </row>
    <row r="284" spans="1:14" x14ac:dyDescent="0.25">
      <c r="A284" s="133"/>
      <c r="B284" s="58" t="s">
        <v>541</v>
      </c>
      <c r="C284" s="133"/>
      <c r="D284" s="133"/>
      <c r="E284" s="60">
        <v>266</v>
      </c>
      <c r="F284" s="60"/>
      <c r="G284" s="140"/>
      <c r="H284" s="72">
        <v>3990</v>
      </c>
      <c r="I284" s="60"/>
      <c r="J284" s="60">
        <v>1</v>
      </c>
      <c r="K284" s="60">
        <v>1</v>
      </c>
      <c r="L284" s="134"/>
      <c r="M284" s="61">
        <v>3990</v>
      </c>
      <c r="N284" s="60"/>
    </row>
    <row r="285" spans="1:14" x14ac:dyDescent="0.25">
      <c r="A285" s="123"/>
      <c r="B285" s="123"/>
      <c r="C285" s="123"/>
      <c r="D285" s="123"/>
      <c r="E285" s="123"/>
      <c r="F285" s="123"/>
      <c r="G285" s="123"/>
      <c r="H285" s="123"/>
      <c r="I285" s="123"/>
      <c r="J285" s="123"/>
      <c r="K285" s="123"/>
      <c r="L285" s="123"/>
      <c r="M285" s="123"/>
      <c r="N285" s="123"/>
    </row>
    <row r="286" spans="1:14" x14ac:dyDescent="0.25">
      <c r="A286" s="133">
        <v>70</v>
      </c>
      <c r="B286" s="58" t="s">
        <v>513</v>
      </c>
      <c r="C286" s="133">
        <v>21</v>
      </c>
      <c r="D286" s="133">
        <v>350</v>
      </c>
      <c r="E286" s="60"/>
      <c r="F286" s="60"/>
      <c r="G286" s="140">
        <v>7350</v>
      </c>
      <c r="H286" s="60"/>
      <c r="I286" s="60"/>
      <c r="J286" s="34">
        <v>1</v>
      </c>
      <c r="K286" s="34">
        <v>1</v>
      </c>
      <c r="L286" s="134">
        <v>7350</v>
      </c>
      <c r="M286" s="60"/>
      <c r="N286" s="60"/>
    </row>
    <row r="287" spans="1:14" ht="21" x14ac:dyDescent="0.25">
      <c r="A287" s="133"/>
      <c r="B287" s="58" t="s">
        <v>542</v>
      </c>
      <c r="C287" s="133"/>
      <c r="D287" s="133"/>
      <c r="E287" s="60">
        <v>350</v>
      </c>
      <c r="F287" s="60"/>
      <c r="G287" s="140"/>
      <c r="H287" s="72">
        <v>7350</v>
      </c>
      <c r="I287" s="60"/>
      <c r="J287" s="60">
        <v>1</v>
      </c>
      <c r="K287" s="60">
        <v>1</v>
      </c>
      <c r="L287" s="134"/>
      <c r="M287" s="61">
        <v>7350</v>
      </c>
      <c r="N287" s="60"/>
    </row>
    <row r="288" spans="1:14" x14ac:dyDescent="0.25">
      <c r="A288" s="123"/>
      <c r="B288" s="123"/>
      <c r="C288" s="123"/>
      <c r="D288" s="123"/>
      <c r="E288" s="123"/>
      <c r="F288" s="123"/>
      <c r="G288" s="123"/>
      <c r="H288" s="123"/>
      <c r="I288" s="123"/>
      <c r="J288" s="123"/>
      <c r="K288" s="123"/>
      <c r="L288" s="123"/>
      <c r="M288" s="123"/>
      <c r="N288" s="123"/>
    </row>
    <row r="289" spans="1:14" x14ac:dyDescent="0.25">
      <c r="A289" s="133">
        <v>71</v>
      </c>
      <c r="B289" s="58" t="s">
        <v>513</v>
      </c>
      <c r="C289" s="133">
        <v>21</v>
      </c>
      <c r="D289" s="133">
        <v>350</v>
      </c>
      <c r="E289" s="60"/>
      <c r="F289" s="60"/>
      <c r="G289" s="140">
        <v>7350</v>
      </c>
      <c r="H289" s="60"/>
      <c r="I289" s="60"/>
      <c r="J289" s="34">
        <v>1</v>
      </c>
      <c r="K289" s="34">
        <v>1</v>
      </c>
      <c r="L289" s="134">
        <v>7350</v>
      </c>
      <c r="M289" s="60"/>
      <c r="N289" s="60"/>
    </row>
    <row r="290" spans="1:14" ht="21" x14ac:dyDescent="0.25">
      <c r="A290" s="133"/>
      <c r="B290" s="58" t="s">
        <v>543</v>
      </c>
      <c r="C290" s="133"/>
      <c r="D290" s="133"/>
      <c r="E290" s="60">
        <v>350</v>
      </c>
      <c r="F290" s="60"/>
      <c r="G290" s="140"/>
      <c r="H290" s="72">
        <v>7350</v>
      </c>
      <c r="I290" s="60"/>
      <c r="J290" s="60">
        <v>1</v>
      </c>
      <c r="K290" s="60">
        <v>1</v>
      </c>
      <c r="L290" s="134"/>
      <c r="M290" s="61">
        <v>7350</v>
      </c>
      <c r="N290" s="60"/>
    </row>
    <row r="291" spans="1:14" x14ac:dyDescent="0.25">
      <c r="A291" s="123"/>
      <c r="B291" s="123"/>
      <c r="C291" s="123"/>
      <c r="D291" s="123"/>
      <c r="E291" s="123"/>
      <c r="F291" s="123"/>
      <c r="G291" s="123"/>
      <c r="H291" s="123"/>
      <c r="I291" s="123"/>
      <c r="J291" s="123"/>
      <c r="K291" s="123"/>
      <c r="L291" s="123"/>
      <c r="M291" s="123"/>
      <c r="N291" s="123"/>
    </row>
    <row r="292" spans="1:14" x14ac:dyDescent="0.25">
      <c r="A292" s="133">
        <v>72</v>
      </c>
      <c r="B292" s="58" t="s">
        <v>513</v>
      </c>
      <c r="C292" s="133">
        <v>126</v>
      </c>
      <c r="D292" s="133">
        <v>164.45</v>
      </c>
      <c r="E292" s="60"/>
      <c r="F292" s="60"/>
      <c r="G292" s="140">
        <v>20720.7</v>
      </c>
      <c r="H292" s="60"/>
      <c r="I292" s="60"/>
      <c r="J292" s="34">
        <v>1</v>
      </c>
      <c r="K292" s="34">
        <v>1</v>
      </c>
      <c r="L292" s="134">
        <v>20721</v>
      </c>
      <c r="M292" s="60"/>
      <c r="N292" s="60"/>
    </row>
    <row r="293" spans="1:14" ht="21" x14ac:dyDescent="0.25">
      <c r="A293" s="133"/>
      <c r="B293" s="58" t="s">
        <v>544</v>
      </c>
      <c r="C293" s="133"/>
      <c r="D293" s="133"/>
      <c r="E293" s="60">
        <v>164.45</v>
      </c>
      <c r="F293" s="60"/>
      <c r="G293" s="140"/>
      <c r="H293" s="72">
        <v>20720.7</v>
      </c>
      <c r="I293" s="60"/>
      <c r="J293" s="60">
        <v>1</v>
      </c>
      <c r="K293" s="60">
        <v>1</v>
      </c>
      <c r="L293" s="134"/>
      <c r="M293" s="61">
        <v>20721</v>
      </c>
      <c r="N293" s="60"/>
    </row>
    <row r="294" spans="1:14" x14ac:dyDescent="0.25">
      <c r="A294" s="123"/>
      <c r="B294" s="123"/>
      <c r="C294" s="123"/>
      <c r="D294" s="123"/>
      <c r="E294" s="123"/>
      <c r="F294" s="123"/>
      <c r="G294" s="123"/>
      <c r="H294" s="123"/>
      <c r="I294" s="123"/>
      <c r="J294" s="123"/>
      <c r="K294" s="123"/>
      <c r="L294" s="123"/>
      <c r="M294" s="123"/>
      <c r="N294" s="123"/>
    </row>
    <row r="295" spans="1:14" x14ac:dyDescent="0.25">
      <c r="A295" s="133">
        <v>73</v>
      </c>
      <c r="B295" s="58" t="s">
        <v>513</v>
      </c>
      <c r="C295" s="133">
        <v>79</v>
      </c>
      <c r="D295" s="133">
        <v>31</v>
      </c>
      <c r="E295" s="60"/>
      <c r="F295" s="60"/>
      <c r="G295" s="140">
        <v>2449</v>
      </c>
      <c r="H295" s="60"/>
      <c r="I295" s="60"/>
      <c r="J295" s="34">
        <v>1</v>
      </c>
      <c r="K295" s="34">
        <v>1</v>
      </c>
      <c r="L295" s="134">
        <v>2449</v>
      </c>
      <c r="M295" s="60"/>
      <c r="N295" s="60"/>
    </row>
    <row r="296" spans="1:14" ht="21" x14ac:dyDescent="0.25">
      <c r="A296" s="133"/>
      <c r="B296" s="58" t="s">
        <v>545</v>
      </c>
      <c r="C296" s="133"/>
      <c r="D296" s="133"/>
      <c r="E296" s="60">
        <v>31</v>
      </c>
      <c r="F296" s="60"/>
      <c r="G296" s="140"/>
      <c r="H296" s="72">
        <v>2449</v>
      </c>
      <c r="I296" s="60"/>
      <c r="J296" s="60">
        <v>1</v>
      </c>
      <c r="K296" s="60">
        <v>1</v>
      </c>
      <c r="L296" s="134"/>
      <c r="M296" s="61">
        <v>2449</v>
      </c>
      <c r="N296" s="60"/>
    </row>
    <row r="297" spans="1:14" x14ac:dyDescent="0.25">
      <c r="A297" s="58"/>
      <c r="B297" s="60" t="s">
        <v>546</v>
      </c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</row>
    <row r="298" spans="1:14" x14ac:dyDescent="0.25">
      <c r="A298" s="123"/>
      <c r="B298" s="123"/>
      <c r="C298" s="123"/>
      <c r="D298" s="123"/>
      <c r="E298" s="123"/>
      <c r="F298" s="123"/>
      <c r="G298" s="123"/>
      <c r="H298" s="123"/>
      <c r="I298" s="123"/>
      <c r="J298" s="123"/>
      <c r="K298" s="123"/>
      <c r="L298" s="123"/>
      <c r="M298" s="123"/>
      <c r="N298" s="123"/>
    </row>
    <row r="299" spans="1:14" x14ac:dyDescent="0.25">
      <c r="A299" s="133">
        <v>74</v>
      </c>
      <c r="B299" s="58" t="s">
        <v>513</v>
      </c>
      <c r="C299" s="133">
        <v>49</v>
      </c>
      <c r="D299" s="133">
        <v>62</v>
      </c>
      <c r="E299" s="60"/>
      <c r="F299" s="60"/>
      <c r="G299" s="140">
        <v>3038</v>
      </c>
      <c r="H299" s="60"/>
      <c r="I299" s="60"/>
      <c r="J299" s="34">
        <v>1</v>
      </c>
      <c r="K299" s="34">
        <v>1</v>
      </c>
      <c r="L299" s="134">
        <v>3038</v>
      </c>
      <c r="M299" s="60"/>
      <c r="N299" s="60"/>
    </row>
    <row r="300" spans="1:14" ht="21" x14ac:dyDescent="0.25">
      <c r="A300" s="133"/>
      <c r="B300" s="58" t="s">
        <v>547</v>
      </c>
      <c r="C300" s="133"/>
      <c r="D300" s="133"/>
      <c r="E300" s="60">
        <v>62</v>
      </c>
      <c r="F300" s="60"/>
      <c r="G300" s="140"/>
      <c r="H300" s="72">
        <v>3038</v>
      </c>
      <c r="I300" s="60"/>
      <c r="J300" s="60">
        <v>1</v>
      </c>
      <c r="K300" s="60">
        <v>1</v>
      </c>
      <c r="L300" s="134"/>
      <c r="M300" s="61">
        <v>3038</v>
      </c>
      <c r="N300" s="60"/>
    </row>
    <row r="301" spans="1:14" x14ac:dyDescent="0.25">
      <c r="A301" s="58"/>
      <c r="B301" s="60" t="s">
        <v>535</v>
      </c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</row>
    <row r="302" spans="1:14" x14ac:dyDescent="0.25">
      <c r="A302" s="123"/>
      <c r="B302" s="123"/>
      <c r="C302" s="123"/>
      <c r="D302" s="123"/>
      <c r="E302" s="123"/>
      <c r="F302" s="123"/>
      <c r="G302" s="123"/>
      <c r="H302" s="123"/>
      <c r="I302" s="123"/>
      <c r="J302" s="123"/>
      <c r="K302" s="123"/>
      <c r="L302" s="123"/>
      <c r="M302" s="123"/>
      <c r="N302" s="123"/>
    </row>
    <row r="303" spans="1:14" x14ac:dyDescent="0.25">
      <c r="A303" s="133">
        <v>75</v>
      </c>
      <c r="B303" s="58" t="s">
        <v>513</v>
      </c>
      <c r="C303" s="133">
        <v>75</v>
      </c>
      <c r="D303" s="133">
        <v>144</v>
      </c>
      <c r="E303" s="60"/>
      <c r="F303" s="60"/>
      <c r="G303" s="140">
        <v>10800</v>
      </c>
      <c r="H303" s="60"/>
      <c r="I303" s="60"/>
      <c r="J303" s="34">
        <v>1</v>
      </c>
      <c r="K303" s="34">
        <v>1</v>
      </c>
      <c r="L303" s="134">
        <v>10800</v>
      </c>
      <c r="M303" s="60"/>
      <c r="N303" s="60"/>
    </row>
    <row r="304" spans="1:14" ht="21" x14ac:dyDescent="0.25">
      <c r="A304" s="133"/>
      <c r="B304" s="58" t="s">
        <v>548</v>
      </c>
      <c r="C304" s="133"/>
      <c r="D304" s="133"/>
      <c r="E304" s="60">
        <v>144</v>
      </c>
      <c r="F304" s="60"/>
      <c r="G304" s="140"/>
      <c r="H304" s="72">
        <v>10800</v>
      </c>
      <c r="I304" s="60"/>
      <c r="J304" s="60">
        <v>1</v>
      </c>
      <c r="K304" s="60">
        <v>1</v>
      </c>
      <c r="L304" s="134"/>
      <c r="M304" s="61">
        <v>10800</v>
      </c>
      <c r="N304" s="60"/>
    </row>
    <row r="305" spans="1:14" x14ac:dyDescent="0.25">
      <c r="A305" s="123"/>
      <c r="B305" s="123"/>
      <c r="C305" s="123"/>
      <c r="D305" s="123"/>
      <c r="E305" s="123"/>
      <c r="F305" s="123"/>
      <c r="G305" s="123"/>
      <c r="H305" s="123"/>
      <c r="I305" s="123"/>
      <c r="J305" s="123"/>
      <c r="K305" s="123"/>
      <c r="L305" s="123"/>
      <c r="M305" s="123"/>
      <c r="N305" s="123"/>
    </row>
    <row r="306" spans="1:14" x14ac:dyDescent="0.25">
      <c r="A306" s="133">
        <v>76</v>
      </c>
      <c r="B306" s="58" t="s">
        <v>513</v>
      </c>
      <c r="C306" s="133">
        <v>15</v>
      </c>
      <c r="D306" s="133">
        <v>150</v>
      </c>
      <c r="E306" s="60"/>
      <c r="F306" s="60"/>
      <c r="G306" s="140">
        <v>2250</v>
      </c>
      <c r="H306" s="60"/>
      <c r="I306" s="60"/>
      <c r="J306" s="34">
        <v>1</v>
      </c>
      <c r="K306" s="34">
        <v>1</v>
      </c>
      <c r="L306" s="134">
        <v>2250</v>
      </c>
      <c r="M306" s="60"/>
      <c r="N306" s="60"/>
    </row>
    <row r="307" spans="1:14" ht="21" x14ac:dyDescent="0.25">
      <c r="A307" s="133"/>
      <c r="B307" s="58" t="s">
        <v>549</v>
      </c>
      <c r="C307" s="133"/>
      <c r="D307" s="133"/>
      <c r="E307" s="60">
        <v>150</v>
      </c>
      <c r="F307" s="60"/>
      <c r="G307" s="140"/>
      <c r="H307" s="72">
        <v>2250</v>
      </c>
      <c r="I307" s="60"/>
      <c r="J307" s="60">
        <v>1</v>
      </c>
      <c r="K307" s="60">
        <v>1</v>
      </c>
      <c r="L307" s="134"/>
      <c r="M307" s="61">
        <v>2250</v>
      </c>
      <c r="N307" s="60"/>
    </row>
    <row r="308" spans="1:14" x14ac:dyDescent="0.25">
      <c r="A308" s="123"/>
      <c r="B308" s="123"/>
      <c r="C308" s="123"/>
      <c r="D308" s="123"/>
      <c r="E308" s="123"/>
      <c r="F308" s="123"/>
      <c r="G308" s="123"/>
      <c r="H308" s="123"/>
      <c r="I308" s="123"/>
      <c r="J308" s="123"/>
      <c r="K308" s="123"/>
      <c r="L308" s="123"/>
      <c r="M308" s="123"/>
      <c r="N308" s="123"/>
    </row>
    <row r="309" spans="1:14" x14ac:dyDescent="0.25">
      <c r="A309" s="133">
        <v>77</v>
      </c>
      <c r="B309" s="58" t="s">
        <v>513</v>
      </c>
      <c r="C309" s="133">
        <v>28</v>
      </c>
      <c r="D309" s="133">
        <v>350</v>
      </c>
      <c r="E309" s="60"/>
      <c r="F309" s="60"/>
      <c r="G309" s="140">
        <v>9800</v>
      </c>
      <c r="H309" s="60"/>
      <c r="I309" s="60"/>
      <c r="J309" s="34">
        <v>1</v>
      </c>
      <c r="K309" s="34">
        <v>1</v>
      </c>
      <c r="L309" s="134">
        <v>9800</v>
      </c>
      <c r="M309" s="60"/>
      <c r="N309" s="60"/>
    </row>
    <row r="310" spans="1:14" ht="21" x14ac:dyDescent="0.25">
      <c r="A310" s="133"/>
      <c r="B310" s="58" t="s">
        <v>550</v>
      </c>
      <c r="C310" s="133"/>
      <c r="D310" s="133"/>
      <c r="E310" s="60">
        <v>350</v>
      </c>
      <c r="F310" s="60"/>
      <c r="G310" s="140"/>
      <c r="H310" s="72">
        <v>9800</v>
      </c>
      <c r="I310" s="60"/>
      <c r="J310" s="60">
        <v>1</v>
      </c>
      <c r="K310" s="60">
        <v>1</v>
      </c>
      <c r="L310" s="134"/>
      <c r="M310" s="61">
        <v>9800</v>
      </c>
      <c r="N310" s="60"/>
    </row>
    <row r="311" spans="1:14" x14ac:dyDescent="0.25">
      <c r="A311" s="123"/>
      <c r="B311" s="123"/>
      <c r="C311" s="123"/>
      <c r="D311" s="123"/>
      <c r="E311" s="123"/>
      <c r="F311" s="123"/>
      <c r="G311" s="123"/>
      <c r="H311" s="123"/>
      <c r="I311" s="123"/>
      <c r="J311" s="123"/>
      <c r="K311" s="123"/>
      <c r="L311" s="123"/>
      <c r="M311" s="123"/>
      <c r="N311" s="123"/>
    </row>
    <row r="312" spans="1:14" x14ac:dyDescent="0.25">
      <c r="A312" s="133">
        <v>78</v>
      </c>
      <c r="B312" s="58" t="s">
        <v>513</v>
      </c>
      <c r="C312" s="133">
        <v>476</v>
      </c>
      <c r="D312" s="133">
        <v>824</v>
      </c>
      <c r="E312" s="60"/>
      <c r="F312" s="60"/>
      <c r="G312" s="140">
        <v>392224</v>
      </c>
      <c r="H312" s="60"/>
      <c r="I312" s="60"/>
      <c r="J312" s="34">
        <v>1</v>
      </c>
      <c r="K312" s="34">
        <v>1</v>
      </c>
      <c r="L312" s="134">
        <v>392224</v>
      </c>
      <c r="M312" s="60"/>
      <c r="N312" s="60"/>
    </row>
    <row r="313" spans="1:14" ht="21" x14ac:dyDescent="0.25">
      <c r="A313" s="133"/>
      <c r="B313" s="58" t="s">
        <v>551</v>
      </c>
      <c r="C313" s="133"/>
      <c r="D313" s="133"/>
      <c r="E313" s="60">
        <v>824</v>
      </c>
      <c r="F313" s="60"/>
      <c r="G313" s="140"/>
      <c r="H313" s="72">
        <v>392224</v>
      </c>
      <c r="I313" s="60"/>
      <c r="J313" s="60">
        <v>1</v>
      </c>
      <c r="K313" s="60">
        <v>1</v>
      </c>
      <c r="L313" s="134"/>
      <c r="M313" s="61">
        <v>392224</v>
      </c>
      <c r="N313" s="60"/>
    </row>
    <row r="314" spans="1:14" x14ac:dyDescent="0.25">
      <c r="A314" s="123"/>
      <c r="B314" s="123"/>
      <c r="C314" s="123"/>
      <c r="D314" s="123"/>
      <c r="E314" s="123"/>
      <c r="F314" s="123"/>
      <c r="G314" s="123"/>
      <c r="H314" s="123"/>
      <c r="I314" s="123"/>
      <c r="J314" s="123"/>
      <c r="K314" s="123"/>
      <c r="L314" s="123"/>
      <c r="M314" s="123"/>
      <c r="N314" s="123"/>
    </row>
    <row r="315" spans="1:14" x14ac:dyDescent="0.25">
      <c r="A315" s="133">
        <v>79</v>
      </c>
      <c r="B315" s="58" t="s">
        <v>513</v>
      </c>
      <c r="C315" s="133">
        <v>28</v>
      </c>
      <c r="D315" s="133">
        <v>85</v>
      </c>
      <c r="E315" s="60"/>
      <c r="F315" s="60"/>
      <c r="G315" s="140">
        <v>2380</v>
      </c>
      <c r="H315" s="60"/>
      <c r="I315" s="60"/>
      <c r="J315" s="34">
        <v>1</v>
      </c>
      <c r="K315" s="34">
        <v>1</v>
      </c>
      <c r="L315" s="134">
        <v>2380</v>
      </c>
      <c r="M315" s="60"/>
      <c r="N315" s="60"/>
    </row>
    <row r="316" spans="1:14" x14ac:dyDescent="0.25">
      <c r="A316" s="133"/>
      <c r="B316" s="58" t="s">
        <v>552</v>
      </c>
      <c r="C316" s="133"/>
      <c r="D316" s="133"/>
      <c r="E316" s="60">
        <v>85</v>
      </c>
      <c r="F316" s="60"/>
      <c r="G316" s="140"/>
      <c r="H316" s="72">
        <v>2380</v>
      </c>
      <c r="I316" s="60"/>
      <c r="J316" s="60">
        <v>1</v>
      </c>
      <c r="K316" s="60">
        <v>1</v>
      </c>
      <c r="L316" s="134"/>
      <c r="M316" s="61">
        <v>2380</v>
      </c>
      <c r="N316" s="60"/>
    </row>
    <row r="317" spans="1:14" x14ac:dyDescent="0.25">
      <c r="A317" s="123"/>
      <c r="B317" s="123"/>
      <c r="C317" s="123"/>
      <c r="D317" s="123"/>
      <c r="E317" s="123"/>
      <c r="F317" s="123"/>
      <c r="G317" s="123"/>
      <c r="H317" s="123"/>
      <c r="I317" s="123"/>
      <c r="J317" s="123"/>
      <c r="K317" s="123"/>
      <c r="L317" s="123"/>
      <c r="M317" s="123"/>
      <c r="N317" s="123"/>
    </row>
    <row r="318" spans="1:14" x14ac:dyDescent="0.25">
      <c r="A318" s="133">
        <v>80</v>
      </c>
      <c r="B318" s="58" t="s">
        <v>513</v>
      </c>
      <c r="C318" s="133">
        <v>126</v>
      </c>
      <c r="D318" s="133">
        <v>250</v>
      </c>
      <c r="E318" s="60"/>
      <c r="F318" s="60"/>
      <c r="G318" s="140">
        <v>31500</v>
      </c>
      <c r="H318" s="60"/>
      <c r="I318" s="60"/>
      <c r="J318" s="34">
        <v>1</v>
      </c>
      <c r="K318" s="34">
        <v>1</v>
      </c>
      <c r="L318" s="134">
        <v>31500</v>
      </c>
      <c r="M318" s="60"/>
      <c r="N318" s="60"/>
    </row>
    <row r="319" spans="1:14" x14ac:dyDescent="0.25">
      <c r="A319" s="133"/>
      <c r="B319" s="58" t="s">
        <v>553</v>
      </c>
      <c r="C319" s="133"/>
      <c r="D319" s="133"/>
      <c r="E319" s="60">
        <v>250</v>
      </c>
      <c r="F319" s="60"/>
      <c r="G319" s="140"/>
      <c r="H319" s="72">
        <v>31500</v>
      </c>
      <c r="I319" s="60"/>
      <c r="J319" s="60">
        <v>1</v>
      </c>
      <c r="K319" s="60">
        <v>1</v>
      </c>
      <c r="L319" s="134"/>
      <c r="M319" s="61">
        <v>31500</v>
      </c>
      <c r="N319" s="60"/>
    </row>
    <row r="320" spans="1:14" x14ac:dyDescent="0.25">
      <c r="A320" s="123"/>
      <c r="B320" s="123"/>
      <c r="C320" s="123"/>
      <c r="D320" s="123"/>
      <c r="E320" s="123"/>
      <c r="F320" s="123"/>
      <c r="G320" s="123"/>
      <c r="H320" s="123"/>
      <c r="I320" s="123"/>
      <c r="J320" s="123"/>
      <c r="K320" s="123"/>
      <c r="L320" s="123"/>
      <c r="M320" s="123"/>
      <c r="N320" s="123"/>
    </row>
    <row r="321" spans="1:14" x14ac:dyDescent="0.25">
      <c r="A321" s="133">
        <v>81</v>
      </c>
      <c r="B321" s="58" t="s">
        <v>513</v>
      </c>
      <c r="C321" s="133">
        <v>21</v>
      </c>
      <c r="D321" s="140">
        <v>4700</v>
      </c>
      <c r="E321" s="60"/>
      <c r="F321" s="60"/>
      <c r="G321" s="140">
        <v>98700</v>
      </c>
      <c r="H321" s="60"/>
      <c r="I321" s="60"/>
      <c r="J321" s="34">
        <v>1</v>
      </c>
      <c r="K321" s="34">
        <v>1</v>
      </c>
      <c r="L321" s="134">
        <v>98700</v>
      </c>
      <c r="M321" s="60"/>
      <c r="N321" s="60"/>
    </row>
    <row r="322" spans="1:14" x14ac:dyDescent="0.25">
      <c r="A322" s="133"/>
      <c r="B322" s="58" t="s">
        <v>554</v>
      </c>
      <c r="C322" s="133"/>
      <c r="D322" s="140"/>
      <c r="E322" s="72">
        <v>4700</v>
      </c>
      <c r="F322" s="60"/>
      <c r="G322" s="140"/>
      <c r="H322" s="72">
        <v>98700</v>
      </c>
      <c r="I322" s="60"/>
      <c r="J322" s="60">
        <v>1</v>
      </c>
      <c r="K322" s="60">
        <v>1</v>
      </c>
      <c r="L322" s="134"/>
      <c r="M322" s="61">
        <v>98700</v>
      </c>
      <c r="N322" s="60"/>
    </row>
    <row r="323" spans="1:14" x14ac:dyDescent="0.25">
      <c r="A323" s="123"/>
      <c r="B323" s="123"/>
      <c r="C323" s="123"/>
      <c r="D323" s="123"/>
      <c r="E323" s="123"/>
      <c r="F323" s="123"/>
      <c r="G323" s="123"/>
      <c r="H323" s="123"/>
      <c r="I323" s="123"/>
      <c r="J323" s="123"/>
      <c r="K323" s="123"/>
      <c r="L323" s="123"/>
      <c r="M323" s="123"/>
      <c r="N323" s="123"/>
    </row>
    <row r="324" spans="1:14" x14ac:dyDescent="0.25">
      <c r="A324" s="133">
        <v>82</v>
      </c>
      <c r="B324" s="58" t="s">
        <v>513</v>
      </c>
      <c r="C324" s="133">
        <v>10</v>
      </c>
      <c r="D324" s="140">
        <v>12000</v>
      </c>
      <c r="E324" s="60"/>
      <c r="F324" s="60"/>
      <c r="G324" s="140">
        <v>120000</v>
      </c>
      <c r="H324" s="60"/>
      <c r="I324" s="60"/>
      <c r="J324" s="34">
        <v>1</v>
      </c>
      <c r="K324" s="34">
        <v>1</v>
      </c>
      <c r="L324" s="134">
        <v>120000</v>
      </c>
      <c r="M324" s="60"/>
      <c r="N324" s="60"/>
    </row>
    <row r="325" spans="1:14" x14ac:dyDescent="0.25">
      <c r="A325" s="133"/>
      <c r="B325" s="58" t="s">
        <v>555</v>
      </c>
      <c r="C325" s="133"/>
      <c r="D325" s="140"/>
      <c r="E325" s="72">
        <v>12000</v>
      </c>
      <c r="F325" s="60"/>
      <c r="G325" s="140"/>
      <c r="H325" s="72">
        <v>120000</v>
      </c>
      <c r="I325" s="60"/>
      <c r="J325" s="60">
        <v>1</v>
      </c>
      <c r="K325" s="60">
        <v>1</v>
      </c>
      <c r="L325" s="134"/>
      <c r="M325" s="61">
        <v>120000</v>
      </c>
      <c r="N325" s="60"/>
    </row>
    <row r="326" spans="1:14" x14ac:dyDescent="0.25">
      <c r="A326" s="123"/>
      <c r="B326" s="123"/>
      <c r="C326" s="123"/>
      <c r="D326" s="123"/>
      <c r="E326" s="123"/>
      <c r="F326" s="123"/>
      <c r="G326" s="123"/>
      <c r="H326" s="123"/>
      <c r="I326" s="123"/>
      <c r="J326" s="123"/>
      <c r="K326" s="123"/>
      <c r="L326" s="123"/>
      <c r="M326" s="123"/>
      <c r="N326" s="123"/>
    </row>
    <row r="327" spans="1:14" x14ac:dyDescent="0.25">
      <c r="A327" s="133">
        <v>83</v>
      </c>
      <c r="B327" s="58" t="s">
        <v>513</v>
      </c>
      <c r="C327" s="133">
        <v>5</v>
      </c>
      <c r="D327" s="140">
        <v>4500</v>
      </c>
      <c r="E327" s="60"/>
      <c r="F327" s="60"/>
      <c r="G327" s="140">
        <v>22500</v>
      </c>
      <c r="H327" s="60"/>
      <c r="I327" s="60"/>
      <c r="J327" s="34">
        <v>1</v>
      </c>
      <c r="K327" s="34">
        <v>1</v>
      </c>
      <c r="L327" s="134">
        <v>22500</v>
      </c>
      <c r="M327" s="60"/>
      <c r="N327" s="60"/>
    </row>
    <row r="328" spans="1:14" x14ac:dyDescent="0.25">
      <c r="A328" s="133"/>
      <c r="B328" s="58" t="s">
        <v>556</v>
      </c>
      <c r="C328" s="133"/>
      <c r="D328" s="140"/>
      <c r="E328" s="72">
        <v>4500</v>
      </c>
      <c r="F328" s="60"/>
      <c r="G328" s="140"/>
      <c r="H328" s="72">
        <v>22500</v>
      </c>
      <c r="I328" s="60"/>
      <c r="J328" s="60">
        <v>1</v>
      </c>
      <c r="K328" s="60">
        <v>1</v>
      </c>
      <c r="L328" s="134"/>
      <c r="M328" s="61">
        <v>22500</v>
      </c>
      <c r="N328" s="60"/>
    </row>
    <row r="329" spans="1:14" x14ac:dyDescent="0.25">
      <c r="A329" s="123"/>
      <c r="B329" s="123"/>
      <c r="C329" s="123"/>
      <c r="D329" s="123"/>
      <c r="E329" s="123"/>
      <c r="F329" s="123"/>
      <c r="G329" s="123"/>
      <c r="H329" s="123"/>
      <c r="I329" s="123"/>
      <c r="J329" s="123"/>
      <c r="K329" s="123"/>
      <c r="L329" s="123"/>
      <c r="M329" s="123"/>
      <c r="N329" s="123"/>
    </row>
    <row r="330" spans="1:14" x14ac:dyDescent="0.25">
      <c r="A330" s="133">
        <v>84</v>
      </c>
      <c r="B330" s="58" t="s">
        <v>513</v>
      </c>
      <c r="C330" s="133">
        <v>10</v>
      </c>
      <c r="D330" s="140">
        <v>1250</v>
      </c>
      <c r="E330" s="60"/>
      <c r="F330" s="60"/>
      <c r="G330" s="140">
        <v>12500</v>
      </c>
      <c r="H330" s="60"/>
      <c r="I330" s="60"/>
      <c r="J330" s="34">
        <v>1</v>
      </c>
      <c r="K330" s="34">
        <v>1</v>
      </c>
      <c r="L330" s="134">
        <v>12500</v>
      </c>
      <c r="M330" s="60"/>
      <c r="N330" s="60"/>
    </row>
    <row r="331" spans="1:14" x14ac:dyDescent="0.25">
      <c r="A331" s="133"/>
      <c r="B331" s="58" t="s">
        <v>557</v>
      </c>
      <c r="C331" s="133"/>
      <c r="D331" s="140"/>
      <c r="E331" s="72">
        <v>1250</v>
      </c>
      <c r="F331" s="60"/>
      <c r="G331" s="140"/>
      <c r="H331" s="72">
        <v>12500</v>
      </c>
      <c r="I331" s="60"/>
      <c r="J331" s="60">
        <v>1</v>
      </c>
      <c r="K331" s="60">
        <v>1</v>
      </c>
      <c r="L331" s="134"/>
      <c r="M331" s="61">
        <v>12500</v>
      </c>
      <c r="N331" s="60"/>
    </row>
    <row r="332" spans="1:14" x14ac:dyDescent="0.25">
      <c r="A332" s="123"/>
      <c r="B332" s="123"/>
      <c r="C332" s="123"/>
      <c r="D332" s="123"/>
      <c r="E332" s="123"/>
      <c r="F332" s="123"/>
      <c r="G332" s="123"/>
      <c r="H332" s="123"/>
      <c r="I332" s="123"/>
      <c r="J332" s="123"/>
      <c r="K332" s="123"/>
      <c r="L332" s="123"/>
      <c r="M332" s="123"/>
      <c r="N332" s="123"/>
    </row>
    <row r="333" spans="1:14" x14ac:dyDescent="0.25">
      <c r="A333" s="133">
        <v>85</v>
      </c>
      <c r="B333" s="58" t="s">
        <v>513</v>
      </c>
      <c r="C333" s="133">
        <v>5</v>
      </c>
      <c r="D333" s="140">
        <v>1200</v>
      </c>
      <c r="E333" s="60"/>
      <c r="F333" s="60"/>
      <c r="G333" s="140">
        <v>6000</v>
      </c>
      <c r="H333" s="60"/>
      <c r="I333" s="60"/>
      <c r="J333" s="34">
        <v>1</v>
      </c>
      <c r="K333" s="34">
        <v>1</v>
      </c>
      <c r="L333" s="134">
        <v>6000</v>
      </c>
      <c r="M333" s="60"/>
      <c r="N333" s="60"/>
    </row>
    <row r="334" spans="1:14" ht="21" x14ac:dyDescent="0.25">
      <c r="A334" s="133"/>
      <c r="B334" s="58" t="s">
        <v>558</v>
      </c>
      <c r="C334" s="133"/>
      <c r="D334" s="140"/>
      <c r="E334" s="72">
        <v>1200</v>
      </c>
      <c r="F334" s="60"/>
      <c r="G334" s="140"/>
      <c r="H334" s="72">
        <v>6000</v>
      </c>
      <c r="I334" s="60"/>
      <c r="J334" s="60">
        <v>1</v>
      </c>
      <c r="K334" s="60">
        <v>1</v>
      </c>
      <c r="L334" s="134"/>
      <c r="M334" s="61">
        <v>6000</v>
      </c>
      <c r="N334" s="60"/>
    </row>
    <row r="335" spans="1:14" x14ac:dyDescent="0.25">
      <c r="A335" s="123"/>
      <c r="B335" s="123"/>
      <c r="C335" s="123"/>
      <c r="D335" s="123"/>
      <c r="E335" s="123"/>
      <c r="F335" s="123"/>
      <c r="G335" s="123"/>
      <c r="H335" s="123"/>
      <c r="I335" s="123"/>
      <c r="J335" s="123"/>
      <c r="K335" s="123"/>
      <c r="L335" s="123"/>
      <c r="M335" s="123"/>
      <c r="N335" s="123"/>
    </row>
    <row r="336" spans="1:14" x14ac:dyDescent="0.25">
      <c r="A336" s="133">
        <v>86</v>
      </c>
      <c r="B336" s="58" t="s">
        <v>513</v>
      </c>
      <c r="C336" s="133">
        <v>5</v>
      </c>
      <c r="D336" s="140">
        <v>2850</v>
      </c>
      <c r="E336" s="60"/>
      <c r="F336" s="60"/>
      <c r="G336" s="140">
        <v>14250</v>
      </c>
      <c r="H336" s="60"/>
      <c r="I336" s="60"/>
      <c r="J336" s="34">
        <v>1</v>
      </c>
      <c r="K336" s="34">
        <v>1</v>
      </c>
      <c r="L336" s="134">
        <v>14250</v>
      </c>
      <c r="M336" s="60"/>
      <c r="N336" s="60"/>
    </row>
    <row r="337" spans="1:14" ht="21" x14ac:dyDescent="0.25">
      <c r="A337" s="133"/>
      <c r="B337" s="58" t="s">
        <v>559</v>
      </c>
      <c r="C337" s="133"/>
      <c r="D337" s="140"/>
      <c r="E337" s="72">
        <v>2850</v>
      </c>
      <c r="F337" s="60"/>
      <c r="G337" s="140"/>
      <c r="H337" s="72">
        <v>14250</v>
      </c>
      <c r="I337" s="60"/>
      <c r="J337" s="60">
        <v>1</v>
      </c>
      <c r="K337" s="60">
        <v>1</v>
      </c>
      <c r="L337" s="134"/>
      <c r="M337" s="61">
        <v>14250</v>
      </c>
      <c r="N337" s="60"/>
    </row>
    <row r="338" spans="1:14" x14ac:dyDescent="0.25">
      <c r="A338" s="123"/>
      <c r="B338" s="123"/>
      <c r="C338" s="123"/>
      <c r="D338" s="123"/>
      <c r="E338" s="123"/>
      <c r="F338" s="123"/>
      <c r="G338" s="123"/>
      <c r="H338" s="123"/>
      <c r="I338" s="123"/>
      <c r="J338" s="123"/>
      <c r="K338" s="123"/>
      <c r="L338" s="123"/>
      <c r="M338" s="123"/>
      <c r="N338" s="123"/>
    </row>
    <row r="339" spans="1:14" x14ac:dyDescent="0.25">
      <c r="A339" s="133">
        <v>87</v>
      </c>
      <c r="B339" s="58" t="s">
        <v>513</v>
      </c>
      <c r="C339" s="133">
        <v>5</v>
      </c>
      <c r="D339" s="140">
        <v>25000</v>
      </c>
      <c r="E339" s="60"/>
      <c r="F339" s="60"/>
      <c r="G339" s="140">
        <v>125000</v>
      </c>
      <c r="H339" s="60"/>
      <c r="I339" s="60"/>
      <c r="J339" s="34">
        <v>1</v>
      </c>
      <c r="K339" s="34">
        <v>1</v>
      </c>
      <c r="L339" s="134">
        <v>125000</v>
      </c>
      <c r="M339" s="60"/>
      <c r="N339" s="60"/>
    </row>
    <row r="340" spans="1:14" ht="42" x14ac:dyDescent="0.25">
      <c r="A340" s="133"/>
      <c r="B340" s="58" t="s">
        <v>560</v>
      </c>
      <c r="C340" s="133"/>
      <c r="D340" s="140"/>
      <c r="E340" s="72">
        <v>25000</v>
      </c>
      <c r="F340" s="60"/>
      <c r="G340" s="140"/>
      <c r="H340" s="72">
        <v>125000</v>
      </c>
      <c r="I340" s="60"/>
      <c r="J340" s="60">
        <v>1</v>
      </c>
      <c r="K340" s="60">
        <v>1</v>
      </c>
      <c r="L340" s="134"/>
      <c r="M340" s="61">
        <v>125000</v>
      </c>
      <c r="N340" s="60"/>
    </row>
    <row r="341" spans="1:14" x14ac:dyDescent="0.25">
      <c r="A341" s="123"/>
      <c r="B341" s="123"/>
      <c r="C341" s="123"/>
      <c r="D341" s="123"/>
      <c r="E341" s="123"/>
      <c r="F341" s="123"/>
      <c r="G341" s="123"/>
      <c r="H341" s="123"/>
      <c r="I341" s="123"/>
      <c r="J341" s="123"/>
      <c r="K341" s="123"/>
      <c r="L341" s="123"/>
      <c r="M341" s="123"/>
      <c r="N341" s="123"/>
    </row>
    <row r="342" spans="1:14" x14ac:dyDescent="0.25">
      <c r="A342" s="133">
        <v>88</v>
      </c>
      <c r="B342" s="58" t="s">
        <v>513</v>
      </c>
      <c r="C342" s="133">
        <v>15</v>
      </c>
      <c r="D342" s="140">
        <v>3200</v>
      </c>
      <c r="E342" s="60"/>
      <c r="F342" s="60"/>
      <c r="G342" s="140">
        <v>48000</v>
      </c>
      <c r="H342" s="60"/>
      <c r="I342" s="60"/>
      <c r="J342" s="34">
        <v>1</v>
      </c>
      <c r="K342" s="34">
        <v>1</v>
      </c>
      <c r="L342" s="134">
        <v>48000</v>
      </c>
      <c r="M342" s="60"/>
      <c r="N342" s="60"/>
    </row>
    <row r="343" spans="1:14" ht="21" x14ac:dyDescent="0.25">
      <c r="A343" s="133"/>
      <c r="B343" s="58" t="s">
        <v>561</v>
      </c>
      <c r="C343" s="133"/>
      <c r="D343" s="140"/>
      <c r="E343" s="72">
        <v>3200</v>
      </c>
      <c r="F343" s="60"/>
      <c r="G343" s="140"/>
      <c r="H343" s="72">
        <v>48000</v>
      </c>
      <c r="I343" s="60"/>
      <c r="J343" s="60">
        <v>1</v>
      </c>
      <c r="K343" s="60">
        <v>1</v>
      </c>
      <c r="L343" s="134"/>
      <c r="M343" s="61">
        <v>48000</v>
      </c>
      <c r="N343" s="60"/>
    </row>
    <row r="344" spans="1:14" x14ac:dyDescent="0.25">
      <c r="A344" s="123"/>
      <c r="B344" s="123"/>
      <c r="C344" s="123"/>
      <c r="D344" s="123"/>
      <c r="E344" s="123"/>
      <c r="F344" s="123"/>
      <c r="G344" s="123"/>
      <c r="H344" s="123"/>
      <c r="I344" s="123"/>
      <c r="J344" s="123"/>
      <c r="K344" s="123"/>
      <c r="L344" s="123"/>
      <c r="M344" s="123"/>
      <c r="N344" s="123"/>
    </row>
    <row r="345" spans="1:14" x14ac:dyDescent="0.25">
      <c r="A345" s="133">
        <v>89</v>
      </c>
      <c r="B345" s="58" t="s">
        <v>513</v>
      </c>
      <c r="C345" s="133">
        <v>295.834</v>
      </c>
      <c r="D345" s="140">
        <v>1200</v>
      </c>
      <c r="E345" s="60"/>
      <c r="F345" s="60"/>
      <c r="G345" s="140">
        <v>355000.8</v>
      </c>
      <c r="H345" s="60"/>
      <c r="I345" s="60"/>
      <c r="J345" s="34">
        <v>1</v>
      </c>
      <c r="K345" s="34">
        <v>1</v>
      </c>
      <c r="L345" s="134">
        <v>355001</v>
      </c>
      <c r="M345" s="60"/>
      <c r="N345" s="60"/>
    </row>
    <row r="346" spans="1:14" x14ac:dyDescent="0.25">
      <c r="A346" s="133"/>
      <c r="B346" s="58" t="s">
        <v>562</v>
      </c>
      <c r="C346" s="133"/>
      <c r="D346" s="140"/>
      <c r="E346" s="72">
        <v>1200</v>
      </c>
      <c r="F346" s="60"/>
      <c r="G346" s="140"/>
      <c r="H346" s="72">
        <v>355000.8</v>
      </c>
      <c r="I346" s="60"/>
      <c r="J346" s="60">
        <v>1</v>
      </c>
      <c r="K346" s="60">
        <v>1</v>
      </c>
      <c r="L346" s="134"/>
      <c r="M346" s="61">
        <v>355001</v>
      </c>
      <c r="N346" s="60"/>
    </row>
    <row r="347" spans="1:14" x14ac:dyDescent="0.25">
      <c r="A347" s="58"/>
      <c r="B347" s="60" t="s">
        <v>563</v>
      </c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</row>
    <row r="348" spans="1:14" x14ac:dyDescent="0.25">
      <c r="A348" s="123"/>
      <c r="B348" s="123"/>
      <c r="C348" s="123"/>
      <c r="D348" s="123"/>
      <c r="E348" s="123"/>
      <c r="F348" s="123"/>
      <c r="G348" s="123"/>
      <c r="H348" s="123"/>
      <c r="I348" s="123"/>
      <c r="J348" s="123"/>
      <c r="K348" s="123"/>
      <c r="L348" s="123"/>
      <c r="M348" s="123"/>
      <c r="N348" s="123"/>
    </row>
    <row r="349" spans="1:14" x14ac:dyDescent="0.25">
      <c r="A349" s="133">
        <v>90</v>
      </c>
      <c r="B349" s="58" t="s">
        <v>508</v>
      </c>
      <c r="C349" s="133">
        <v>21</v>
      </c>
      <c r="D349" s="140">
        <v>98349</v>
      </c>
      <c r="E349" s="60"/>
      <c r="F349" s="60"/>
      <c r="G349" s="140">
        <v>2065329</v>
      </c>
      <c r="H349" s="60"/>
      <c r="I349" s="60"/>
      <c r="J349" s="34">
        <v>1</v>
      </c>
      <c r="K349" s="34">
        <v>1</v>
      </c>
      <c r="L349" s="134">
        <v>2065329</v>
      </c>
      <c r="M349" s="60"/>
      <c r="N349" s="60"/>
    </row>
    <row r="350" spans="1:14" x14ac:dyDescent="0.25">
      <c r="A350" s="133"/>
      <c r="B350" s="58" t="s">
        <v>564</v>
      </c>
      <c r="C350" s="133"/>
      <c r="D350" s="140"/>
      <c r="E350" s="72">
        <v>98349</v>
      </c>
      <c r="F350" s="60"/>
      <c r="G350" s="140"/>
      <c r="H350" s="72">
        <v>2065329</v>
      </c>
      <c r="I350" s="60"/>
      <c r="J350" s="60">
        <v>1</v>
      </c>
      <c r="K350" s="60">
        <v>1</v>
      </c>
      <c r="L350" s="134"/>
      <c r="M350" s="61">
        <v>2065329</v>
      </c>
      <c r="N350" s="60"/>
    </row>
    <row r="351" spans="1:14" x14ac:dyDescent="0.25">
      <c r="A351" s="123"/>
      <c r="B351" s="123"/>
      <c r="C351" s="123"/>
      <c r="D351" s="123"/>
      <c r="E351" s="123"/>
      <c r="F351" s="123"/>
      <c r="G351" s="123"/>
      <c r="H351" s="123"/>
      <c r="I351" s="123"/>
      <c r="J351" s="123"/>
      <c r="K351" s="123"/>
      <c r="L351" s="123"/>
      <c r="M351" s="123"/>
      <c r="N351" s="123"/>
    </row>
    <row r="352" spans="1:14" x14ac:dyDescent="0.25">
      <c r="A352" s="133">
        <v>91</v>
      </c>
      <c r="B352" s="58" t="s">
        <v>508</v>
      </c>
      <c r="C352" s="133">
        <v>63</v>
      </c>
      <c r="D352" s="140">
        <v>6583.22</v>
      </c>
      <c r="E352" s="60"/>
      <c r="F352" s="60"/>
      <c r="G352" s="140">
        <v>414742.86</v>
      </c>
      <c r="H352" s="60"/>
      <c r="I352" s="60"/>
      <c r="J352" s="34">
        <v>1</v>
      </c>
      <c r="K352" s="34">
        <v>1</v>
      </c>
      <c r="L352" s="134">
        <v>414743</v>
      </c>
      <c r="M352" s="60"/>
      <c r="N352" s="60"/>
    </row>
    <row r="353" spans="1:14" ht="21" x14ac:dyDescent="0.25">
      <c r="A353" s="133"/>
      <c r="B353" s="58" t="s">
        <v>565</v>
      </c>
      <c r="C353" s="133"/>
      <c r="D353" s="140"/>
      <c r="E353" s="72">
        <v>6583.22</v>
      </c>
      <c r="F353" s="60"/>
      <c r="G353" s="140"/>
      <c r="H353" s="72">
        <v>414742.86</v>
      </c>
      <c r="I353" s="60"/>
      <c r="J353" s="60">
        <v>1</v>
      </c>
      <c r="K353" s="60">
        <v>1</v>
      </c>
      <c r="L353" s="134"/>
      <c r="M353" s="61">
        <v>414743</v>
      </c>
      <c r="N353" s="60"/>
    </row>
    <row r="354" spans="1:14" x14ac:dyDescent="0.25">
      <c r="A354" s="58"/>
      <c r="B354" s="60" t="s">
        <v>566</v>
      </c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</row>
    <row r="355" spans="1:14" x14ac:dyDescent="0.25">
      <c r="A355" s="123"/>
      <c r="B355" s="123"/>
      <c r="C355" s="123"/>
      <c r="D355" s="123"/>
      <c r="E355" s="123"/>
      <c r="F355" s="123"/>
      <c r="G355" s="123"/>
      <c r="H355" s="123"/>
      <c r="I355" s="123"/>
      <c r="J355" s="123"/>
      <c r="K355" s="123"/>
      <c r="L355" s="123"/>
      <c r="M355" s="123"/>
      <c r="N355" s="123"/>
    </row>
    <row r="356" spans="1:14" x14ac:dyDescent="0.25">
      <c r="A356" s="133">
        <v>92</v>
      </c>
      <c r="B356" s="58" t="s">
        <v>508</v>
      </c>
      <c r="C356" s="133">
        <v>9.8699999999999992</v>
      </c>
      <c r="D356" s="140">
        <v>83788</v>
      </c>
      <c r="E356" s="60"/>
      <c r="F356" s="60"/>
      <c r="G356" s="140">
        <v>826987.56</v>
      </c>
      <c r="H356" s="60"/>
      <c r="I356" s="60"/>
      <c r="J356" s="34">
        <v>1</v>
      </c>
      <c r="K356" s="34">
        <v>1</v>
      </c>
      <c r="L356" s="134">
        <v>826988</v>
      </c>
      <c r="M356" s="60"/>
      <c r="N356" s="60"/>
    </row>
    <row r="357" spans="1:14" ht="21" x14ac:dyDescent="0.25">
      <c r="A357" s="133"/>
      <c r="B357" s="58" t="s">
        <v>567</v>
      </c>
      <c r="C357" s="133"/>
      <c r="D357" s="140"/>
      <c r="E357" s="72">
        <v>83788</v>
      </c>
      <c r="F357" s="60"/>
      <c r="G357" s="140"/>
      <c r="H357" s="72">
        <v>826987.56</v>
      </c>
      <c r="I357" s="60"/>
      <c r="J357" s="60">
        <v>1</v>
      </c>
      <c r="K357" s="60">
        <v>1</v>
      </c>
      <c r="L357" s="134"/>
      <c r="M357" s="61">
        <v>826988</v>
      </c>
      <c r="N357" s="60"/>
    </row>
    <row r="358" spans="1:14" x14ac:dyDescent="0.25">
      <c r="A358" s="123"/>
      <c r="B358" s="123"/>
      <c r="C358" s="123"/>
      <c r="D358" s="123"/>
      <c r="E358" s="123"/>
      <c r="F358" s="123"/>
      <c r="G358" s="123"/>
      <c r="H358" s="123"/>
      <c r="I358" s="123"/>
      <c r="J358" s="123"/>
      <c r="K358" s="123"/>
      <c r="L358" s="123"/>
      <c r="M358" s="123"/>
      <c r="N358" s="123"/>
    </row>
    <row r="359" spans="1:14" x14ac:dyDescent="0.25">
      <c r="A359" s="133">
        <v>93</v>
      </c>
      <c r="B359" s="58" t="s">
        <v>508</v>
      </c>
      <c r="C359" s="133">
        <v>1.5</v>
      </c>
      <c r="D359" s="140">
        <v>65000</v>
      </c>
      <c r="E359" s="60"/>
      <c r="F359" s="60"/>
      <c r="G359" s="140">
        <v>97500</v>
      </c>
      <c r="H359" s="60"/>
      <c r="I359" s="60"/>
      <c r="J359" s="34">
        <v>1</v>
      </c>
      <c r="K359" s="34">
        <v>1</v>
      </c>
      <c r="L359" s="134">
        <v>97500</v>
      </c>
      <c r="M359" s="60"/>
      <c r="N359" s="60"/>
    </row>
    <row r="360" spans="1:14" ht="21" x14ac:dyDescent="0.25">
      <c r="A360" s="133"/>
      <c r="B360" s="58" t="s">
        <v>568</v>
      </c>
      <c r="C360" s="133"/>
      <c r="D360" s="140"/>
      <c r="E360" s="72">
        <v>65000</v>
      </c>
      <c r="F360" s="60"/>
      <c r="G360" s="140"/>
      <c r="H360" s="72">
        <v>97500</v>
      </c>
      <c r="I360" s="60"/>
      <c r="J360" s="60">
        <v>1</v>
      </c>
      <c r="K360" s="60">
        <v>1</v>
      </c>
      <c r="L360" s="134"/>
      <c r="M360" s="61">
        <v>97500</v>
      </c>
      <c r="N360" s="60"/>
    </row>
    <row r="361" spans="1:14" x14ac:dyDescent="0.25">
      <c r="A361" s="123"/>
      <c r="B361" s="123"/>
      <c r="C361" s="123"/>
      <c r="D361" s="123"/>
      <c r="E361" s="123"/>
      <c r="F361" s="123"/>
      <c r="G361" s="123"/>
      <c r="H361" s="123"/>
      <c r="I361" s="123"/>
      <c r="J361" s="123"/>
      <c r="K361" s="123"/>
      <c r="L361" s="123"/>
      <c r="M361" s="123"/>
      <c r="N361" s="123"/>
    </row>
    <row r="362" spans="1:14" x14ac:dyDescent="0.25">
      <c r="A362" s="133">
        <v>94</v>
      </c>
      <c r="B362" s="58" t="s">
        <v>508</v>
      </c>
      <c r="C362" s="133">
        <v>4</v>
      </c>
      <c r="D362" s="140">
        <v>18610</v>
      </c>
      <c r="E362" s="60"/>
      <c r="F362" s="60"/>
      <c r="G362" s="140">
        <v>74440</v>
      </c>
      <c r="H362" s="60"/>
      <c r="I362" s="60"/>
      <c r="J362" s="34">
        <v>1</v>
      </c>
      <c r="K362" s="34">
        <v>1</v>
      </c>
      <c r="L362" s="134">
        <v>74440</v>
      </c>
      <c r="M362" s="60"/>
      <c r="N362" s="60"/>
    </row>
    <row r="363" spans="1:14" ht="31.5" x14ac:dyDescent="0.25">
      <c r="A363" s="133"/>
      <c r="B363" s="58" t="s">
        <v>569</v>
      </c>
      <c r="C363" s="133"/>
      <c r="D363" s="140"/>
      <c r="E363" s="72">
        <v>18610</v>
      </c>
      <c r="F363" s="60"/>
      <c r="G363" s="140"/>
      <c r="H363" s="72">
        <v>74440</v>
      </c>
      <c r="I363" s="60"/>
      <c r="J363" s="60">
        <v>1</v>
      </c>
      <c r="K363" s="60">
        <v>1</v>
      </c>
      <c r="L363" s="134"/>
      <c r="M363" s="61">
        <v>74440</v>
      </c>
      <c r="N363" s="60"/>
    </row>
    <row r="364" spans="1:14" x14ac:dyDescent="0.25">
      <c r="A364" s="123"/>
      <c r="B364" s="123"/>
      <c r="C364" s="123"/>
      <c r="D364" s="123"/>
      <c r="E364" s="123"/>
      <c r="F364" s="123"/>
      <c r="G364" s="123"/>
      <c r="H364" s="123"/>
      <c r="I364" s="123"/>
      <c r="J364" s="123"/>
      <c r="K364" s="123"/>
      <c r="L364" s="123"/>
      <c r="M364" s="123"/>
      <c r="N364" s="123"/>
    </row>
    <row r="365" spans="1:14" x14ac:dyDescent="0.25">
      <c r="A365" s="133">
        <v>95</v>
      </c>
      <c r="B365" s="58" t="s">
        <v>513</v>
      </c>
      <c r="C365" s="133">
        <v>5</v>
      </c>
      <c r="D365" s="140">
        <v>18812</v>
      </c>
      <c r="E365" s="60"/>
      <c r="F365" s="60"/>
      <c r="G365" s="140">
        <v>94060</v>
      </c>
      <c r="H365" s="60"/>
      <c r="I365" s="60"/>
      <c r="J365" s="34">
        <v>1</v>
      </c>
      <c r="K365" s="34">
        <v>1</v>
      </c>
      <c r="L365" s="134">
        <v>94060</v>
      </c>
      <c r="M365" s="60"/>
      <c r="N365" s="60"/>
    </row>
    <row r="366" spans="1:14" ht="21" x14ac:dyDescent="0.25">
      <c r="A366" s="133"/>
      <c r="B366" s="58" t="s">
        <v>570</v>
      </c>
      <c r="C366" s="133"/>
      <c r="D366" s="140"/>
      <c r="E366" s="72">
        <v>18812</v>
      </c>
      <c r="F366" s="60"/>
      <c r="G366" s="140"/>
      <c r="H366" s="72">
        <v>94060</v>
      </c>
      <c r="I366" s="60"/>
      <c r="J366" s="60">
        <v>1</v>
      </c>
      <c r="K366" s="60">
        <v>1</v>
      </c>
      <c r="L366" s="134"/>
      <c r="M366" s="61">
        <v>94060</v>
      </c>
      <c r="N366" s="60"/>
    </row>
    <row r="367" spans="1:14" x14ac:dyDescent="0.25">
      <c r="A367" s="123"/>
      <c r="B367" s="123"/>
      <c r="C367" s="123"/>
      <c r="D367" s="123"/>
      <c r="E367" s="123"/>
      <c r="F367" s="123"/>
      <c r="G367" s="123"/>
      <c r="H367" s="123"/>
      <c r="I367" s="123"/>
      <c r="J367" s="123"/>
      <c r="K367" s="123"/>
      <c r="L367" s="123"/>
      <c r="M367" s="123"/>
      <c r="N367" s="123"/>
    </row>
    <row r="368" spans="1:14" x14ac:dyDescent="0.25">
      <c r="A368" s="133">
        <v>96</v>
      </c>
      <c r="B368" s="58" t="s">
        <v>513</v>
      </c>
      <c r="C368" s="133">
        <v>5</v>
      </c>
      <c r="D368" s="140">
        <v>11700</v>
      </c>
      <c r="E368" s="60"/>
      <c r="F368" s="60"/>
      <c r="G368" s="140">
        <v>58500</v>
      </c>
      <c r="H368" s="60"/>
      <c r="I368" s="60"/>
      <c r="J368" s="34">
        <v>1</v>
      </c>
      <c r="K368" s="34">
        <v>1</v>
      </c>
      <c r="L368" s="134">
        <v>58500</v>
      </c>
      <c r="M368" s="60"/>
      <c r="N368" s="60"/>
    </row>
    <row r="369" spans="1:14" ht="21" x14ac:dyDescent="0.25">
      <c r="A369" s="133"/>
      <c r="B369" s="58" t="s">
        <v>571</v>
      </c>
      <c r="C369" s="133"/>
      <c r="D369" s="140"/>
      <c r="E369" s="72">
        <v>11700</v>
      </c>
      <c r="F369" s="60"/>
      <c r="G369" s="140"/>
      <c r="H369" s="72">
        <v>58500</v>
      </c>
      <c r="I369" s="60"/>
      <c r="J369" s="60">
        <v>1</v>
      </c>
      <c r="K369" s="60">
        <v>1</v>
      </c>
      <c r="L369" s="134"/>
      <c r="M369" s="61">
        <v>58500</v>
      </c>
      <c r="N369" s="60"/>
    </row>
    <row r="370" spans="1:14" x14ac:dyDescent="0.25">
      <c r="A370" s="123"/>
      <c r="B370" s="123"/>
      <c r="C370" s="123"/>
      <c r="D370" s="123"/>
      <c r="E370" s="123"/>
      <c r="F370" s="123"/>
      <c r="G370" s="123"/>
      <c r="H370" s="123"/>
      <c r="I370" s="123"/>
      <c r="J370" s="123"/>
      <c r="K370" s="123"/>
      <c r="L370" s="123"/>
      <c r="M370" s="123"/>
      <c r="N370" s="123"/>
    </row>
    <row r="371" spans="1:14" x14ac:dyDescent="0.25">
      <c r="A371" s="133">
        <v>97</v>
      </c>
      <c r="B371" s="58" t="s">
        <v>513</v>
      </c>
      <c r="C371" s="133">
        <v>5</v>
      </c>
      <c r="D371" s="140">
        <v>4805</v>
      </c>
      <c r="E371" s="60"/>
      <c r="F371" s="60"/>
      <c r="G371" s="140">
        <v>24025</v>
      </c>
      <c r="H371" s="60"/>
      <c r="I371" s="60"/>
      <c r="J371" s="34">
        <v>1</v>
      </c>
      <c r="K371" s="34">
        <v>1</v>
      </c>
      <c r="L371" s="134">
        <v>24025</v>
      </c>
      <c r="M371" s="60"/>
      <c r="N371" s="60"/>
    </row>
    <row r="372" spans="1:14" ht="21" x14ac:dyDescent="0.25">
      <c r="A372" s="133"/>
      <c r="B372" s="58" t="s">
        <v>572</v>
      </c>
      <c r="C372" s="133"/>
      <c r="D372" s="140"/>
      <c r="E372" s="72">
        <v>4805</v>
      </c>
      <c r="F372" s="60"/>
      <c r="G372" s="140"/>
      <c r="H372" s="72">
        <v>24025</v>
      </c>
      <c r="I372" s="60"/>
      <c r="J372" s="60">
        <v>1</v>
      </c>
      <c r="K372" s="60">
        <v>1</v>
      </c>
      <c r="L372" s="134"/>
      <c r="M372" s="61">
        <v>24025</v>
      </c>
      <c r="N372" s="60"/>
    </row>
    <row r="373" spans="1:14" x14ac:dyDescent="0.25">
      <c r="A373" s="123"/>
      <c r="B373" s="123"/>
      <c r="C373" s="123"/>
      <c r="D373" s="123"/>
      <c r="E373" s="123"/>
      <c r="F373" s="123"/>
      <c r="G373" s="123"/>
      <c r="H373" s="123"/>
      <c r="I373" s="123"/>
      <c r="J373" s="123"/>
      <c r="K373" s="123"/>
      <c r="L373" s="123"/>
      <c r="M373" s="123"/>
      <c r="N373" s="123"/>
    </row>
    <row r="374" spans="1:14" x14ac:dyDescent="0.25">
      <c r="A374" s="133">
        <v>98</v>
      </c>
      <c r="B374" s="58" t="s">
        <v>513</v>
      </c>
      <c r="C374" s="133">
        <v>20</v>
      </c>
      <c r="D374" s="133">
        <v>220</v>
      </c>
      <c r="E374" s="60"/>
      <c r="F374" s="60"/>
      <c r="G374" s="140">
        <v>4400</v>
      </c>
      <c r="H374" s="60"/>
      <c r="I374" s="60"/>
      <c r="J374" s="34">
        <v>1</v>
      </c>
      <c r="K374" s="34">
        <v>1</v>
      </c>
      <c r="L374" s="134">
        <v>4400</v>
      </c>
      <c r="M374" s="60"/>
      <c r="N374" s="60"/>
    </row>
    <row r="375" spans="1:14" ht="21" x14ac:dyDescent="0.25">
      <c r="A375" s="133"/>
      <c r="B375" s="58" t="s">
        <v>573</v>
      </c>
      <c r="C375" s="133"/>
      <c r="D375" s="133"/>
      <c r="E375" s="60">
        <v>220</v>
      </c>
      <c r="F375" s="60"/>
      <c r="G375" s="140"/>
      <c r="H375" s="72">
        <v>4400</v>
      </c>
      <c r="I375" s="60"/>
      <c r="J375" s="60">
        <v>1</v>
      </c>
      <c r="K375" s="60">
        <v>1</v>
      </c>
      <c r="L375" s="134"/>
      <c r="M375" s="61">
        <v>4400</v>
      </c>
      <c r="N375" s="60"/>
    </row>
    <row r="376" spans="1:14" x14ac:dyDescent="0.25">
      <c r="A376" s="123"/>
      <c r="B376" s="123"/>
      <c r="C376" s="123"/>
      <c r="D376" s="123"/>
      <c r="E376" s="123"/>
      <c r="F376" s="123"/>
      <c r="G376" s="123"/>
      <c r="H376" s="123"/>
      <c r="I376" s="123"/>
      <c r="J376" s="123"/>
      <c r="K376" s="123"/>
      <c r="L376" s="123"/>
      <c r="M376" s="123"/>
      <c r="N376" s="123"/>
    </row>
    <row r="377" spans="1:14" x14ac:dyDescent="0.25">
      <c r="A377" s="133">
        <v>99</v>
      </c>
      <c r="B377" s="58" t="s">
        <v>513</v>
      </c>
      <c r="C377" s="133">
        <v>120</v>
      </c>
      <c r="D377" s="133">
        <v>170</v>
      </c>
      <c r="E377" s="60"/>
      <c r="F377" s="60"/>
      <c r="G377" s="140">
        <v>20400</v>
      </c>
      <c r="H377" s="60"/>
      <c r="I377" s="60"/>
      <c r="J377" s="34">
        <v>1</v>
      </c>
      <c r="K377" s="34">
        <v>1</v>
      </c>
      <c r="L377" s="134">
        <v>20400</v>
      </c>
      <c r="M377" s="60"/>
      <c r="N377" s="60"/>
    </row>
    <row r="378" spans="1:14" ht="21" x14ac:dyDescent="0.25">
      <c r="A378" s="133"/>
      <c r="B378" s="58" t="s">
        <v>574</v>
      </c>
      <c r="C378" s="133"/>
      <c r="D378" s="133"/>
      <c r="E378" s="60">
        <v>170</v>
      </c>
      <c r="F378" s="60"/>
      <c r="G378" s="140"/>
      <c r="H378" s="72">
        <v>20400</v>
      </c>
      <c r="I378" s="60"/>
      <c r="J378" s="60">
        <v>1</v>
      </c>
      <c r="K378" s="60">
        <v>1</v>
      </c>
      <c r="L378" s="134"/>
      <c r="M378" s="61">
        <v>20400</v>
      </c>
      <c r="N378" s="60"/>
    </row>
    <row r="379" spans="1:14" x14ac:dyDescent="0.25">
      <c r="A379" s="123"/>
      <c r="B379" s="123"/>
      <c r="C379" s="123"/>
      <c r="D379" s="123"/>
      <c r="E379" s="123"/>
      <c r="F379" s="123"/>
      <c r="G379" s="123"/>
      <c r="H379" s="123"/>
      <c r="I379" s="123"/>
      <c r="J379" s="123"/>
      <c r="K379" s="123"/>
      <c r="L379" s="123"/>
      <c r="M379" s="123"/>
      <c r="N379" s="123"/>
    </row>
    <row r="380" spans="1:14" x14ac:dyDescent="0.25">
      <c r="A380" s="121"/>
      <c r="B380" s="122" t="s">
        <v>393</v>
      </c>
      <c r="C380" s="122"/>
      <c r="D380" s="122"/>
      <c r="E380" s="122"/>
      <c r="F380" s="122"/>
      <c r="G380" s="139">
        <v>24311795.32</v>
      </c>
      <c r="H380" s="56"/>
      <c r="I380" s="56"/>
      <c r="J380" s="56"/>
      <c r="K380" s="56"/>
      <c r="L380" s="138">
        <v>24311796</v>
      </c>
      <c r="M380" s="56"/>
      <c r="N380" s="56"/>
    </row>
    <row r="381" spans="1:14" x14ac:dyDescent="0.25">
      <c r="A381" s="121"/>
      <c r="B381" s="122"/>
      <c r="C381" s="122"/>
      <c r="D381" s="122"/>
      <c r="E381" s="122"/>
      <c r="F381" s="122"/>
      <c r="G381" s="139"/>
      <c r="H381" s="71">
        <v>24311795.32</v>
      </c>
      <c r="I381" s="56"/>
      <c r="J381" s="56"/>
      <c r="K381" s="56"/>
      <c r="L381" s="138"/>
      <c r="M381" s="62">
        <v>24311796</v>
      </c>
      <c r="N381" s="56"/>
    </row>
    <row r="382" spans="1:14" x14ac:dyDescent="0.25">
      <c r="A382" s="121"/>
      <c r="B382" s="122" t="s">
        <v>315</v>
      </c>
      <c r="C382" s="122"/>
      <c r="D382" s="122"/>
      <c r="E382" s="122"/>
      <c r="F382" s="122"/>
      <c r="G382" s="139">
        <v>13094664.359999999</v>
      </c>
      <c r="H382" s="56"/>
      <c r="I382" s="56"/>
      <c r="J382" s="56"/>
      <c r="K382" s="56"/>
      <c r="L382" s="138">
        <v>13094665</v>
      </c>
      <c r="M382" s="56"/>
      <c r="N382" s="56"/>
    </row>
    <row r="383" spans="1:14" x14ac:dyDescent="0.25">
      <c r="A383" s="121"/>
      <c r="B383" s="122"/>
      <c r="C383" s="122"/>
      <c r="D383" s="122"/>
      <c r="E383" s="122"/>
      <c r="F383" s="122"/>
      <c r="G383" s="139"/>
      <c r="H383" s="71">
        <v>13094664.359999999</v>
      </c>
      <c r="I383" s="56"/>
      <c r="J383" s="56"/>
      <c r="K383" s="56"/>
      <c r="L383" s="138"/>
      <c r="M383" s="62">
        <v>13094665</v>
      </c>
      <c r="N383" s="56"/>
    </row>
    <row r="384" spans="1:14" x14ac:dyDescent="0.25">
      <c r="A384" s="56"/>
      <c r="B384" s="122" t="s">
        <v>500</v>
      </c>
      <c r="C384" s="122"/>
      <c r="D384" s="122"/>
      <c r="E384" s="122"/>
      <c r="F384" s="122"/>
      <c r="G384" s="71">
        <v>13094664.359999999</v>
      </c>
      <c r="H384" s="56"/>
      <c r="I384" s="56"/>
      <c r="J384" s="56"/>
      <c r="K384" s="56"/>
      <c r="L384" s="62">
        <v>13094665</v>
      </c>
      <c r="M384" s="56"/>
      <c r="N384" s="56"/>
    </row>
    <row r="385" spans="1:14" x14ac:dyDescent="0.25">
      <c r="A385" s="121"/>
      <c r="B385" s="122" t="s">
        <v>319</v>
      </c>
      <c r="C385" s="122"/>
      <c r="D385" s="122"/>
      <c r="E385" s="122"/>
      <c r="F385" s="122"/>
      <c r="G385" s="139">
        <v>11217130.960000001</v>
      </c>
      <c r="H385" s="56"/>
      <c r="I385" s="56"/>
      <c r="J385" s="56"/>
      <c r="K385" s="56"/>
      <c r="L385" s="138">
        <v>11217131</v>
      </c>
      <c r="M385" s="56"/>
      <c r="N385" s="56"/>
    </row>
    <row r="386" spans="1:14" x14ac:dyDescent="0.25">
      <c r="A386" s="121"/>
      <c r="B386" s="122"/>
      <c r="C386" s="122"/>
      <c r="D386" s="122"/>
      <c r="E386" s="122"/>
      <c r="F386" s="122"/>
      <c r="G386" s="139"/>
      <c r="H386" s="71">
        <v>11217130.960000001</v>
      </c>
      <c r="I386" s="56"/>
      <c r="J386" s="56"/>
      <c r="K386" s="56"/>
      <c r="L386" s="138"/>
      <c r="M386" s="62">
        <v>11217131</v>
      </c>
      <c r="N386" s="56"/>
    </row>
    <row r="387" spans="1:14" ht="21" customHeight="1" x14ac:dyDescent="0.25">
      <c r="A387" s="56"/>
      <c r="B387" s="122" t="s">
        <v>327</v>
      </c>
      <c r="C387" s="122"/>
      <c r="D387" s="122"/>
      <c r="E387" s="122"/>
      <c r="F387" s="122"/>
      <c r="G387" s="71">
        <v>11217130.960000001</v>
      </c>
      <c r="H387" s="56"/>
      <c r="I387" s="56"/>
      <c r="J387" s="56"/>
      <c r="K387" s="56"/>
      <c r="L387" s="62">
        <v>11217131</v>
      </c>
      <c r="M387" s="56"/>
      <c r="N387" s="56"/>
    </row>
    <row r="388" spans="1:14" x14ac:dyDescent="0.25">
      <c r="A388" s="56"/>
      <c r="B388" s="122" t="s">
        <v>575</v>
      </c>
      <c r="C388" s="122"/>
      <c r="D388" s="122"/>
      <c r="E388" s="122"/>
      <c r="F388" s="122"/>
      <c r="G388" s="71">
        <v>24311795.32</v>
      </c>
      <c r="H388" s="56"/>
      <c r="I388" s="56"/>
      <c r="J388" s="56"/>
      <c r="K388" s="56"/>
      <c r="L388" s="62">
        <v>24311796</v>
      </c>
      <c r="M388" s="56"/>
      <c r="N388" s="56"/>
    </row>
    <row r="389" spans="1:14" x14ac:dyDescent="0.25">
      <c r="A389" s="123"/>
      <c r="B389" s="123"/>
      <c r="C389" s="123"/>
      <c r="D389" s="123"/>
      <c r="E389" s="123"/>
      <c r="F389" s="123"/>
      <c r="G389" s="123"/>
      <c r="H389" s="123"/>
      <c r="I389" s="123"/>
      <c r="J389" s="123"/>
      <c r="K389" s="123"/>
      <c r="L389" s="123"/>
      <c r="M389" s="123"/>
      <c r="N389" s="123"/>
    </row>
    <row r="390" spans="1:14" x14ac:dyDescent="0.25">
      <c r="A390" s="58"/>
      <c r="B390" s="141" t="s">
        <v>576</v>
      </c>
      <c r="C390" s="141"/>
      <c r="D390" s="141"/>
      <c r="E390" s="141"/>
      <c r="F390" s="141"/>
      <c r="G390" s="141"/>
      <c r="H390" s="141"/>
      <c r="I390" s="141"/>
      <c r="J390" s="141"/>
      <c r="K390" s="141"/>
      <c r="L390" s="141"/>
      <c r="M390" s="141"/>
      <c r="N390" s="141"/>
    </row>
    <row r="391" spans="1:14" x14ac:dyDescent="0.25">
      <c r="A391" s="123"/>
      <c r="B391" s="123"/>
      <c r="C391" s="123"/>
      <c r="D391" s="123"/>
      <c r="E391" s="123"/>
      <c r="F391" s="123"/>
      <c r="G391" s="123"/>
      <c r="H391" s="123"/>
      <c r="I391" s="123"/>
      <c r="J391" s="123"/>
      <c r="K391" s="123"/>
      <c r="L391" s="123"/>
      <c r="M391" s="123"/>
      <c r="N391" s="123"/>
    </row>
    <row r="392" spans="1:14" x14ac:dyDescent="0.25">
      <c r="A392" s="133">
        <v>100</v>
      </c>
      <c r="B392" s="58" t="s">
        <v>577</v>
      </c>
      <c r="C392" s="133">
        <v>600</v>
      </c>
      <c r="D392" s="133">
        <v>40.65</v>
      </c>
      <c r="E392" s="60"/>
      <c r="F392" s="34">
        <v>40.65</v>
      </c>
      <c r="G392" s="140">
        <v>24389.279999999999</v>
      </c>
      <c r="H392" s="60"/>
      <c r="I392" s="73">
        <v>24389.279999999999</v>
      </c>
      <c r="J392" s="34">
        <v>1</v>
      </c>
      <c r="K392" s="34">
        <v>5.21</v>
      </c>
      <c r="L392" s="134">
        <v>127068</v>
      </c>
      <c r="M392" s="60"/>
      <c r="N392" s="37">
        <v>127068</v>
      </c>
    </row>
    <row r="393" spans="1:14" ht="84" x14ac:dyDescent="0.25">
      <c r="A393" s="133"/>
      <c r="B393" s="58" t="s">
        <v>578</v>
      </c>
      <c r="C393" s="133"/>
      <c r="D393" s="133"/>
      <c r="E393" s="60"/>
      <c r="F393" s="60"/>
      <c r="G393" s="140"/>
      <c r="H393" s="60"/>
      <c r="I393" s="60"/>
      <c r="J393" s="60">
        <v>1</v>
      </c>
      <c r="K393" s="60">
        <v>1</v>
      </c>
      <c r="L393" s="134"/>
      <c r="M393" s="60"/>
      <c r="N393" s="60"/>
    </row>
    <row r="394" spans="1:14" x14ac:dyDescent="0.25">
      <c r="A394" s="123"/>
      <c r="B394" s="123"/>
      <c r="C394" s="123"/>
      <c r="D394" s="123"/>
      <c r="E394" s="123"/>
      <c r="F394" s="123"/>
      <c r="G394" s="123"/>
      <c r="H394" s="123"/>
      <c r="I394" s="123"/>
      <c r="J394" s="123"/>
      <c r="K394" s="123"/>
      <c r="L394" s="123"/>
      <c r="M394" s="123"/>
      <c r="N394" s="123"/>
    </row>
    <row r="395" spans="1:14" x14ac:dyDescent="0.25">
      <c r="A395" s="133">
        <v>101</v>
      </c>
      <c r="B395" s="58" t="s">
        <v>579</v>
      </c>
      <c r="C395" s="133">
        <v>565</v>
      </c>
      <c r="D395" s="133">
        <v>172</v>
      </c>
      <c r="E395" s="60"/>
      <c r="F395" s="34">
        <v>172</v>
      </c>
      <c r="G395" s="140">
        <v>97180</v>
      </c>
      <c r="H395" s="60"/>
      <c r="I395" s="73">
        <v>97180</v>
      </c>
      <c r="J395" s="34">
        <v>1</v>
      </c>
      <c r="K395" s="34">
        <v>5.21</v>
      </c>
      <c r="L395" s="134">
        <v>506308</v>
      </c>
      <c r="M395" s="60"/>
      <c r="N395" s="37">
        <v>506308</v>
      </c>
    </row>
    <row r="396" spans="1:14" ht="84" x14ac:dyDescent="0.25">
      <c r="A396" s="133"/>
      <c r="B396" s="58" t="s">
        <v>580</v>
      </c>
      <c r="C396" s="133"/>
      <c r="D396" s="133"/>
      <c r="E396" s="60"/>
      <c r="F396" s="60"/>
      <c r="G396" s="140"/>
      <c r="H396" s="60"/>
      <c r="I396" s="60"/>
      <c r="J396" s="60">
        <v>1</v>
      </c>
      <c r="K396" s="60">
        <v>1</v>
      </c>
      <c r="L396" s="134"/>
      <c r="M396" s="60"/>
      <c r="N396" s="60"/>
    </row>
    <row r="397" spans="1:14" x14ac:dyDescent="0.25">
      <c r="A397" s="123"/>
      <c r="B397" s="123"/>
      <c r="C397" s="123"/>
      <c r="D397" s="123"/>
      <c r="E397" s="123"/>
      <c r="F397" s="123"/>
      <c r="G397" s="123"/>
      <c r="H397" s="123"/>
      <c r="I397" s="123"/>
      <c r="J397" s="123"/>
      <c r="K397" s="123"/>
      <c r="L397" s="123"/>
      <c r="M397" s="123"/>
      <c r="N397" s="123"/>
    </row>
    <row r="398" spans="1:14" x14ac:dyDescent="0.25">
      <c r="A398" s="133">
        <v>102</v>
      </c>
      <c r="B398" s="58" t="s">
        <v>577</v>
      </c>
      <c r="C398" s="133">
        <v>105</v>
      </c>
      <c r="D398" s="133">
        <v>40.65</v>
      </c>
      <c r="E398" s="60"/>
      <c r="F398" s="34">
        <v>40.65</v>
      </c>
      <c r="G398" s="140">
        <v>4268.12</v>
      </c>
      <c r="H398" s="60"/>
      <c r="I398" s="73">
        <v>4268.12</v>
      </c>
      <c r="J398" s="34">
        <v>1</v>
      </c>
      <c r="K398" s="34">
        <v>5.21</v>
      </c>
      <c r="L398" s="134">
        <v>22237</v>
      </c>
      <c r="M398" s="60"/>
      <c r="N398" s="37">
        <v>22237</v>
      </c>
    </row>
    <row r="399" spans="1:14" ht="52.5" x14ac:dyDescent="0.25">
      <c r="A399" s="133"/>
      <c r="B399" s="58" t="s">
        <v>581</v>
      </c>
      <c r="C399" s="133"/>
      <c r="D399" s="133"/>
      <c r="E399" s="60"/>
      <c r="F399" s="60"/>
      <c r="G399" s="140"/>
      <c r="H399" s="60"/>
      <c r="I399" s="60"/>
      <c r="J399" s="60">
        <v>1</v>
      </c>
      <c r="K399" s="60">
        <v>1</v>
      </c>
      <c r="L399" s="134"/>
      <c r="M399" s="60"/>
      <c r="N399" s="60"/>
    </row>
    <row r="400" spans="1:14" x14ac:dyDescent="0.25">
      <c r="A400" s="123"/>
      <c r="B400" s="123"/>
      <c r="C400" s="123"/>
      <c r="D400" s="123"/>
      <c r="E400" s="123"/>
      <c r="F400" s="123"/>
      <c r="G400" s="123"/>
      <c r="H400" s="123"/>
      <c r="I400" s="123"/>
      <c r="J400" s="123"/>
      <c r="K400" s="123"/>
      <c r="L400" s="123"/>
      <c r="M400" s="123"/>
      <c r="N400" s="123"/>
    </row>
    <row r="401" spans="1:14" x14ac:dyDescent="0.25">
      <c r="A401" s="133">
        <v>103</v>
      </c>
      <c r="B401" s="58" t="s">
        <v>582</v>
      </c>
      <c r="C401" s="133">
        <v>58</v>
      </c>
      <c r="D401" s="133">
        <v>738.19</v>
      </c>
      <c r="E401" s="60"/>
      <c r="F401" s="34">
        <v>738.19</v>
      </c>
      <c r="G401" s="140">
        <v>42815.02</v>
      </c>
      <c r="H401" s="60"/>
      <c r="I401" s="73">
        <v>42815.02</v>
      </c>
      <c r="J401" s="60"/>
      <c r="K401" s="34">
        <v>1</v>
      </c>
      <c r="L401" s="134">
        <v>42815</v>
      </c>
      <c r="M401" s="60"/>
      <c r="N401" s="37">
        <v>42815</v>
      </c>
    </row>
    <row r="402" spans="1:14" ht="31.5" x14ac:dyDescent="0.25">
      <c r="A402" s="133"/>
      <c r="B402" s="58" t="s">
        <v>583</v>
      </c>
      <c r="C402" s="133"/>
      <c r="D402" s="133"/>
      <c r="E402" s="60"/>
      <c r="F402" s="60">
        <v>28.02</v>
      </c>
      <c r="G402" s="140"/>
      <c r="H402" s="60"/>
      <c r="I402" s="72">
        <v>1625.16</v>
      </c>
      <c r="J402" s="60"/>
      <c r="K402" s="60">
        <v>1</v>
      </c>
      <c r="L402" s="134"/>
      <c r="M402" s="60"/>
      <c r="N402" s="61">
        <v>1625</v>
      </c>
    </row>
    <row r="403" spans="1:14" x14ac:dyDescent="0.25">
      <c r="A403" s="123"/>
      <c r="B403" s="123"/>
      <c r="C403" s="123"/>
      <c r="D403" s="123"/>
      <c r="E403" s="123"/>
      <c r="F403" s="123"/>
      <c r="G403" s="123"/>
      <c r="H403" s="123"/>
      <c r="I403" s="123"/>
      <c r="J403" s="123"/>
      <c r="K403" s="123"/>
      <c r="L403" s="123"/>
      <c r="M403" s="123"/>
      <c r="N403" s="123"/>
    </row>
    <row r="404" spans="1:14" x14ac:dyDescent="0.25">
      <c r="A404" s="133">
        <v>104</v>
      </c>
      <c r="B404" s="58" t="s">
        <v>584</v>
      </c>
      <c r="C404" s="133">
        <v>705</v>
      </c>
      <c r="D404" s="133">
        <v>17.02</v>
      </c>
      <c r="E404" s="60"/>
      <c r="F404" s="34">
        <v>17.02</v>
      </c>
      <c r="G404" s="140">
        <v>11998.54</v>
      </c>
      <c r="H404" s="60"/>
      <c r="I404" s="73">
        <v>11998.54</v>
      </c>
      <c r="J404" s="60"/>
      <c r="K404" s="60"/>
      <c r="L404" s="134">
        <v>62512</v>
      </c>
      <c r="M404" s="60"/>
      <c r="N404" s="37">
        <v>62512</v>
      </c>
    </row>
    <row r="405" spans="1:14" ht="52.5" x14ac:dyDescent="0.25">
      <c r="A405" s="133"/>
      <c r="B405" s="58" t="s">
        <v>585</v>
      </c>
      <c r="C405" s="133"/>
      <c r="D405" s="133"/>
      <c r="E405" s="60"/>
      <c r="F405" s="60"/>
      <c r="G405" s="140"/>
      <c r="H405" s="60"/>
      <c r="I405" s="60"/>
      <c r="J405" s="60">
        <v>1</v>
      </c>
      <c r="K405" s="60"/>
      <c r="L405" s="134"/>
      <c r="M405" s="60"/>
      <c r="N405" s="60"/>
    </row>
    <row r="406" spans="1:14" x14ac:dyDescent="0.25">
      <c r="A406" s="123"/>
      <c r="B406" s="123"/>
      <c r="C406" s="123"/>
      <c r="D406" s="123"/>
      <c r="E406" s="123"/>
      <c r="F406" s="123"/>
      <c r="G406" s="123"/>
      <c r="H406" s="123"/>
      <c r="I406" s="123"/>
      <c r="J406" s="123"/>
      <c r="K406" s="123"/>
      <c r="L406" s="123"/>
      <c r="M406" s="123"/>
      <c r="N406" s="123"/>
    </row>
    <row r="407" spans="1:14" x14ac:dyDescent="0.25">
      <c r="A407" s="133">
        <v>105</v>
      </c>
      <c r="B407" s="58" t="s">
        <v>586</v>
      </c>
      <c r="C407" s="133">
        <v>565</v>
      </c>
      <c r="D407" s="133">
        <v>68</v>
      </c>
      <c r="E407" s="34">
        <v>68</v>
      </c>
      <c r="F407" s="60"/>
      <c r="G407" s="140">
        <v>38420</v>
      </c>
      <c r="H407" s="73">
        <v>38420</v>
      </c>
      <c r="I407" s="60"/>
      <c r="J407" s="60"/>
      <c r="K407" s="60"/>
      <c r="L407" s="134">
        <v>76840</v>
      </c>
      <c r="M407" s="37">
        <v>76840</v>
      </c>
      <c r="N407" s="60"/>
    </row>
    <row r="408" spans="1:14" ht="63" x14ac:dyDescent="0.25">
      <c r="A408" s="133"/>
      <c r="B408" s="58" t="s">
        <v>587</v>
      </c>
      <c r="C408" s="133"/>
      <c r="D408" s="133"/>
      <c r="E408" s="60"/>
      <c r="F408" s="60"/>
      <c r="G408" s="140"/>
      <c r="H408" s="60"/>
      <c r="I408" s="60"/>
      <c r="J408" s="60">
        <v>1</v>
      </c>
      <c r="K408" s="60"/>
      <c r="L408" s="134"/>
      <c r="M408" s="60"/>
      <c r="N408" s="60"/>
    </row>
    <row r="409" spans="1:14" x14ac:dyDescent="0.25">
      <c r="A409" s="123"/>
      <c r="B409" s="123"/>
      <c r="C409" s="123"/>
      <c r="D409" s="123"/>
      <c r="E409" s="123"/>
      <c r="F409" s="123"/>
      <c r="G409" s="123"/>
      <c r="H409" s="123"/>
      <c r="I409" s="123"/>
      <c r="J409" s="123"/>
      <c r="K409" s="123"/>
      <c r="L409" s="123"/>
      <c r="M409" s="123"/>
      <c r="N409" s="123"/>
    </row>
    <row r="410" spans="1:14" x14ac:dyDescent="0.25">
      <c r="A410" s="133">
        <v>106</v>
      </c>
      <c r="B410" s="58" t="s">
        <v>588</v>
      </c>
      <c r="C410" s="133">
        <v>705</v>
      </c>
      <c r="D410" s="133">
        <v>17.02</v>
      </c>
      <c r="E410" s="60"/>
      <c r="F410" s="34">
        <v>17.02</v>
      </c>
      <c r="G410" s="140">
        <v>11998.54</v>
      </c>
      <c r="H410" s="60"/>
      <c r="I410" s="73">
        <v>11998.54</v>
      </c>
      <c r="J410" s="60"/>
      <c r="K410" s="60"/>
      <c r="L410" s="134">
        <v>62512</v>
      </c>
      <c r="M410" s="60"/>
      <c r="N410" s="37">
        <v>62512</v>
      </c>
    </row>
    <row r="411" spans="1:14" ht="52.5" x14ac:dyDescent="0.25">
      <c r="A411" s="133"/>
      <c r="B411" s="58" t="s">
        <v>589</v>
      </c>
      <c r="C411" s="133"/>
      <c r="D411" s="133"/>
      <c r="E411" s="60"/>
      <c r="F411" s="60"/>
      <c r="G411" s="140"/>
      <c r="H411" s="60"/>
      <c r="I411" s="60"/>
      <c r="J411" s="60">
        <v>1</v>
      </c>
      <c r="K411" s="60"/>
      <c r="L411" s="134"/>
      <c r="M411" s="60"/>
      <c r="N411" s="60"/>
    </row>
    <row r="412" spans="1:14" x14ac:dyDescent="0.25">
      <c r="A412" s="123"/>
      <c r="B412" s="123"/>
      <c r="C412" s="123"/>
      <c r="D412" s="123"/>
      <c r="E412" s="123"/>
      <c r="F412" s="123"/>
      <c r="G412" s="123"/>
      <c r="H412" s="123"/>
      <c r="I412" s="123"/>
      <c r="J412" s="123"/>
      <c r="K412" s="123"/>
      <c r="L412" s="123"/>
      <c r="M412" s="123"/>
      <c r="N412" s="123"/>
    </row>
    <row r="413" spans="1:14" x14ac:dyDescent="0.25">
      <c r="A413" s="133">
        <v>107</v>
      </c>
      <c r="B413" s="58" t="s">
        <v>590</v>
      </c>
      <c r="C413" s="133">
        <v>27.81</v>
      </c>
      <c r="D413" s="133">
        <v>16.420000000000002</v>
      </c>
      <c r="E413" s="60"/>
      <c r="F413" s="34">
        <v>16.420000000000002</v>
      </c>
      <c r="G413" s="133">
        <v>456.51</v>
      </c>
      <c r="H413" s="60"/>
      <c r="I413" s="34">
        <v>456.51</v>
      </c>
      <c r="J413" s="60"/>
      <c r="K413" s="34">
        <v>5.54</v>
      </c>
      <c r="L413" s="134">
        <v>2529</v>
      </c>
      <c r="M413" s="60"/>
      <c r="N413" s="37">
        <v>2529</v>
      </c>
    </row>
    <row r="414" spans="1:14" ht="31.5" x14ac:dyDescent="0.25">
      <c r="A414" s="133"/>
      <c r="B414" s="58" t="s">
        <v>591</v>
      </c>
      <c r="C414" s="133"/>
      <c r="D414" s="133"/>
      <c r="E414" s="60"/>
      <c r="F414" s="60"/>
      <c r="G414" s="133"/>
      <c r="H414" s="60"/>
      <c r="I414" s="60"/>
      <c r="J414" s="60"/>
      <c r="K414" s="60">
        <v>1</v>
      </c>
      <c r="L414" s="134"/>
      <c r="M414" s="60"/>
      <c r="N414" s="60"/>
    </row>
    <row r="415" spans="1:14" x14ac:dyDescent="0.25">
      <c r="A415" s="123"/>
      <c r="B415" s="123"/>
      <c r="C415" s="123"/>
      <c r="D415" s="123"/>
      <c r="E415" s="123"/>
      <c r="F415" s="123"/>
      <c r="G415" s="123"/>
      <c r="H415" s="123"/>
      <c r="I415" s="123"/>
      <c r="J415" s="123"/>
      <c r="K415" s="123"/>
      <c r="L415" s="123"/>
      <c r="M415" s="123"/>
      <c r="N415" s="123"/>
    </row>
    <row r="416" spans="1:14" x14ac:dyDescent="0.25">
      <c r="A416" s="133">
        <v>108</v>
      </c>
      <c r="B416" s="58" t="s">
        <v>592</v>
      </c>
      <c r="C416" s="133">
        <v>108</v>
      </c>
      <c r="D416" s="133">
        <v>115</v>
      </c>
      <c r="E416" s="34">
        <v>115</v>
      </c>
      <c r="F416" s="60"/>
      <c r="G416" s="140">
        <v>12420</v>
      </c>
      <c r="H416" s="73">
        <v>12420</v>
      </c>
      <c r="I416" s="60"/>
      <c r="J416" s="60"/>
      <c r="K416" s="60"/>
      <c r="L416" s="134">
        <v>24840</v>
      </c>
      <c r="M416" s="37">
        <v>24840</v>
      </c>
      <c r="N416" s="60"/>
    </row>
    <row r="417" spans="1:14" ht="42" x14ac:dyDescent="0.25">
      <c r="A417" s="133"/>
      <c r="B417" s="58" t="s">
        <v>593</v>
      </c>
      <c r="C417" s="133"/>
      <c r="D417" s="133"/>
      <c r="E417" s="60"/>
      <c r="F417" s="60"/>
      <c r="G417" s="140"/>
      <c r="H417" s="60"/>
      <c r="I417" s="60"/>
      <c r="J417" s="60">
        <v>1</v>
      </c>
      <c r="K417" s="60"/>
      <c r="L417" s="134"/>
      <c r="M417" s="60"/>
      <c r="N417" s="60"/>
    </row>
    <row r="418" spans="1:14" x14ac:dyDescent="0.25">
      <c r="A418" s="123"/>
      <c r="B418" s="123"/>
      <c r="C418" s="123"/>
      <c r="D418" s="123"/>
      <c r="E418" s="123"/>
      <c r="F418" s="123"/>
      <c r="G418" s="123"/>
      <c r="H418" s="123"/>
      <c r="I418" s="123"/>
      <c r="J418" s="123"/>
      <c r="K418" s="123"/>
      <c r="L418" s="123"/>
      <c r="M418" s="123"/>
      <c r="N418" s="123"/>
    </row>
    <row r="419" spans="1:14" x14ac:dyDescent="0.25">
      <c r="A419" s="133">
        <v>109</v>
      </c>
      <c r="B419" s="58" t="s">
        <v>594</v>
      </c>
      <c r="C419" s="133">
        <v>5.5620000000000003</v>
      </c>
      <c r="D419" s="133">
        <v>48.5</v>
      </c>
      <c r="E419" s="34">
        <v>48.5</v>
      </c>
      <c r="F419" s="60"/>
      <c r="G419" s="133">
        <v>269.76</v>
      </c>
      <c r="H419" s="34">
        <v>269.76</v>
      </c>
      <c r="I419" s="60"/>
      <c r="J419" s="34">
        <v>18.309999999999999</v>
      </c>
      <c r="K419" s="34">
        <v>1</v>
      </c>
      <c r="L419" s="134">
        <v>4939</v>
      </c>
      <c r="M419" s="37">
        <v>4939</v>
      </c>
      <c r="N419" s="60"/>
    </row>
    <row r="420" spans="1:14" ht="31.5" x14ac:dyDescent="0.25">
      <c r="A420" s="133"/>
      <c r="B420" s="58" t="s">
        <v>595</v>
      </c>
      <c r="C420" s="133"/>
      <c r="D420" s="133"/>
      <c r="E420" s="60"/>
      <c r="F420" s="60"/>
      <c r="G420" s="133"/>
      <c r="H420" s="60"/>
      <c r="I420" s="60"/>
      <c r="J420" s="60">
        <v>1</v>
      </c>
      <c r="K420" s="60">
        <v>1</v>
      </c>
      <c r="L420" s="134"/>
      <c r="M420" s="60"/>
      <c r="N420" s="60"/>
    </row>
    <row r="421" spans="1:14" x14ac:dyDescent="0.25">
      <c r="A421" s="123"/>
      <c r="B421" s="123"/>
      <c r="C421" s="123"/>
      <c r="D421" s="123"/>
      <c r="E421" s="123"/>
      <c r="F421" s="123"/>
      <c r="G421" s="123"/>
      <c r="H421" s="123"/>
      <c r="I421" s="123"/>
      <c r="J421" s="123"/>
      <c r="K421" s="123"/>
      <c r="L421" s="123"/>
      <c r="M421" s="123"/>
      <c r="N421" s="123"/>
    </row>
    <row r="422" spans="1:14" x14ac:dyDescent="0.25">
      <c r="A422" s="133">
        <v>110</v>
      </c>
      <c r="B422" s="58" t="s">
        <v>596</v>
      </c>
      <c r="C422" s="133">
        <v>22.248000000000001</v>
      </c>
      <c r="D422" s="133">
        <v>59.82</v>
      </c>
      <c r="E422" s="34">
        <v>59.82</v>
      </c>
      <c r="F422" s="60"/>
      <c r="G422" s="140">
        <v>1330.88</v>
      </c>
      <c r="H422" s="73">
        <v>1330.88</v>
      </c>
      <c r="I422" s="60"/>
      <c r="J422" s="34">
        <v>18.309999999999999</v>
      </c>
      <c r="K422" s="34">
        <v>1</v>
      </c>
      <c r="L422" s="134">
        <v>24368</v>
      </c>
      <c r="M422" s="37">
        <v>24368</v>
      </c>
      <c r="N422" s="60"/>
    </row>
    <row r="423" spans="1:14" ht="42" x14ac:dyDescent="0.25">
      <c r="A423" s="133"/>
      <c r="B423" s="58" t="s">
        <v>597</v>
      </c>
      <c r="C423" s="133"/>
      <c r="D423" s="133"/>
      <c r="E423" s="60"/>
      <c r="F423" s="60"/>
      <c r="G423" s="140"/>
      <c r="H423" s="60"/>
      <c r="I423" s="60"/>
      <c r="J423" s="60">
        <v>1</v>
      </c>
      <c r="K423" s="60">
        <v>1</v>
      </c>
      <c r="L423" s="134"/>
      <c r="M423" s="60"/>
      <c r="N423" s="60"/>
    </row>
    <row r="424" spans="1:14" x14ac:dyDescent="0.25">
      <c r="A424" s="123"/>
      <c r="B424" s="123"/>
      <c r="C424" s="123"/>
      <c r="D424" s="123"/>
      <c r="E424" s="123"/>
      <c r="F424" s="123"/>
      <c r="G424" s="123"/>
      <c r="H424" s="123"/>
      <c r="I424" s="123"/>
      <c r="J424" s="123"/>
      <c r="K424" s="123"/>
      <c r="L424" s="123"/>
      <c r="M424" s="123"/>
      <c r="N424" s="123"/>
    </row>
    <row r="425" spans="1:14" x14ac:dyDescent="0.25">
      <c r="A425" s="121"/>
      <c r="B425" s="122" t="s">
        <v>404</v>
      </c>
      <c r="C425" s="122"/>
      <c r="D425" s="122"/>
      <c r="E425" s="122"/>
      <c r="F425" s="122"/>
      <c r="G425" s="139">
        <v>245546.65</v>
      </c>
      <c r="H425" s="74">
        <v>52440.639999999999</v>
      </c>
      <c r="I425" s="74">
        <v>193106.01</v>
      </c>
      <c r="J425" s="56"/>
      <c r="K425" s="56"/>
      <c r="L425" s="138">
        <v>956968</v>
      </c>
      <c r="M425" s="43">
        <v>130987</v>
      </c>
      <c r="N425" s="43">
        <v>825981</v>
      </c>
    </row>
    <row r="426" spans="1:14" x14ac:dyDescent="0.25">
      <c r="A426" s="121"/>
      <c r="B426" s="122"/>
      <c r="C426" s="122"/>
      <c r="D426" s="122"/>
      <c r="E426" s="122"/>
      <c r="F426" s="122"/>
      <c r="G426" s="139"/>
      <c r="H426" s="56"/>
      <c r="I426" s="71">
        <v>1625.16</v>
      </c>
      <c r="J426" s="56"/>
      <c r="K426" s="56"/>
      <c r="L426" s="138"/>
      <c r="M426" s="56"/>
      <c r="N426" s="62">
        <v>1625</v>
      </c>
    </row>
    <row r="427" spans="1:14" x14ac:dyDescent="0.25">
      <c r="A427" s="121"/>
      <c r="B427" s="122" t="s">
        <v>319</v>
      </c>
      <c r="C427" s="122"/>
      <c r="D427" s="122"/>
      <c r="E427" s="122"/>
      <c r="F427" s="122"/>
      <c r="G427" s="139">
        <v>245546.65</v>
      </c>
      <c r="H427" s="74">
        <v>52440.639999999999</v>
      </c>
      <c r="I427" s="74">
        <v>193106.01</v>
      </c>
      <c r="J427" s="56"/>
      <c r="K427" s="56"/>
      <c r="L427" s="138">
        <v>956968</v>
      </c>
      <c r="M427" s="43">
        <v>130987</v>
      </c>
      <c r="N427" s="43">
        <v>825981</v>
      </c>
    </row>
    <row r="428" spans="1:14" x14ac:dyDescent="0.25">
      <c r="A428" s="121"/>
      <c r="B428" s="122"/>
      <c r="C428" s="122"/>
      <c r="D428" s="122"/>
      <c r="E428" s="122"/>
      <c r="F428" s="122"/>
      <c r="G428" s="139"/>
      <c r="H428" s="56"/>
      <c r="I428" s="71">
        <v>1625.16</v>
      </c>
      <c r="J428" s="56"/>
      <c r="K428" s="56"/>
      <c r="L428" s="138"/>
      <c r="M428" s="56"/>
      <c r="N428" s="62">
        <v>1625</v>
      </c>
    </row>
    <row r="429" spans="1:14" ht="21" customHeight="1" x14ac:dyDescent="0.25">
      <c r="A429" s="56"/>
      <c r="B429" s="122" t="s">
        <v>598</v>
      </c>
      <c r="C429" s="122"/>
      <c r="D429" s="122"/>
      <c r="E429" s="122"/>
      <c r="F429" s="122"/>
      <c r="G429" s="71">
        <v>1680.67</v>
      </c>
      <c r="H429" s="56"/>
      <c r="I429" s="56"/>
      <c r="J429" s="56"/>
      <c r="K429" s="56"/>
      <c r="L429" s="62">
        <v>26083</v>
      </c>
      <c r="M429" s="56"/>
      <c r="N429" s="56"/>
    </row>
    <row r="430" spans="1:14" x14ac:dyDescent="0.25">
      <c r="A430" s="56"/>
      <c r="B430" s="122" t="s">
        <v>497</v>
      </c>
      <c r="C430" s="122"/>
      <c r="D430" s="122"/>
      <c r="E430" s="122"/>
      <c r="F430" s="122"/>
      <c r="G430" s="71">
        <v>1176.47</v>
      </c>
      <c r="H430" s="56"/>
      <c r="I430" s="56"/>
      <c r="J430" s="56"/>
      <c r="K430" s="56"/>
      <c r="L430" s="62">
        <v>18258</v>
      </c>
      <c r="M430" s="56"/>
      <c r="N430" s="56"/>
    </row>
    <row r="431" spans="1:14" ht="21" customHeight="1" x14ac:dyDescent="0.25">
      <c r="A431" s="56"/>
      <c r="B431" s="122" t="s">
        <v>599</v>
      </c>
      <c r="C431" s="122"/>
      <c r="D431" s="122"/>
      <c r="E431" s="122"/>
      <c r="F431" s="122"/>
      <c r="G431" s="56">
        <v>960.38</v>
      </c>
      <c r="H431" s="56"/>
      <c r="I431" s="56"/>
      <c r="J431" s="56"/>
      <c r="K431" s="56"/>
      <c r="L431" s="62">
        <v>14067</v>
      </c>
      <c r="M431" s="56"/>
      <c r="N431" s="56"/>
    </row>
    <row r="432" spans="1:14" x14ac:dyDescent="0.25">
      <c r="A432" s="56"/>
      <c r="B432" s="122" t="s">
        <v>499</v>
      </c>
      <c r="C432" s="122"/>
      <c r="D432" s="122"/>
      <c r="E432" s="122"/>
      <c r="F432" s="122"/>
      <c r="G432" s="56">
        <v>864.34</v>
      </c>
      <c r="H432" s="56"/>
      <c r="I432" s="56"/>
      <c r="J432" s="56"/>
      <c r="K432" s="56"/>
      <c r="L432" s="62">
        <v>12660</v>
      </c>
      <c r="M432" s="56"/>
      <c r="N432" s="56"/>
    </row>
    <row r="433" spans="1:14" ht="21" customHeight="1" x14ac:dyDescent="0.25">
      <c r="A433" s="56"/>
      <c r="B433" s="122" t="s">
        <v>327</v>
      </c>
      <c r="C433" s="122"/>
      <c r="D433" s="122"/>
      <c r="E433" s="122"/>
      <c r="F433" s="122"/>
      <c r="G433" s="71">
        <v>247587.46</v>
      </c>
      <c r="H433" s="56"/>
      <c r="I433" s="56"/>
      <c r="J433" s="56"/>
      <c r="K433" s="56"/>
      <c r="L433" s="62">
        <v>987886</v>
      </c>
      <c r="M433" s="56"/>
      <c r="N433" s="56"/>
    </row>
    <row r="434" spans="1:14" x14ac:dyDescent="0.25">
      <c r="A434" s="56"/>
      <c r="B434" s="122" t="s">
        <v>381</v>
      </c>
      <c r="C434" s="122"/>
      <c r="D434" s="122"/>
      <c r="E434" s="122"/>
      <c r="F434" s="122"/>
      <c r="G434" s="71">
        <v>1176.47</v>
      </c>
      <c r="H434" s="56"/>
      <c r="I434" s="56"/>
      <c r="J434" s="56"/>
      <c r="K434" s="56"/>
      <c r="L434" s="62">
        <v>18258</v>
      </c>
      <c r="M434" s="56"/>
      <c r="N434" s="56"/>
    </row>
    <row r="435" spans="1:14" x14ac:dyDescent="0.25">
      <c r="A435" s="56"/>
      <c r="B435" s="122" t="s">
        <v>382</v>
      </c>
      <c r="C435" s="122"/>
      <c r="D435" s="122"/>
      <c r="E435" s="122"/>
      <c r="F435" s="122"/>
      <c r="G435" s="56">
        <v>864.34</v>
      </c>
      <c r="H435" s="56"/>
      <c r="I435" s="56"/>
      <c r="J435" s="56"/>
      <c r="K435" s="56"/>
      <c r="L435" s="62">
        <v>12660</v>
      </c>
      <c r="M435" s="56"/>
      <c r="N435" s="56"/>
    </row>
    <row r="436" spans="1:14" x14ac:dyDescent="0.25">
      <c r="A436" s="56"/>
      <c r="B436" s="122" t="s">
        <v>600</v>
      </c>
      <c r="C436" s="122"/>
      <c r="D436" s="122"/>
      <c r="E436" s="122"/>
      <c r="F436" s="122"/>
      <c r="G436" s="71">
        <v>247587.46</v>
      </c>
      <c r="H436" s="56"/>
      <c r="I436" s="56"/>
      <c r="J436" s="56"/>
      <c r="K436" s="56"/>
      <c r="L436" s="62">
        <v>987886</v>
      </c>
      <c r="M436" s="56"/>
      <c r="N436" s="56"/>
    </row>
    <row r="437" spans="1:14" x14ac:dyDescent="0.25">
      <c r="A437" s="123"/>
      <c r="B437" s="123"/>
      <c r="C437" s="123"/>
      <c r="D437" s="123"/>
      <c r="E437" s="123"/>
      <c r="F437" s="123"/>
      <c r="G437" s="123"/>
      <c r="H437" s="123"/>
      <c r="I437" s="123"/>
      <c r="J437" s="123"/>
      <c r="K437" s="123"/>
      <c r="L437" s="123"/>
      <c r="M437" s="123"/>
      <c r="N437" s="123"/>
    </row>
    <row r="438" spans="1:14" x14ac:dyDescent="0.25">
      <c r="A438" s="121"/>
      <c r="B438" s="122" t="s">
        <v>309</v>
      </c>
      <c r="C438" s="122"/>
      <c r="D438" s="122"/>
      <c r="E438" s="122"/>
      <c r="F438" s="122"/>
      <c r="G438" s="139">
        <v>26139915.050000001</v>
      </c>
      <c r="H438" s="74">
        <v>501505.05</v>
      </c>
      <c r="I438" s="74">
        <v>1173871.55</v>
      </c>
      <c r="J438" s="56"/>
      <c r="K438" s="56"/>
      <c r="L438" s="138">
        <v>38067605</v>
      </c>
      <c r="M438" s="43">
        <v>5463884</v>
      </c>
      <c r="N438" s="43">
        <v>7424551</v>
      </c>
    </row>
    <row r="439" spans="1:14" x14ac:dyDescent="0.25">
      <c r="A439" s="121"/>
      <c r="B439" s="122"/>
      <c r="C439" s="122"/>
      <c r="D439" s="122"/>
      <c r="E439" s="122"/>
      <c r="F439" s="122"/>
      <c r="G439" s="139"/>
      <c r="H439" s="71">
        <v>24464538.469999999</v>
      </c>
      <c r="I439" s="71">
        <v>48309.64</v>
      </c>
      <c r="J439" s="56"/>
      <c r="K439" s="56"/>
      <c r="L439" s="138"/>
      <c r="M439" s="62">
        <v>25179168</v>
      </c>
      <c r="N439" s="62">
        <v>856490</v>
      </c>
    </row>
    <row r="440" spans="1:14" x14ac:dyDescent="0.25">
      <c r="A440" s="121"/>
      <c r="B440" s="122" t="s">
        <v>315</v>
      </c>
      <c r="C440" s="122"/>
      <c r="D440" s="122"/>
      <c r="E440" s="122"/>
      <c r="F440" s="122"/>
      <c r="G440" s="139">
        <v>13166543.699999999</v>
      </c>
      <c r="H440" s="74">
        <v>16159.04</v>
      </c>
      <c r="I440" s="74">
        <v>53775.21</v>
      </c>
      <c r="J440" s="56"/>
      <c r="K440" s="56"/>
      <c r="L440" s="138">
        <v>13668439</v>
      </c>
      <c r="M440" s="43">
        <v>295872</v>
      </c>
      <c r="N440" s="43">
        <v>261530</v>
      </c>
    </row>
    <row r="441" spans="1:14" x14ac:dyDescent="0.25">
      <c r="A441" s="121"/>
      <c r="B441" s="122"/>
      <c r="C441" s="122"/>
      <c r="D441" s="122"/>
      <c r="E441" s="122"/>
      <c r="F441" s="122"/>
      <c r="G441" s="139"/>
      <c r="H441" s="71">
        <v>13096609.460000001</v>
      </c>
      <c r="I441" s="71">
        <v>4694.47</v>
      </c>
      <c r="J441" s="56"/>
      <c r="K441" s="56"/>
      <c r="L441" s="138"/>
      <c r="M441" s="62">
        <v>13111039</v>
      </c>
      <c r="N441" s="62">
        <v>85926</v>
      </c>
    </row>
    <row r="442" spans="1:14" ht="21" customHeight="1" x14ac:dyDescent="0.25">
      <c r="A442" s="56"/>
      <c r="B442" s="122" t="s">
        <v>496</v>
      </c>
      <c r="C442" s="122"/>
      <c r="D442" s="122"/>
      <c r="E442" s="122"/>
      <c r="F442" s="122"/>
      <c r="G442" s="71">
        <v>19810.830000000002</v>
      </c>
      <c r="H442" s="56"/>
      <c r="I442" s="56"/>
      <c r="J442" s="56"/>
      <c r="K442" s="56"/>
      <c r="L442" s="62">
        <v>309256</v>
      </c>
      <c r="M442" s="56"/>
      <c r="N442" s="56"/>
    </row>
    <row r="443" spans="1:14" x14ac:dyDescent="0.25">
      <c r="A443" s="56"/>
      <c r="B443" s="122" t="s">
        <v>497</v>
      </c>
      <c r="C443" s="122"/>
      <c r="D443" s="122"/>
      <c r="E443" s="122"/>
      <c r="F443" s="122"/>
      <c r="G443" s="71">
        <v>13867.58</v>
      </c>
      <c r="H443" s="56"/>
      <c r="I443" s="56"/>
      <c r="J443" s="56"/>
      <c r="K443" s="56"/>
      <c r="L443" s="62">
        <v>216479</v>
      </c>
      <c r="M443" s="56"/>
      <c r="N443" s="56"/>
    </row>
    <row r="444" spans="1:14" ht="21" customHeight="1" x14ac:dyDescent="0.25">
      <c r="A444" s="56"/>
      <c r="B444" s="122" t="s">
        <v>498</v>
      </c>
      <c r="C444" s="122"/>
      <c r="D444" s="122"/>
      <c r="E444" s="122"/>
      <c r="F444" s="122"/>
      <c r="G444" s="71">
        <v>13554.78</v>
      </c>
      <c r="H444" s="56"/>
      <c r="I444" s="56"/>
      <c r="J444" s="56"/>
      <c r="K444" s="56"/>
      <c r="L444" s="62">
        <v>198535</v>
      </c>
      <c r="M444" s="56"/>
      <c r="N444" s="56"/>
    </row>
    <row r="445" spans="1:14" x14ac:dyDescent="0.25">
      <c r="A445" s="56"/>
      <c r="B445" s="122" t="s">
        <v>499</v>
      </c>
      <c r="C445" s="122"/>
      <c r="D445" s="122"/>
      <c r="E445" s="122"/>
      <c r="F445" s="122"/>
      <c r="G445" s="71">
        <v>12199.3</v>
      </c>
      <c r="H445" s="56"/>
      <c r="I445" s="56"/>
      <c r="J445" s="56"/>
      <c r="K445" s="56"/>
      <c r="L445" s="62">
        <v>178682</v>
      </c>
      <c r="M445" s="56"/>
      <c r="N445" s="56"/>
    </row>
    <row r="446" spans="1:14" x14ac:dyDescent="0.25">
      <c r="A446" s="56"/>
      <c r="B446" s="122" t="s">
        <v>500</v>
      </c>
      <c r="C446" s="122"/>
      <c r="D446" s="122"/>
      <c r="E446" s="122"/>
      <c r="F446" s="122"/>
      <c r="G446" s="71">
        <v>13192610.58</v>
      </c>
      <c r="H446" s="56"/>
      <c r="I446" s="56"/>
      <c r="J446" s="56"/>
      <c r="K446" s="56"/>
      <c r="L446" s="62">
        <v>14063600</v>
      </c>
      <c r="M446" s="56"/>
      <c r="N446" s="56"/>
    </row>
    <row r="447" spans="1:14" x14ac:dyDescent="0.25">
      <c r="A447" s="121"/>
      <c r="B447" s="122" t="s">
        <v>319</v>
      </c>
      <c r="C447" s="122"/>
      <c r="D447" s="122"/>
      <c r="E447" s="122"/>
      <c r="F447" s="122"/>
      <c r="G447" s="139">
        <v>12973371.35</v>
      </c>
      <c r="H447" s="74">
        <v>485346.01</v>
      </c>
      <c r="I447" s="74">
        <v>1120096.3400000001</v>
      </c>
      <c r="J447" s="56"/>
      <c r="K447" s="56"/>
      <c r="L447" s="138">
        <v>24399166</v>
      </c>
      <c r="M447" s="43">
        <v>5168012</v>
      </c>
      <c r="N447" s="43">
        <v>7163021</v>
      </c>
    </row>
    <row r="448" spans="1:14" x14ac:dyDescent="0.25">
      <c r="A448" s="121"/>
      <c r="B448" s="122"/>
      <c r="C448" s="122"/>
      <c r="D448" s="122"/>
      <c r="E448" s="122"/>
      <c r="F448" s="122"/>
      <c r="G448" s="139"/>
      <c r="H448" s="71">
        <v>11367929.01</v>
      </c>
      <c r="I448" s="71">
        <v>43615.17</v>
      </c>
      <c r="J448" s="56"/>
      <c r="K448" s="56"/>
      <c r="L448" s="138"/>
      <c r="M448" s="62">
        <v>12068129</v>
      </c>
      <c r="N448" s="62">
        <v>770564</v>
      </c>
    </row>
    <row r="449" spans="1:14" ht="63" customHeight="1" x14ac:dyDescent="0.25">
      <c r="A449" s="56"/>
      <c r="B449" s="122" t="s">
        <v>601</v>
      </c>
      <c r="C449" s="122"/>
      <c r="D449" s="122"/>
      <c r="E449" s="122"/>
      <c r="F449" s="122"/>
      <c r="G449" s="71">
        <v>470189.4</v>
      </c>
      <c r="H449" s="56"/>
      <c r="I449" s="56"/>
      <c r="J449" s="56"/>
      <c r="K449" s="56"/>
      <c r="L449" s="62">
        <v>4854600</v>
      </c>
      <c r="M449" s="56"/>
      <c r="N449" s="56"/>
    </row>
    <row r="450" spans="1:14" x14ac:dyDescent="0.25">
      <c r="A450" s="56"/>
      <c r="B450" s="122" t="s">
        <v>497</v>
      </c>
      <c r="C450" s="122"/>
      <c r="D450" s="122"/>
      <c r="E450" s="122"/>
      <c r="F450" s="122"/>
      <c r="G450" s="71">
        <v>329132.58</v>
      </c>
      <c r="H450" s="56"/>
      <c r="I450" s="56"/>
      <c r="J450" s="56"/>
      <c r="K450" s="56"/>
      <c r="L450" s="62">
        <v>3398220</v>
      </c>
      <c r="M450" s="56"/>
      <c r="N450" s="56"/>
    </row>
    <row r="451" spans="1:14" ht="63" customHeight="1" x14ac:dyDescent="0.25">
      <c r="A451" s="56"/>
      <c r="B451" s="122" t="s">
        <v>602</v>
      </c>
      <c r="C451" s="122"/>
      <c r="D451" s="122"/>
      <c r="E451" s="122"/>
      <c r="F451" s="122"/>
      <c r="G451" s="71">
        <v>281858.21999999997</v>
      </c>
      <c r="H451" s="56"/>
      <c r="I451" s="56"/>
      <c r="J451" s="56"/>
      <c r="K451" s="56"/>
      <c r="L451" s="62">
        <v>2626183</v>
      </c>
      <c r="M451" s="56"/>
      <c r="N451" s="56"/>
    </row>
    <row r="452" spans="1:14" x14ac:dyDescent="0.25">
      <c r="A452" s="56"/>
      <c r="B452" s="122" t="s">
        <v>499</v>
      </c>
      <c r="C452" s="122"/>
      <c r="D452" s="122"/>
      <c r="E452" s="122"/>
      <c r="F452" s="122"/>
      <c r="G452" s="71">
        <v>253672.4</v>
      </c>
      <c r="H452" s="56"/>
      <c r="I452" s="56"/>
      <c r="J452" s="56"/>
      <c r="K452" s="56"/>
      <c r="L452" s="62">
        <v>2363565</v>
      </c>
      <c r="M452" s="56"/>
      <c r="N452" s="56"/>
    </row>
    <row r="453" spans="1:14" ht="21" customHeight="1" x14ac:dyDescent="0.25">
      <c r="A453" s="56"/>
      <c r="B453" s="122" t="s">
        <v>327</v>
      </c>
      <c r="C453" s="122"/>
      <c r="D453" s="122"/>
      <c r="E453" s="122"/>
      <c r="F453" s="122"/>
      <c r="G453" s="71">
        <v>13556176.33</v>
      </c>
      <c r="H453" s="56"/>
      <c r="I453" s="56"/>
      <c r="J453" s="56"/>
      <c r="K453" s="56"/>
      <c r="L453" s="62">
        <v>30160951</v>
      </c>
      <c r="M453" s="56"/>
      <c r="N453" s="56"/>
    </row>
    <row r="454" spans="1:14" x14ac:dyDescent="0.25">
      <c r="A454" s="56"/>
      <c r="B454" s="122" t="s">
        <v>381</v>
      </c>
      <c r="C454" s="122"/>
      <c r="D454" s="122"/>
      <c r="E454" s="122"/>
      <c r="F454" s="122"/>
      <c r="G454" s="71">
        <v>343000.16</v>
      </c>
      <c r="H454" s="56"/>
      <c r="I454" s="56"/>
      <c r="J454" s="56"/>
      <c r="K454" s="56"/>
      <c r="L454" s="62">
        <v>3614699</v>
      </c>
      <c r="M454" s="56"/>
      <c r="N454" s="56"/>
    </row>
    <row r="455" spans="1:14" x14ac:dyDescent="0.25">
      <c r="A455" s="56"/>
      <c r="B455" s="122" t="s">
        <v>382</v>
      </c>
      <c r="C455" s="122"/>
      <c r="D455" s="122"/>
      <c r="E455" s="122"/>
      <c r="F455" s="122"/>
      <c r="G455" s="71">
        <v>265871.7</v>
      </c>
      <c r="H455" s="56"/>
      <c r="I455" s="56"/>
      <c r="J455" s="56"/>
      <c r="K455" s="56"/>
      <c r="L455" s="62">
        <v>2542246</v>
      </c>
      <c r="M455" s="56"/>
      <c r="N455" s="56"/>
    </row>
    <row r="456" spans="1:14" x14ac:dyDescent="0.25">
      <c r="A456" s="56"/>
      <c r="B456" s="122" t="s">
        <v>603</v>
      </c>
      <c r="C456" s="122"/>
      <c r="D456" s="122"/>
      <c r="E456" s="122"/>
      <c r="F456" s="122"/>
      <c r="G456" s="71">
        <v>26748786.91</v>
      </c>
      <c r="H456" s="56"/>
      <c r="I456" s="56"/>
      <c r="J456" s="56"/>
      <c r="K456" s="56"/>
      <c r="L456" s="62">
        <v>44224550</v>
      </c>
      <c r="M456" s="56"/>
      <c r="N456" s="56"/>
    </row>
    <row r="457" spans="1:14" x14ac:dyDescent="0.25">
      <c r="A457" s="75"/>
    </row>
    <row r="458" spans="1:14" ht="21.75" thickBot="1" x14ac:dyDescent="0.3">
      <c r="A458" s="60" t="s">
        <v>408</v>
      </c>
      <c r="B458" s="76" t="s">
        <v>409</v>
      </c>
    </row>
    <row r="459" spans="1:14" x14ac:dyDescent="0.25">
      <c r="A459" s="58"/>
      <c r="B459" s="77" t="s">
        <v>410</v>
      </c>
    </row>
    <row r="460" spans="1:14" x14ac:dyDescent="0.25">
      <c r="A460" s="58"/>
      <c r="B460" s="58"/>
    </row>
    <row r="461" spans="1:14" ht="21.75" thickBot="1" x14ac:dyDescent="0.3">
      <c r="A461" s="60" t="s">
        <v>411</v>
      </c>
      <c r="B461" s="76" t="s">
        <v>412</v>
      </c>
    </row>
    <row r="462" spans="1:14" x14ac:dyDescent="0.25">
      <c r="A462" s="58"/>
      <c r="B462" s="77" t="s">
        <v>410</v>
      </c>
    </row>
    <row r="463" spans="1:14" x14ac:dyDescent="0.25">
      <c r="A463" s="27"/>
    </row>
  </sheetData>
  <mergeCells count="795">
    <mergeCell ref="A1:D1"/>
    <mergeCell ref="E1:I1"/>
    <mergeCell ref="B2:C2"/>
    <mergeCell ref="G2:I2"/>
    <mergeCell ref="A3:D3"/>
    <mergeCell ref="E3:I3"/>
    <mergeCell ref="A7:D7"/>
    <mergeCell ref="E7:I7"/>
    <mergeCell ref="A8:D8"/>
    <mergeCell ref="E8:I8"/>
    <mergeCell ref="A9:I9"/>
    <mergeCell ref="A10:I10"/>
    <mergeCell ref="A4:D4"/>
    <mergeCell ref="E4:I4"/>
    <mergeCell ref="A5:D5"/>
    <mergeCell ref="E5:I5"/>
    <mergeCell ref="A6:D6"/>
    <mergeCell ref="E6:I6"/>
    <mergeCell ref="A16:G16"/>
    <mergeCell ref="A17:I17"/>
    <mergeCell ref="A20:A22"/>
    <mergeCell ref="C20:C22"/>
    <mergeCell ref="D20:F20"/>
    <mergeCell ref="G20:I20"/>
    <mergeCell ref="A11:B11"/>
    <mergeCell ref="C11:I11"/>
    <mergeCell ref="A12:I12"/>
    <mergeCell ref="A13:G13"/>
    <mergeCell ref="A14:G14"/>
    <mergeCell ref="A15:G15"/>
    <mergeCell ref="B26:N26"/>
    <mergeCell ref="A27:N27"/>
    <mergeCell ref="A28:A29"/>
    <mergeCell ref="C28:C29"/>
    <mergeCell ref="D28:D29"/>
    <mergeCell ref="G28:G29"/>
    <mergeCell ref="L28:L29"/>
    <mergeCell ref="J20:K20"/>
    <mergeCell ref="L20:N20"/>
    <mergeCell ref="D21:D22"/>
    <mergeCell ref="G21:G22"/>
    <mergeCell ref="L21:L22"/>
    <mergeCell ref="A25:N25"/>
    <mergeCell ref="A33:N33"/>
    <mergeCell ref="A34:A35"/>
    <mergeCell ref="C34:C35"/>
    <mergeCell ref="D34:D35"/>
    <mergeCell ref="G34:G35"/>
    <mergeCell ref="L34:L35"/>
    <mergeCell ref="A30:N30"/>
    <mergeCell ref="A31:A32"/>
    <mergeCell ref="C31:C32"/>
    <mergeCell ref="D31:D32"/>
    <mergeCell ref="G31:G32"/>
    <mergeCell ref="L31:L32"/>
    <mergeCell ref="A40:N40"/>
    <mergeCell ref="B41:N41"/>
    <mergeCell ref="A42:N42"/>
    <mergeCell ref="A43:A44"/>
    <mergeCell ref="C43:C44"/>
    <mergeCell ref="D43:D44"/>
    <mergeCell ref="G43:G44"/>
    <mergeCell ref="L43:L44"/>
    <mergeCell ref="A36:N36"/>
    <mergeCell ref="A37:A38"/>
    <mergeCell ref="C37:C38"/>
    <mergeCell ref="D37:D38"/>
    <mergeCell ref="G37:G38"/>
    <mergeCell ref="L37:L38"/>
    <mergeCell ref="A49:N49"/>
    <mergeCell ref="A50:A51"/>
    <mergeCell ref="C50:C51"/>
    <mergeCell ref="D50:D51"/>
    <mergeCell ref="G50:G51"/>
    <mergeCell ref="L50:L51"/>
    <mergeCell ref="A45:N45"/>
    <mergeCell ref="A46:A47"/>
    <mergeCell ref="C46:C47"/>
    <mergeCell ref="D46:D47"/>
    <mergeCell ref="G46:G47"/>
    <mergeCell ref="L46:L47"/>
    <mergeCell ref="A57:N57"/>
    <mergeCell ref="A58:A59"/>
    <mergeCell ref="C58:C59"/>
    <mergeCell ref="D58:D59"/>
    <mergeCell ref="G58:G59"/>
    <mergeCell ref="L58:L59"/>
    <mergeCell ref="A53:N53"/>
    <mergeCell ref="A54:A55"/>
    <mergeCell ref="C54:C55"/>
    <mergeCell ref="D54:D55"/>
    <mergeCell ref="G54:G55"/>
    <mergeCell ref="L54:L55"/>
    <mergeCell ref="A65:N65"/>
    <mergeCell ref="A66:A67"/>
    <mergeCell ref="C66:C67"/>
    <mergeCell ref="D66:D67"/>
    <mergeCell ref="G66:G67"/>
    <mergeCell ref="L66:L67"/>
    <mergeCell ref="A61:N61"/>
    <mergeCell ref="A62:A63"/>
    <mergeCell ref="C62:C63"/>
    <mergeCell ref="D62:D63"/>
    <mergeCell ref="G62:G63"/>
    <mergeCell ref="L62:L63"/>
    <mergeCell ref="A72:N72"/>
    <mergeCell ref="A73:A74"/>
    <mergeCell ref="C73:C74"/>
    <mergeCell ref="D73:D74"/>
    <mergeCell ref="G73:G74"/>
    <mergeCell ref="L73:L74"/>
    <mergeCell ref="A68:N68"/>
    <mergeCell ref="A69:A70"/>
    <mergeCell ref="C69:C70"/>
    <mergeCell ref="D69:D70"/>
    <mergeCell ref="G69:G70"/>
    <mergeCell ref="L69:L70"/>
    <mergeCell ref="A78:N78"/>
    <mergeCell ref="A79:A80"/>
    <mergeCell ref="C79:C80"/>
    <mergeCell ref="D79:D80"/>
    <mergeCell ref="G79:G80"/>
    <mergeCell ref="L79:L80"/>
    <mergeCell ref="A75:N75"/>
    <mergeCell ref="A76:A77"/>
    <mergeCell ref="C76:C77"/>
    <mergeCell ref="D76:D77"/>
    <mergeCell ref="G76:G77"/>
    <mergeCell ref="L76:L77"/>
    <mergeCell ref="A85:N85"/>
    <mergeCell ref="A86:A87"/>
    <mergeCell ref="C86:C87"/>
    <mergeCell ref="D86:D87"/>
    <mergeCell ref="G86:G87"/>
    <mergeCell ref="L86:L87"/>
    <mergeCell ref="A81:N81"/>
    <mergeCell ref="A82:A83"/>
    <mergeCell ref="C82:C83"/>
    <mergeCell ref="D82:D83"/>
    <mergeCell ref="G82:G83"/>
    <mergeCell ref="L82:L83"/>
    <mergeCell ref="A89:N89"/>
    <mergeCell ref="B90:N90"/>
    <mergeCell ref="A91:N91"/>
    <mergeCell ref="B92:N92"/>
    <mergeCell ref="A93:N93"/>
    <mergeCell ref="A94:A95"/>
    <mergeCell ref="C94:C95"/>
    <mergeCell ref="D94:D95"/>
    <mergeCell ref="G94:G95"/>
    <mergeCell ref="L94:L95"/>
    <mergeCell ref="A100:N100"/>
    <mergeCell ref="A101:A102"/>
    <mergeCell ref="C101:C102"/>
    <mergeCell ref="D101:D102"/>
    <mergeCell ref="G101:G102"/>
    <mergeCell ref="L101:L102"/>
    <mergeCell ref="A96:N96"/>
    <mergeCell ref="A97:A98"/>
    <mergeCell ref="C97:C98"/>
    <mergeCell ref="D97:D98"/>
    <mergeCell ref="G97:G98"/>
    <mergeCell ref="L97:L98"/>
    <mergeCell ref="A106:N106"/>
    <mergeCell ref="A107:A108"/>
    <mergeCell ref="C107:C108"/>
    <mergeCell ref="D107:D108"/>
    <mergeCell ref="G107:G108"/>
    <mergeCell ref="L107:L108"/>
    <mergeCell ref="A103:N103"/>
    <mergeCell ref="A104:A105"/>
    <mergeCell ref="C104:C105"/>
    <mergeCell ref="D104:D105"/>
    <mergeCell ref="G104:G105"/>
    <mergeCell ref="L104:L105"/>
    <mergeCell ref="A112:N112"/>
    <mergeCell ref="A113:A114"/>
    <mergeCell ref="C113:C114"/>
    <mergeCell ref="D113:D114"/>
    <mergeCell ref="G113:G114"/>
    <mergeCell ref="L113:L114"/>
    <mergeCell ref="A109:N109"/>
    <mergeCell ref="A110:A111"/>
    <mergeCell ref="C110:C111"/>
    <mergeCell ref="D110:D111"/>
    <mergeCell ref="G110:G111"/>
    <mergeCell ref="L110:L111"/>
    <mergeCell ref="A120:N120"/>
    <mergeCell ref="A121:A122"/>
    <mergeCell ref="C121:C122"/>
    <mergeCell ref="D121:D122"/>
    <mergeCell ref="G121:G122"/>
    <mergeCell ref="L121:L122"/>
    <mergeCell ref="A115:N115"/>
    <mergeCell ref="B116:N116"/>
    <mergeCell ref="A117:N117"/>
    <mergeCell ref="A118:A119"/>
    <mergeCell ref="C118:C119"/>
    <mergeCell ref="D118:D119"/>
    <mergeCell ref="G118:G119"/>
    <mergeCell ref="L118:L119"/>
    <mergeCell ref="A126:N126"/>
    <mergeCell ref="A127:A128"/>
    <mergeCell ref="C127:C128"/>
    <mergeCell ref="D127:D128"/>
    <mergeCell ref="G127:G128"/>
    <mergeCell ref="L127:L128"/>
    <mergeCell ref="A123:N123"/>
    <mergeCell ref="A124:A125"/>
    <mergeCell ref="C124:C125"/>
    <mergeCell ref="D124:D125"/>
    <mergeCell ref="G124:G125"/>
    <mergeCell ref="L124:L125"/>
    <mergeCell ref="A133:N133"/>
    <mergeCell ref="A134:A135"/>
    <mergeCell ref="C134:C135"/>
    <mergeCell ref="D134:D135"/>
    <mergeCell ref="G134:G135"/>
    <mergeCell ref="L134:L135"/>
    <mergeCell ref="A129:N129"/>
    <mergeCell ref="A130:A131"/>
    <mergeCell ref="C130:C131"/>
    <mergeCell ref="D130:D131"/>
    <mergeCell ref="G130:G131"/>
    <mergeCell ref="L130:L131"/>
    <mergeCell ref="A140:N140"/>
    <mergeCell ref="A141:A142"/>
    <mergeCell ref="C141:C142"/>
    <mergeCell ref="D141:D142"/>
    <mergeCell ref="G141:G142"/>
    <mergeCell ref="L141:L142"/>
    <mergeCell ref="A136:N136"/>
    <mergeCell ref="A137:A138"/>
    <mergeCell ref="C137:C138"/>
    <mergeCell ref="D137:D138"/>
    <mergeCell ref="G137:G138"/>
    <mergeCell ref="L137:L138"/>
    <mergeCell ref="A146:N146"/>
    <mergeCell ref="A147:A148"/>
    <mergeCell ref="C147:C148"/>
    <mergeCell ref="D147:D148"/>
    <mergeCell ref="G147:G148"/>
    <mergeCell ref="L147:L148"/>
    <mergeCell ref="A143:N143"/>
    <mergeCell ref="A144:A145"/>
    <mergeCell ref="C144:C145"/>
    <mergeCell ref="D144:D145"/>
    <mergeCell ref="G144:G145"/>
    <mergeCell ref="L144:L145"/>
    <mergeCell ref="A152:N152"/>
    <mergeCell ref="A153:A154"/>
    <mergeCell ref="C153:C154"/>
    <mergeCell ref="D153:D154"/>
    <mergeCell ref="G153:G154"/>
    <mergeCell ref="L153:L154"/>
    <mergeCell ref="A149:N149"/>
    <mergeCell ref="A150:A151"/>
    <mergeCell ref="C150:C151"/>
    <mergeCell ref="D150:D151"/>
    <mergeCell ref="G150:G151"/>
    <mergeCell ref="L150:L151"/>
    <mergeCell ref="A158:N158"/>
    <mergeCell ref="A159:A160"/>
    <mergeCell ref="C159:C160"/>
    <mergeCell ref="D159:D160"/>
    <mergeCell ref="G159:G160"/>
    <mergeCell ref="L159:L160"/>
    <mergeCell ref="A155:N155"/>
    <mergeCell ref="A156:A157"/>
    <mergeCell ref="C156:C157"/>
    <mergeCell ref="D156:D157"/>
    <mergeCell ref="G156:G157"/>
    <mergeCell ref="L156:L157"/>
    <mergeCell ref="A164:N164"/>
    <mergeCell ref="A165:A166"/>
    <mergeCell ref="C165:C166"/>
    <mergeCell ref="D165:D166"/>
    <mergeCell ref="G165:G166"/>
    <mergeCell ref="L165:L166"/>
    <mergeCell ref="A161:N161"/>
    <mergeCell ref="A162:A163"/>
    <mergeCell ref="C162:C163"/>
    <mergeCell ref="D162:D163"/>
    <mergeCell ref="G162:G163"/>
    <mergeCell ref="L162:L163"/>
    <mergeCell ref="G178:G179"/>
    <mergeCell ref="A171:A172"/>
    <mergeCell ref="B171:F172"/>
    <mergeCell ref="G171:G172"/>
    <mergeCell ref="L171:L172"/>
    <mergeCell ref="B173:F173"/>
    <mergeCell ref="B174:F174"/>
    <mergeCell ref="L178:L179"/>
    <mergeCell ref="B167:N167"/>
    <mergeCell ref="A168:N168"/>
    <mergeCell ref="A169:A170"/>
    <mergeCell ref="B169:F170"/>
    <mergeCell ref="G169:G170"/>
    <mergeCell ref="L169:L170"/>
    <mergeCell ref="B180:F180"/>
    <mergeCell ref="B181:F181"/>
    <mergeCell ref="B182:F182"/>
    <mergeCell ref="B183:F183"/>
    <mergeCell ref="B184:F184"/>
    <mergeCell ref="B175:F175"/>
    <mergeCell ref="B176:F176"/>
    <mergeCell ref="B177:F177"/>
    <mergeCell ref="A191:A192"/>
    <mergeCell ref="C191:C192"/>
    <mergeCell ref="D191:D192"/>
    <mergeCell ref="A178:A179"/>
    <mergeCell ref="B178:F179"/>
    <mergeCell ref="G191:G192"/>
    <mergeCell ref="L191:L192"/>
    <mergeCell ref="A193:N193"/>
    <mergeCell ref="B185:F185"/>
    <mergeCell ref="B186:F186"/>
    <mergeCell ref="B187:F187"/>
    <mergeCell ref="A188:N188"/>
    <mergeCell ref="B189:N189"/>
    <mergeCell ref="A190:N190"/>
    <mergeCell ref="A197:A198"/>
    <mergeCell ref="C197:C198"/>
    <mergeCell ref="D197:D198"/>
    <mergeCell ref="G197:G198"/>
    <mergeCell ref="L197:L198"/>
    <mergeCell ref="A199:N199"/>
    <mergeCell ref="A194:A195"/>
    <mergeCell ref="C194:C195"/>
    <mergeCell ref="D194:D195"/>
    <mergeCell ref="G194:G195"/>
    <mergeCell ref="L194:L195"/>
    <mergeCell ref="A196:N196"/>
    <mergeCell ref="A203:A204"/>
    <mergeCell ref="C203:C204"/>
    <mergeCell ref="D203:D204"/>
    <mergeCell ref="G203:G204"/>
    <mergeCell ref="L203:L204"/>
    <mergeCell ref="A205:N205"/>
    <mergeCell ref="A200:A201"/>
    <mergeCell ref="C200:C201"/>
    <mergeCell ref="D200:D201"/>
    <mergeCell ref="G200:G201"/>
    <mergeCell ref="L200:L201"/>
    <mergeCell ref="A202:N202"/>
    <mergeCell ref="A209:A210"/>
    <mergeCell ref="C209:C210"/>
    <mergeCell ref="D209:D210"/>
    <mergeCell ref="G209:G210"/>
    <mergeCell ref="L209:L210"/>
    <mergeCell ref="A212:N212"/>
    <mergeCell ref="A206:A207"/>
    <mergeCell ref="C206:C207"/>
    <mergeCell ref="D206:D207"/>
    <mergeCell ref="G206:G207"/>
    <mergeCell ref="L206:L207"/>
    <mergeCell ref="A208:N208"/>
    <mergeCell ref="A217:A218"/>
    <mergeCell ref="C217:C218"/>
    <mergeCell ref="D217:D218"/>
    <mergeCell ref="G217:G218"/>
    <mergeCell ref="L217:L218"/>
    <mergeCell ref="A219:N219"/>
    <mergeCell ref="A213:A214"/>
    <mergeCell ref="C213:C214"/>
    <mergeCell ref="D213:D214"/>
    <mergeCell ref="G213:G214"/>
    <mergeCell ref="L213:L214"/>
    <mergeCell ref="A216:N216"/>
    <mergeCell ref="A224:A225"/>
    <mergeCell ref="C224:C225"/>
    <mergeCell ref="D224:D225"/>
    <mergeCell ref="G224:G225"/>
    <mergeCell ref="L224:L225"/>
    <mergeCell ref="A227:N227"/>
    <mergeCell ref="A220:A221"/>
    <mergeCell ref="C220:C221"/>
    <mergeCell ref="D220:D221"/>
    <mergeCell ref="G220:G221"/>
    <mergeCell ref="L220:L221"/>
    <mergeCell ref="A223:N223"/>
    <mergeCell ref="A231:A232"/>
    <mergeCell ref="C231:C232"/>
    <mergeCell ref="D231:D232"/>
    <mergeCell ref="G231:G232"/>
    <mergeCell ref="L231:L232"/>
    <mergeCell ref="A233:N233"/>
    <mergeCell ref="A228:A229"/>
    <mergeCell ref="C228:C229"/>
    <mergeCell ref="D228:D229"/>
    <mergeCell ref="G228:G229"/>
    <mergeCell ref="L228:L229"/>
    <mergeCell ref="A230:N230"/>
    <mergeCell ref="A237:A238"/>
    <mergeCell ref="C237:C238"/>
    <mergeCell ref="D237:D238"/>
    <mergeCell ref="G237:G238"/>
    <mergeCell ref="L237:L238"/>
    <mergeCell ref="A240:N240"/>
    <mergeCell ref="A234:A235"/>
    <mergeCell ref="C234:C235"/>
    <mergeCell ref="D234:D235"/>
    <mergeCell ref="G234:G235"/>
    <mergeCell ref="L234:L235"/>
    <mergeCell ref="A236:N236"/>
    <mergeCell ref="A244:A245"/>
    <mergeCell ref="C244:C245"/>
    <mergeCell ref="D244:D245"/>
    <mergeCell ref="G244:G245"/>
    <mergeCell ref="L244:L245"/>
    <mergeCell ref="A246:N246"/>
    <mergeCell ref="A241:A242"/>
    <mergeCell ref="C241:C242"/>
    <mergeCell ref="D241:D242"/>
    <mergeCell ref="G241:G242"/>
    <mergeCell ref="L241:L242"/>
    <mergeCell ref="A243:N243"/>
    <mergeCell ref="A251:A252"/>
    <mergeCell ref="C251:C252"/>
    <mergeCell ref="D251:D252"/>
    <mergeCell ref="G251:G252"/>
    <mergeCell ref="L251:L252"/>
    <mergeCell ref="A253:N253"/>
    <mergeCell ref="A247:A248"/>
    <mergeCell ref="C247:C248"/>
    <mergeCell ref="D247:D248"/>
    <mergeCell ref="G247:G248"/>
    <mergeCell ref="L247:L248"/>
    <mergeCell ref="A250:N250"/>
    <mergeCell ref="A257:A258"/>
    <mergeCell ref="C257:C258"/>
    <mergeCell ref="D257:D258"/>
    <mergeCell ref="G257:G258"/>
    <mergeCell ref="L257:L258"/>
    <mergeCell ref="A259:N259"/>
    <mergeCell ref="A254:A255"/>
    <mergeCell ref="C254:C255"/>
    <mergeCell ref="D254:D255"/>
    <mergeCell ref="G254:G255"/>
    <mergeCell ref="L254:L255"/>
    <mergeCell ref="A256:N256"/>
    <mergeCell ref="A263:A264"/>
    <mergeCell ref="C263:C264"/>
    <mergeCell ref="D263:D264"/>
    <mergeCell ref="G263:G264"/>
    <mergeCell ref="L263:L264"/>
    <mergeCell ref="A266:N266"/>
    <mergeCell ref="A260:A261"/>
    <mergeCell ref="C260:C261"/>
    <mergeCell ref="D260:D261"/>
    <mergeCell ref="G260:G261"/>
    <mergeCell ref="L260:L261"/>
    <mergeCell ref="A262:N262"/>
    <mergeCell ref="A270:A271"/>
    <mergeCell ref="C270:C271"/>
    <mergeCell ref="D270:D271"/>
    <mergeCell ref="G270:G271"/>
    <mergeCell ref="L270:L271"/>
    <mergeCell ref="A272:N272"/>
    <mergeCell ref="A267:A268"/>
    <mergeCell ref="C267:C268"/>
    <mergeCell ref="D267:D268"/>
    <mergeCell ref="G267:G268"/>
    <mergeCell ref="L267:L268"/>
    <mergeCell ref="A269:N269"/>
    <mergeCell ref="A276:A277"/>
    <mergeCell ref="C276:C277"/>
    <mergeCell ref="D276:D277"/>
    <mergeCell ref="G276:G277"/>
    <mergeCell ref="L276:L277"/>
    <mergeCell ref="A278:N278"/>
    <mergeCell ref="A273:A274"/>
    <mergeCell ref="C273:C274"/>
    <mergeCell ref="D273:D274"/>
    <mergeCell ref="G273:G274"/>
    <mergeCell ref="L273:L274"/>
    <mergeCell ref="A275:N275"/>
    <mergeCell ref="A283:A284"/>
    <mergeCell ref="C283:C284"/>
    <mergeCell ref="D283:D284"/>
    <mergeCell ref="G283:G284"/>
    <mergeCell ref="L283:L284"/>
    <mergeCell ref="A285:N285"/>
    <mergeCell ref="A279:A280"/>
    <mergeCell ref="C279:C280"/>
    <mergeCell ref="D279:D280"/>
    <mergeCell ref="G279:G280"/>
    <mergeCell ref="L279:L280"/>
    <mergeCell ref="A282:N282"/>
    <mergeCell ref="A289:A290"/>
    <mergeCell ref="C289:C290"/>
    <mergeCell ref="D289:D290"/>
    <mergeCell ref="G289:G290"/>
    <mergeCell ref="L289:L290"/>
    <mergeCell ref="A291:N291"/>
    <mergeCell ref="A286:A287"/>
    <mergeCell ref="C286:C287"/>
    <mergeCell ref="D286:D287"/>
    <mergeCell ref="G286:G287"/>
    <mergeCell ref="L286:L287"/>
    <mergeCell ref="A288:N288"/>
    <mergeCell ref="A295:A296"/>
    <mergeCell ref="C295:C296"/>
    <mergeCell ref="D295:D296"/>
    <mergeCell ref="G295:G296"/>
    <mergeCell ref="L295:L296"/>
    <mergeCell ref="A298:N298"/>
    <mergeCell ref="A292:A293"/>
    <mergeCell ref="C292:C293"/>
    <mergeCell ref="D292:D293"/>
    <mergeCell ref="G292:G293"/>
    <mergeCell ref="L292:L293"/>
    <mergeCell ref="A294:N294"/>
    <mergeCell ref="A303:A304"/>
    <mergeCell ref="C303:C304"/>
    <mergeCell ref="D303:D304"/>
    <mergeCell ref="G303:G304"/>
    <mergeCell ref="L303:L304"/>
    <mergeCell ref="A305:N305"/>
    <mergeCell ref="A299:A300"/>
    <mergeCell ref="C299:C300"/>
    <mergeCell ref="D299:D300"/>
    <mergeCell ref="G299:G300"/>
    <mergeCell ref="L299:L300"/>
    <mergeCell ref="A302:N302"/>
    <mergeCell ref="A309:A310"/>
    <mergeCell ref="C309:C310"/>
    <mergeCell ref="D309:D310"/>
    <mergeCell ref="G309:G310"/>
    <mergeCell ref="L309:L310"/>
    <mergeCell ref="A311:N311"/>
    <mergeCell ref="A306:A307"/>
    <mergeCell ref="C306:C307"/>
    <mergeCell ref="D306:D307"/>
    <mergeCell ref="G306:G307"/>
    <mergeCell ref="L306:L307"/>
    <mergeCell ref="A308:N308"/>
    <mergeCell ref="A315:A316"/>
    <mergeCell ref="C315:C316"/>
    <mergeCell ref="D315:D316"/>
    <mergeCell ref="G315:G316"/>
    <mergeCell ref="L315:L316"/>
    <mergeCell ref="A317:N317"/>
    <mergeCell ref="A312:A313"/>
    <mergeCell ref="C312:C313"/>
    <mergeCell ref="D312:D313"/>
    <mergeCell ref="G312:G313"/>
    <mergeCell ref="L312:L313"/>
    <mergeCell ref="A314:N314"/>
    <mergeCell ref="A321:A322"/>
    <mergeCell ref="C321:C322"/>
    <mergeCell ref="D321:D322"/>
    <mergeCell ref="G321:G322"/>
    <mergeCell ref="L321:L322"/>
    <mergeCell ref="A323:N323"/>
    <mergeCell ref="A318:A319"/>
    <mergeCell ref="C318:C319"/>
    <mergeCell ref="D318:D319"/>
    <mergeCell ref="G318:G319"/>
    <mergeCell ref="L318:L319"/>
    <mergeCell ref="A320:N320"/>
    <mergeCell ref="A327:A328"/>
    <mergeCell ref="C327:C328"/>
    <mergeCell ref="D327:D328"/>
    <mergeCell ref="G327:G328"/>
    <mergeCell ref="L327:L328"/>
    <mergeCell ref="A329:N329"/>
    <mergeCell ref="A324:A325"/>
    <mergeCell ref="C324:C325"/>
    <mergeCell ref="D324:D325"/>
    <mergeCell ref="G324:G325"/>
    <mergeCell ref="L324:L325"/>
    <mergeCell ref="A326:N326"/>
    <mergeCell ref="A333:A334"/>
    <mergeCell ref="C333:C334"/>
    <mergeCell ref="D333:D334"/>
    <mergeCell ref="G333:G334"/>
    <mergeCell ref="L333:L334"/>
    <mergeCell ref="A335:N335"/>
    <mergeCell ref="A330:A331"/>
    <mergeCell ref="C330:C331"/>
    <mergeCell ref="D330:D331"/>
    <mergeCell ref="G330:G331"/>
    <mergeCell ref="L330:L331"/>
    <mergeCell ref="A332:N332"/>
    <mergeCell ref="A339:A340"/>
    <mergeCell ref="C339:C340"/>
    <mergeCell ref="D339:D340"/>
    <mergeCell ref="G339:G340"/>
    <mergeCell ref="L339:L340"/>
    <mergeCell ref="A341:N341"/>
    <mergeCell ref="A336:A337"/>
    <mergeCell ref="C336:C337"/>
    <mergeCell ref="D336:D337"/>
    <mergeCell ref="G336:G337"/>
    <mergeCell ref="L336:L337"/>
    <mergeCell ref="A338:N338"/>
    <mergeCell ref="A345:A346"/>
    <mergeCell ref="C345:C346"/>
    <mergeCell ref="D345:D346"/>
    <mergeCell ref="G345:G346"/>
    <mergeCell ref="L345:L346"/>
    <mergeCell ref="A348:N348"/>
    <mergeCell ref="A342:A343"/>
    <mergeCell ref="C342:C343"/>
    <mergeCell ref="D342:D343"/>
    <mergeCell ref="G342:G343"/>
    <mergeCell ref="L342:L343"/>
    <mergeCell ref="A344:N344"/>
    <mergeCell ref="A352:A353"/>
    <mergeCell ref="C352:C353"/>
    <mergeCell ref="D352:D353"/>
    <mergeCell ref="G352:G353"/>
    <mergeCell ref="L352:L353"/>
    <mergeCell ref="A355:N355"/>
    <mergeCell ref="A349:A350"/>
    <mergeCell ref="C349:C350"/>
    <mergeCell ref="D349:D350"/>
    <mergeCell ref="G349:G350"/>
    <mergeCell ref="L349:L350"/>
    <mergeCell ref="A351:N351"/>
    <mergeCell ref="A359:A360"/>
    <mergeCell ref="C359:C360"/>
    <mergeCell ref="D359:D360"/>
    <mergeCell ref="G359:G360"/>
    <mergeCell ref="L359:L360"/>
    <mergeCell ref="A361:N361"/>
    <mergeCell ref="A356:A357"/>
    <mergeCell ref="C356:C357"/>
    <mergeCell ref="D356:D357"/>
    <mergeCell ref="G356:G357"/>
    <mergeCell ref="L356:L357"/>
    <mergeCell ref="A358:N358"/>
    <mergeCell ref="A365:A366"/>
    <mergeCell ref="C365:C366"/>
    <mergeCell ref="D365:D366"/>
    <mergeCell ref="G365:G366"/>
    <mergeCell ref="L365:L366"/>
    <mergeCell ref="A367:N367"/>
    <mergeCell ref="A362:A363"/>
    <mergeCell ref="C362:C363"/>
    <mergeCell ref="D362:D363"/>
    <mergeCell ref="G362:G363"/>
    <mergeCell ref="L362:L363"/>
    <mergeCell ref="A364:N364"/>
    <mergeCell ref="A371:A372"/>
    <mergeCell ref="C371:C372"/>
    <mergeCell ref="D371:D372"/>
    <mergeCell ref="G371:G372"/>
    <mergeCell ref="L371:L372"/>
    <mergeCell ref="A373:N373"/>
    <mergeCell ref="A368:A369"/>
    <mergeCell ref="C368:C369"/>
    <mergeCell ref="D368:D369"/>
    <mergeCell ref="G368:G369"/>
    <mergeCell ref="L368:L369"/>
    <mergeCell ref="A370:N370"/>
    <mergeCell ref="A377:A378"/>
    <mergeCell ref="C377:C378"/>
    <mergeCell ref="D377:D378"/>
    <mergeCell ref="G377:G378"/>
    <mergeCell ref="L377:L378"/>
    <mergeCell ref="A379:N379"/>
    <mergeCell ref="A374:A375"/>
    <mergeCell ref="C374:C375"/>
    <mergeCell ref="D374:D375"/>
    <mergeCell ref="G374:G375"/>
    <mergeCell ref="L374:L375"/>
    <mergeCell ref="A376:N376"/>
    <mergeCell ref="B384:F384"/>
    <mergeCell ref="A385:A386"/>
    <mergeCell ref="B385:F386"/>
    <mergeCell ref="G385:G386"/>
    <mergeCell ref="L385:L386"/>
    <mergeCell ref="B387:F387"/>
    <mergeCell ref="A380:A381"/>
    <mergeCell ref="B380:F381"/>
    <mergeCell ref="G380:G381"/>
    <mergeCell ref="L380:L381"/>
    <mergeCell ref="A382:A383"/>
    <mergeCell ref="B382:F383"/>
    <mergeCell ref="G382:G383"/>
    <mergeCell ref="L382:L383"/>
    <mergeCell ref="B388:F388"/>
    <mergeCell ref="A389:N389"/>
    <mergeCell ref="B390:N390"/>
    <mergeCell ref="A391:N391"/>
    <mergeCell ref="A392:A393"/>
    <mergeCell ref="C392:C393"/>
    <mergeCell ref="D392:D393"/>
    <mergeCell ref="G392:G393"/>
    <mergeCell ref="L392:L393"/>
    <mergeCell ref="A397:N397"/>
    <mergeCell ref="A398:A399"/>
    <mergeCell ref="C398:C399"/>
    <mergeCell ref="D398:D399"/>
    <mergeCell ref="G398:G399"/>
    <mergeCell ref="L398:L399"/>
    <mergeCell ref="A394:N394"/>
    <mergeCell ref="A395:A396"/>
    <mergeCell ref="C395:C396"/>
    <mergeCell ref="D395:D396"/>
    <mergeCell ref="G395:G396"/>
    <mergeCell ref="L395:L396"/>
    <mergeCell ref="A403:N403"/>
    <mergeCell ref="A404:A405"/>
    <mergeCell ref="C404:C405"/>
    <mergeCell ref="D404:D405"/>
    <mergeCell ref="G404:G405"/>
    <mergeCell ref="L404:L405"/>
    <mergeCell ref="A400:N400"/>
    <mergeCell ref="A401:A402"/>
    <mergeCell ref="C401:C402"/>
    <mergeCell ref="D401:D402"/>
    <mergeCell ref="G401:G402"/>
    <mergeCell ref="L401:L402"/>
    <mergeCell ref="A409:N409"/>
    <mergeCell ref="A410:A411"/>
    <mergeCell ref="C410:C411"/>
    <mergeCell ref="D410:D411"/>
    <mergeCell ref="G410:G411"/>
    <mergeCell ref="L410:L411"/>
    <mergeCell ref="A406:N406"/>
    <mergeCell ref="A407:A408"/>
    <mergeCell ref="C407:C408"/>
    <mergeCell ref="D407:D408"/>
    <mergeCell ref="G407:G408"/>
    <mergeCell ref="L407:L408"/>
    <mergeCell ref="A415:N415"/>
    <mergeCell ref="A416:A417"/>
    <mergeCell ref="C416:C417"/>
    <mergeCell ref="D416:D417"/>
    <mergeCell ref="G416:G417"/>
    <mergeCell ref="L416:L417"/>
    <mergeCell ref="A412:N412"/>
    <mergeCell ref="A413:A414"/>
    <mergeCell ref="C413:C414"/>
    <mergeCell ref="D413:D414"/>
    <mergeCell ref="G413:G414"/>
    <mergeCell ref="L413:L414"/>
    <mergeCell ref="A421:N421"/>
    <mergeCell ref="A422:A423"/>
    <mergeCell ref="C422:C423"/>
    <mergeCell ref="D422:D423"/>
    <mergeCell ref="G422:G423"/>
    <mergeCell ref="L422:L423"/>
    <mergeCell ref="A418:N418"/>
    <mergeCell ref="A419:A420"/>
    <mergeCell ref="C419:C420"/>
    <mergeCell ref="D419:D420"/>
    <mergeCell ref="G419:G420"/>
    <mergeCell ref="L419:L420"/>
    <mergeCell ref="B429:F429"/>
    <mergeCell ref="B430:F430"/>
    <mergeCell ref="B431:F431"/>
    <mergeCell ref="B432:F432"/>
    <mergeCell ref="B433:F433"/>
    <mergeCell ref="B434:F434"/>
    <mergeCell ref="A424:N424"/>
    <mergeCell ref="A425:A426"/>
    <mergeCell ref="B425:F426"/>
    <mergeCell ref="G425:G426"/>
    <mergeCell ref="L425:L426"/>
    <mergeCell ref="A427:A428"/>
    <mergeCell ref="B427:F428"/>
    <mergeCell ref="G427:G428"/>
    <mergeCell ref="L427:L428"/>
    <mergeCell ref="L440:L441"/>
    <mergeCell ref="B442:F442"/>
    <mergeCell ref="B443:F443"/>
    <mergeCell ref="B435:F435"/>
    <mergeCell ref="B436:F436"/>
    <mergeCell ref="A437:N437"/>
    <mergeCell ref="A438:A439"/>
    <mergeCell ref="B438:F439"/>
    <mergeCell ref="G438:G439"/>
    <mergeCell ref="L438:L439"/>
    <mergeCell ref="B444:F444"/>
    <mergeCell ref="B445:F445"/>
    <mergeCell ref="B446:F446"/>
    <mergeCell ref="A447:A448"/>
    <mergeCell ref="B447:F448"/>
    <mergeCell ref="G447:G448"/>
    <mergeCell ref="A440:A441"/>
    <mergeCell ref="B440:F441"/>
    <mergeCell ref="G440:G441"/>
    <mergeCell ref="B454:F454"/>
    <mergeCell ref="B455:F455"/>
    <mergeCell ref="B456:F456"/>
    <mergeCell ref="L447:L448"/>
    <mergeCell ref="B449:F449"/>
    <mergeCell ref="B450:F450"/>
    <mergeCell ref="B451:F451"/>
    <mergeCell ref="B452:F452"/>
    <mergeCell ref="B453:F45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topLeftCell="A7" workbookViewId="0">
      <selection activeCell="H13" sqref="H13"/>
    </sheetView>
  </sheetViews>
  <sheetFormatPr defaultRowHeight="15" x14ac:dyDescent="0.25"/>
  <cols>
    <col min="6" max="6" width="16.140625" customWidth="1"/>
    <col min="8" max="8" width="15" customWidth="1"/>
  </cols>
  <sheetData>
    <row r="1" spans="1:9" x14ac:dyDescent="0.25">
      <c r="A1" s="120" t="s">
        <v>134</v>
      </c>
      <c r="B1" s="120"/>
      <c r="C1" s="120"/>
      <c r="D1" s="120"/>
      <c r="E1" s="120" t="s">
        <v>135</v>
      </c>
      <c r="F1" s="120"/>
      <c r="G1" s="120"/>
      <c r="H1" s="120"/>
      <c r="I1" s="120"/>
    </row>
    <row r="2" spans="1:9" ht="31.5" x14ac:dyDescent="0.25">
      <c r="A2" s="57" t="s">
        <v>136</v>
      </c>
      <c r="B2" s="138">
        <v>21127025</v>
      </c>
      <c r="C2" s="138"/>
      <c r="D2" s="57" t="s">
        <v>138</v>
      </c>
      <c r="E2" s="57" t="s">
        <v>136</v>
      </c>
      <c r="F2" s="62">
        <v>21127025</v>
      </c>
      <c r="G2" s="122" t="s">
        <v>138</v>
      </c>
      <c r="H2" s="122"/>
      <c r="I2" s="122"/>
    </row>
    <row r="3" spans="1:9" x14ac:dyDescent="0.25">
      <c r="A3" s="123"/>
      <c r="B3" s="123"/>
      <c r="C3" s="123"/>
      <c r="D3" s="123"/>
      <c r="E3" s="123"/>
      <c r="F3" s="123"/>
      <c r="G3" s="123"/>
      <c r="H3" s="123"/>
      <c r="I3" s="123"/>
    </row>
    <row r="4" spans="1:9" x14ac:dyDescent="0.25">
      <c r="A4" s="123"/>
      <c r="B4" s="123"/>
      <c r="C4" s="123"/>
      <c r="D4" s="123"/>
      <c r="E4" s="123"/>
      <c r="F4" s="123"/>
      <c r="G4" s="123"/>
      <c r="H4" s="123"/>
      <c r="I4" s="123"/>
    </row>
    <row r="5" spans="1:9" ht="21" customHeight="1" x14ac:dyDescent="0.25">
      <c r="A5" s="123" t="s">
        <v>139</v>
      </c>
      <c r="B5" s="123"/>
      <c r="C5" s="123"/>
      <c r="D5" s="123"/>
      <c r="E5" s="123" t="s">
        <v>139</v>
      </c>
      <c r="F5" s="123"/>
      <c r="G5" s="123"/>
      <c r="H5" s="123"/>
      <c r="I5" s="123"/>
    </row>
    <row r="6" spans="1:9" x14ac:dyDescent="0.25">
      <c r="A6" s="123"/>
      <c r="B6" s="123"/>
      <c r="C6" s="123"/>
      <c r="D6" s="123"/>
      <c r="E6" s="123"/>
      <c r="F6" s="123"/>
      <c r="G6" s="123"/>
      <c r="H6" s="123"/>
      <c r="I6" s="123"/>
    </row>
    <row r="7" spans="1:9" x14ac:dyDescent="0.25">
      <c r="A7" s="123" t="s">
        <v>140</v>
      </c>
      <c r="B7" s="123"/>
      <c r="C7" s="123"/>
      <c r="D7" s="123"/>
      <c r="E7" s="123" t="s">
        <v>140</v>
      </c>
      <c r="F7" s="123"/>
      <c r="G7" s="123"/>
      <c r="H7" s="123"/>
      <c r="I7" s="123"/>
    </row>
    <row r="8" spans="1:9" x14ac:dyDescent="0.25">
      <c r="A8" s="123"/>
      <c r="B8" s="123"/>
      <c r="C8" s="123"/>
      <c r="D8" s="123"/>
      <c r="E8" s="143"/>
      <c r="F8" s="143"/>
      <c r="G8" s="143"/>
      <c r="H8" s="143"/>
      <c r="I8" s="143"/>
    </row>
    <row r="9" spans="1:9" x14ac:dyDescent="0.25">
      <c r="A9" s="123"/>
      <c r="B9" s="123"/>
      <c r="C9" s="123"/>
      <c r="D9" s="123"/>
      <c r="E9" s="123"/>
      <c r="F9" s="123"/>
      <c r="G9" s="123"/>
      <c r="H9" s="123"/>
      <c r="I9" s="123"/>
    </row>
    <row r="10" spans="1:9" x14ac:dyDescent="0.25">
      <c r="A10" s="133" t="s">
        <v>141</v>
      </c>
      <c r="B10" s="133"/>
      <c r="C10" s="123" t="s">
        <v>606</v>
      </c>
      <c r="D10" s="123"/>
      <c r="E10" s="123"/>
      <c r="F10" s="123"/>
      <c r="G10" s="123"/>
      <c r="H10" s="123"/>
      <c r="I10" s="123"/>
    </row>
    <row r="11" spans="1:9" x14ac:dyDescent="0.25">
      <c r="A11" s="133"/>
      <c r="B11" s="133"/>
      <c r="C11" s="123"/>
      <c r="D11" s="123"/>
      <c r="E11" s="123"/>
      <c r="F11" s="123"/>
      <c r="G11" s="123"/>
      <c r="H11" s="123"/>
      <c r="I11" s="123"/>
    </row>
    <row r="12" spans="1:9" x14ac:dyDescent="0.25">
      <c r="A12" s="131" t="s">
        <v>143</v>
      </c>
      <c r="B12" s="131"/>
      <c r="C12" s="131"/>
      <c r="D12" s="131"/>
      <c r="E12" s="131"/>
      <c r="F12" s="131"/>
      <c r="G12" s="131"/>
      <c r="H12" s="131"/>
      <c r="I12" s="131"/>
    </row>
    <row r="13" spans="1:9" x14ac:dyDescent="0.25">
      <c r="A13" s="133" t="s">
        <v>145</v>
      </c>
      <c r="B13" s="133"/>
      <c r="C13" s="133"/>
      <c r="D13" s="133"/>
      <c r="E13" s="133"/>
      <c r="F13" s="133"/>
      <c r="G13" s="133"/>
      <c r="H13" s="71">
        <v>21127.025000000001</v>
      </c>
      <c r="I13" s="58" t="s">
        <v>147</v>
      </c>
    </row>
    <row r="14" spans="1:9" x14ac:dyDescent="0.25">
      <c r="A14" s="133" t="s">
        <v>607</v>
      </c>
      <c r="B14" s="133"/>
      <c r="C14" s="133"/>
      <c r="D14" s="133"/>
      <c r="E14" s="133"/>
      <c r="F14" s="133"/>
      <c r="G14" s="133"/>
      <c r="H14" s="71">
        <v>20000</v>
      </c>
      <c r="I14" s="58" t="s">
        <v>147</v>
      </c>
    </row>
    <row r="15" spans="1:9" x14ac:dyDescent="0.25">
      <c r="A15" s="133" t="s">
        <v>148</v>
      </c>
      <c r="B15" s="133"/>
      <c r="C15" s="133"/>
      <c r="D15" s="133"/>
      <c r="E15" s="133"/>
      <c r="F15" s="133"/>
      <c r="G15" s="133"/>
      <c r="H15" s="56">
        <v>265.05399999999997</v>
      </c>
      <c r="I15" s="58" t="s">
        <v>147</v>
      </c>
    </row>
    <row r="16" spans="1:9" x14ac:dyDescent="0.25">
      <c r="A16" s="133" t="s">
        <v>150</v>
      </c>
      <c r="B16" s="133"/>
      <c r="C16" s="133"/>
      <c r="D16" s="133"/>
      <c r="E16" s="133"/>
      <c r="F16" s="133"/>
      <c r="G16" s="133"/>
      <c r="H16" s="56">
        <v>0.81599999999999995</v>
      </c>
      <c r="I16" s="58" t="s">
        <v>152</v>
      </c>
    </row>
    <row r="17" spans="1:14" x14ac:dyDescent="0.25">
      <c r="A17" s="133" t="s">
        <v>153</v>
      </c>
      <c r="B17" s="133"/>
      <c r="C17" s="133"/>
      <c r="D17" s="133"/>
      <c r="E17" s="133"/>
      <c r="F17" s="133"/>
      <c r="G17" s="133"/>
      <c r="H17" s="56">
        <v>176.20099999999999</v>
      </c>
      <c r="I17" s="58" t="s">
        <v>147</v>
      </c>
    </row>
    <row r="18" spans="1:14" ht="21" customHeight="1" x14ac:dyDescent="0.25">
      <c r="A18" s="123" t="s">
        <v>608</v>
      </c>
      <c r="B18" s="123"/>
      <c r="C18" s="123"/>
      <c r="D18" s="123"/>
      <c r="E18" s="123"/>
      <c r="F18" s="123"/>
      <c r="G18" s="123"/>
      <c r="H18" s="123"/>
      <c r="I18" s="123"/>
    </row>
    <row r="19" spans="1:14" x14ac:dyDescent="0.25">
      <c r="A19" s="70"/>
      <c r="B19" s="70"/>
      <c r="C19" s="70"/>
      <c r="D19" s="70"/>
      <c r="E19" s="70"/>
      <c r="F19" s="70"/>
      <c r="G19" s="70"/>
      <c r="H19" s="70"/>
      <c r="I19" s="70"/>
    </row>
    <row r="20" spans="1:14" ht="15.75" thickBot="1" x14ac:dyDescent="0.3">
      <c r="A20" s="27"/>
    </row>
    <row r="21" spans="1:14" ht="32.25" thickBot="1" x14ac:dyDescent="0.3">
      <c r="A21" s="125" t="s">
        <v>156</v>
      </c>
      <c r="B21" s="28" t="s">
        <v>157</v>
      </c>
      <c r="C21" s="125" t="s">
        <v>160</v>
      </c>
      <c r="D21" s="128" t="s">
        <v>161</v>
      </c>
      <c r="E21" s="129"/>
      <c r="F21" s="130"/>
      <c r="G21" s="128" t="s">
        <v>162</v>
      </c>
      <c r="H21" s="129"/>
      <c r="I21" s="130"/>
      <c r="J21" s="128" t="s">
        <v>163</v>
      </c>
      <c r="K21" s="130"/>
      <c r="L21" s="128" t="s">
        <v>164</v>
      </c>
      <c r="M21" s="129"/>
      <c r="N21" s="130"/>
    </row>
    <row r="22" spans="1:14" ht="21.75" thickBot="1" x14ac:dyDescent="0.3">
      <c r="A22" s="126"/>
      <c r="B22" s="29" t="s">
        <v>158</v>
      </c>
      <c r="C22" s="126"/>
      <c r="D22" s="125" t="s">
        <v>165</v>
      </c>
      <c r="E22" s="30" t="s">
        <v>166</v>
      </c>
      <c r="F22" s="30" t="s">
        <v>167</v>
      </c>
      <c r="G22" s="125" t="s">
        <v>165</v>
      </c>
      <c r="H22" s="30" t="s">
        <v>166</v>
      </c>
      <c r="I22" s="30" t="s">
        <v>167</v>
      </c>
      <c r="J22" s="30" t="s">
        <v>166</v>
      </c>
      <c r="K22" s="30" t="s">
        <v>167</v>
      </c>
      <c r="L22" s="125" t="s">
        <v>165</v>
      </c>
      <c r="M22" s="30" t="s">
        <v>166</v>
      </c>
      <c r="N22" s="30" t="s">
        <v>167</v>
      </c>
    </row>
    <row r="23" spans="1:14" ht="32.25" thickBot="1" x14ac:dyDescent="0.3">
      <c r="A23" s="127"/>
      <c r="B23" s="30" t="s">
        <v>159</v>
      </c>
      <c r="C23" s="127"/>
      <c r="D23" s="127"/>
      <c r="E23" s="30" t="s">
        <v>168</v>
      </c>
      <c r="F23" s="30" t="s">
        <v>169</v>
      </c>
      <c r="G23" s="127"/>
      <c r="H23" s="30" t="s">
        <v>168</v>
      </c>
      <c r="I23" s="30" t="s">
        <v>169</v>
      </c>
      <c r="J23" s="30" t="s">
        <v>168</v>
      </c>
      <c r="K23" s="30" t="s">
        <v>169</v>
      </c>
      <c r="L23" s="127"/>
      <c r="M23" s="30" t="s">
        <v>168</v>
      </c>
      <c r="N23" s="30" t="s">
        <v>169</v>
      </c>
    </row>
    <row r="24" spans="1:14" ht="15.75" thickBot="1" x14ac:dyDescent="0.3">
      <c r="A24" s="31"/>
    </row>
    <row r="25" spans="1:14" ht="15.75" thickBot="1" x14ac:dyDescent="0.3">
      <c r="A25" s="32">
        <v>1</v>
      </c>
      <c r="B25" s="59">
        <v>2</v>
      </c>
      <c r="C25" s="59">
        <v>3</v>
      </c>
      <c r="D25" s="59">
        <v>4</v>
      </c>
      <c r="E25" s="59">
        <v>5</v>
      </c>
      <c r="F25" s="59">
        <v>6</v>
      </c>
      <c r="G25" s="59">
        <v>7</v>
      </c>
      <c r="H25" s="59">
        <v>8</v>
      </c>
      <c r="I25" s="59">
        <v>9</v>
      </c>
      <c r="J25" s="59">
        <v>10</v>
      </c>
      <c r="K25" s="59">
        <v>11</v>
      </c>
      <c r="L25" s="59">
        <v>12</v>
      </c>
      <c r="M25" s="59">
        <v>13</v>
      </c>
      <c r="N25" s="59">
        <v>14</v>
      </c>
    </row>
    <row r="26" spans="1:14" ht="31.5" x14ac:dyDescent="0.25">
      <c r="A26" s="146">
        <v>1</v>
      </c>
      <c r="B26" s="58" t="s">
        <v>609</v>
      </c>
      <c r="C26" s="146">
        <v>4.1000000000000002E-2</v>
      </c>
      <c r="D26" s="147">
        <v>6415.78</v>
      </c>
      <c r="E26" s="34">
        <v>171.89</v>
      </c>
      <c r="F26" s="73">
        <v>6233.35</v>
      </c>
      <c r="G26" s="146">
        <v>263.05</v>
      </c>
      <c r="H26" s="34">
        <v>7.05</v>
      </c>
      <c r="I26" s="34">
        <v>255.57</v>
      </c>
      <c r="J26" s="34">
        <v>18.309999999999999</v>
      </c>
      <c r="K26" s="34">
        <v>10.57</v>
      </c>
      <c r="L26" s="148">
        <v>2833</v>
      </c>
      <c r="M26" s="34">
        <v>129</v>
      </c>
      <c r="N26" s="37">
        <v>2701</v>
      </c>
    </row>
    <row r="27" spans="1:14" ht="210" x14ac:dyDescent="0.25">
      <c r="A27" s="133"/>
      <c r="B27" s="58" t="s">
        <v>610</v>
      </c>
      <c r="C27" s="133"/>
      <c r="D27" s="140"/>
      <c r="E27" s="60">
        <v>10.54</v>
      </c>
      <c r="F27" s="60">
        <v>877.11</v>
      </c>
      <c r="G27" s="133"/>
      <c r="H27" s="60">
        <v>0.43</v>
      </c>
      <c r="I27" s="60">
        <v>35.96</v>
      </c>
      <c r="J27" s="60">
        <v>5.72</v>
      </c>
      <c r="K27" s="60">
        <v>18.34</v>
      </c>
      <c r="L27" s="134"/>
      <c r="M27" s="60">
        <v>2</v>
      </c>
      <c r="N27" s="60">
        <v>660</v>
      </c>
    </row>
    <row r="28" spans="1:14" x14ac:dyDescent="0.25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</row>
    <row r="29" spans="1:14" ht="31.5" x14ac:dyDescent="0.25">
      <c r="A29" s="133">
        <v>2</v>
      </c>
      <c r="B29" s="58" t="s">
        <v>611</v>
      </c>
      <c r="C29" s="133">
        <v>64.8</v>
      </c>
      <c r="D29" s="133">
        <v>16.399999999999999</v>
      </c>
      <c r="E29" s="60"/>
      <c r="F29" s="34">
        <v>16.399999999999999</v>
      </c>
      <c r="G29" s="140">
        <v>1062.72</v>
      </c>
      <c r="H29" s="60"/>
      <c r="I29" s="73">
        <v>1062.72</v>
      </c>
      <c r="J29" s="60"/>
      <c r="K29" s="34">
        <v>1</v>
      </c>
      <c r="L29" s="134">
        <v>1063</v>
      </c>
      <c r="M29" s="60"/>
      <c r="N29" s="37">
        <v>1063</v>
      </c>
    </row>
    <row r="30" spans="1:14" ht="189" x14ac:dyDescent="0.25">
      <c r="A30" s="133"/>
      <c r="B30" s="58" t="s">
        <v>612</v>
      </c>
      <c r="C30" s="133"/>
      <c r="D30" s="133"/>
      <c r="E30" s="60"/>
      <c r="F30" s="60"/>
      <c r="G30" s="140"/>
      <c r="H30" s="60"/>
      <c r="I30" s="60"/>
      <c r="J30" s="60"/>
      <c r="K30" s="60"/>
      <c r="L30" s="134"/>
      <c r="M30" s="60"/>
      <c r="N30" s="60"/>
    </row>
    <row r="31" spans="1:14" x14ac:dyDescent="0.25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</row>
    <row r="32" spans="1:14" ht="31.5" x14ac:dyDescent="0.25">
      <c r="A32" s="133">
        <v>3</v>
      </c>
      <c r="B32" s="58" t="s">
        <v>613</v>
      </c>
      <c r="C32" s="133">
        <v>4.1000000000000002E-2</v>
      </c>
      <c r="D32" s="133">
        <v>344.93</v>
      </c>
      <c r="E32" s="34">
        <v>24.76</v>
      </c>
      <c r="F32" s="34">
        <v>314.89999999999998</v>
      </c>
      <c r="G32" s="133">
        <v>14.14</v>
      </c>
      <c r="H32" s="34">
        <v>1.02</v>
      </c>
      <c r="I32" s="34">
        <v>12.91</v>
      </c>
      <c r="J32" s="34">
        <v>18.309999999999999</v>
      </c>
      <c r="K32" s="34">
        <v>10.68</v>
      </c>
      <c r="L32" s="133">
        <v>158</v>
      </c>
      <c r="M32" s="34">
        <v>19</v>
      </c>
      <c r="N32" s="34">
        <v>138</v>
      </c>
    </row>
    <row r="33" spans="1:14" ht="73.5" x14ac:dyDescent="0.25">
      <c r="A33" s="133"/>
      <c r="B33" s="58" t="s">
        <v>614</v>
      </c>
      <c r="C33" s="133"/>
      <c r="D33" s="133"/>
      <c r="E33" s="60">
        <v>5.27</v>
      </c>
      <c r="F33" s="60">
        <v>49.16</v>
      </c>
      <c r="G33" s="133"/>
      <c r="H33" s="60">
        <v>0.22</v>
      </c>
      <c r="I33" s="60">
        <v>2.02</v>
      </c>
      <c r="J33" s="60">
        <v>5.72</v>
      </c>
      <c r="K33" s="60">
        <v>18.34</v>
      </c>
      <c r="L33" s="133"/>
      <c r="M33" s="60">
        <v>1</v>
      </c>
      <c r="N33" s="60">
        <v>37</v>
      </c>
    </row>
    <row r="34" spans="1:14" x14ac:dyDescent="0.25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</row>
    <row r="35" spans="1:14" ht="31.5" x14ac:dyDescent="0.25">
      <c r="A35" s="133">
        <v>4</v>
      </c>
      <c r="B35" s="58" t="s">
        <v>615</v>
      </c>
      <c r="C35" s="133">
        <v>4.7E-2</v>
      </c>
      <c r="D35" s="140">
        <v>4303.26</v>
      </c>
      <c r="E35" s="34">
        <v>70.709999999999994</v>
      </c>
      <c r="F35" s="73">
        <v>4232.55</v>
      </c>
      <c r="G35" s="133">
        <v>202.25</v>
      </c>
      <c r="H35" s="34">
        <v>3.32</v>
      </c>
      <c r="I35" s="34">
        <v>198.93</v>
      </c>
      <c r="J35" s="34">
        <v>18.309999999999999</v>
      </c>
      <c r="K35" s="34">
        <v>10.36</v>
      </c>
      <c r="L35" s="134">
        <v>2122</v>
      </c>
      <c r="M35" s="34">
        <v>61</v>
      </c>
      <c r="N35" s="37">
        <v>2061</v>
      </c>
    </row>
    <row r="36" spans="1:14" ht="189" x14ac:dyDescent="0.25">
      <c r="A36" s="133"/>
      <c r="B36" s="58" t="s">
        <v>616</v>
      </c>
      <c r="C36" s="133"/>
      <c r="D36" s="140"/>
      <c r="E36" s="60"/>
      <c r="F36" s="60">
        <v>560.52</v>
      </c>
      <c r="G36" s="133"/>
      <c r="H36" s="60"/>
      <c r="I36" s="60">
        <v>26.34</v>
      </c>
      <c r="J36" s="60">
        <v>1</v>
      </c>
      <c r="K36" s="60">
        <v>18.34</v>
      </c>
      <c r="L36" s="134"/>
      <c r="M36" s="60"/>
      <c r="N36" s="60">
        <v>483</v>
      </c>
    </row>
    <row r="37" spans="1:14" x14ac:dyDescent="0.25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</row>
    <row r="38" spans="1:14" ht="31.5" x14ac:dyDescent="0.25">
      <c r="A38" s="133">
        <v>5</v>
      </c>
      <c r="B38" s="58" t="s">
        <v>358</v>
      </c>
      <c r="C38" s="133">
        <v>0.1</v>
      </c>
      <c r="D38" s="140">
        <v>1275.1199999999999</v>
      </c>
      <c r="E38" s="73">
        <v>1275.1199999999999</v>
      </c>
      <c r="F38" s="60"/>
      <c r="G38" s="133">
        <v>127.51</v>
      </c>
      <c r="H38" s="34">
        <v>127.51</v>
      </c>
      <c r="I38" s="60"/>
      <c r="J38" s="34">
        <v>18.309999999999999</v>
      </c>
      <c r="K38" s="34">
        <v>1</v>
      </c>
      <c r="L38" s="134">
        <v>2335</v>
      </c>
      <c r="M38" s="37">
        <v>2335</v>
      </c>
      <c r="N38" s="60"/>
    </row>
    <row r="39" spans="1:14" ht="157.5" x14ac:dyDescent="0.25">
      <c r="A39" s="133"/>
      <c r="B39" s="58" t="s">
        <v>617</v>
      </c>
      <c r="C39" s="133"/>
      <c r="D39" s="140"/>
      <c r="E39" s="60"/>
      <c r="F39" s="60"/>
      <c r="G39" s="133"/>
      <c r="H39" s="60"/>
      <c r="I39" s="60"/>
      <c r="J39" s="60">
        <v>1</v>
      </c>
      <c r="K39" s="60">
        <v>1</v>
      </c>
      <c r="L39" s="134"/>
      <c r="M39" s="60"/>
      <c r="N39" s="60"/>
    </row>
    <row r="40" spans="1:14" x14ac:dyDescent="0.25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</row>
    <row r="41" spans="1:14" ht="31.5" x14ac:dyDescent="0.25">
      <c r="A41" s="133">
        <v>6</v>
      </c>
      <c r="B41" s="58" t="s">
        <v>195</v>
      </c>
      <c r="C41" s="133">
        <v>0.45</v>
      </c>
      <c r="D41" s="140">
        <v>5978.56</v>
      </c>
      <c r="E41" s="73">
        <v>1546.43</v>
      </c>
      <c r="F41" s="73">
        <v>4432.13</v>
      </c>
      <c r="G41" s="140">
        <v>2690.35</v>
      </c>
      <c r="H41" s="34">
        <v>695.89</v>
      </c>
      <c r="I41" s="73">
        <v>1994.46</v>
      </c>
      <c r="J41" s="34">
        <v>18.309999999999999</v>
      </c>
      <c r="K41" s="34">
        <v>3.83</v>
      </c>
      <c r="L41" s="134">
        <v>20381</v>
      </c>
      <c r="M41" s="37">
        <v>12742</v>
      </c>
      <c r="N41" s="37">
        <v>7639</v>
      </c>
    </row>
    <row r="42" spans="1:14" ht="63" x14ac:dyDescent="0.25">
      <c r="A42" s="133"/>
      <c r="B42" s="58" t="s">
        <v>618</v>
      </c>
      <c r="C42" s="133"/>
      <c r="D42" s="140"/>
      <c r="E42" s="60"/>
      <c r="F42" s="60"/>
      <c r="G42" s="140"/>
      <c r="H42" s="60"/>
      <c r="I42" s="60"/>
      <c r="J42" s="60">
        <v>1</v>
      </c>
      <c r="K42" s="60">
        <v>1</v>
      </c>
      <c r="L42" s="134"/>
      <c r="M42" s="60"/>
      <c r="N42" s="60"/>
    </row>
    <row r="43" spans="1:14" x14ac:dyDescent="0.25">
      <c r="A43" s="123"/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</row>
    <row r="44" spans="1:14" ht="31.5" x14ac:dyDescent="0.25">
      <c r="A44" s="133">
        <v>7</v>
      </c>
      <c r="B44" s="58" t="s">
        <v>442</v>
      </c>
      <c r="C44" s="133">
        <v>7.0000000000000007E-2</v>
      </c>
      <c r="D44" s="133">
        <v>419.01</v>
      </c>
      <c r="E44" s="34">
        <v>113.4</v>
      </c>
      <c r="F44" s="34">
        <v>305.61</v>
      </c>
      <c r="G44" s="133">
        <v>29.33</v>
      </c>
      <c r="H44" s="34">
        <v>7.94</v>
      </c>
      <c r="I44" s="34">
        <v>21.39</v>
      </c>
      <c r="J44" s="34">
        <v>18.309999999999999</v>
      </c>
      <c r="K44" s="34">
        <v>5.51</v>
      </c>
      <c r="L44" s="133">
        <v>263</v>
      </c>
      <c r="M44" s="34">
        <v>145</v>
      </c>
      <c r="N44" s="34">
        <v>118</v>
      </c>
    </row>
    <row r="45" spans="1:14" ht="136.5" x14ac:dyDescent="0.25">
      <c r="A45" s="133"/>
      <c r="B45" s="58" t="s">
        <v>469</v>
      </c>
      <c r="C45" s="133"/>
      <c r="D45" s="133"/>
      <c r="E45" s="60"/>
      <c r="F45" s="60">
        <v>34.14</v>
      </c>
      <c r="G45" s="133"/>
      <c r="H45" s="60"/>
      <c r="I45" s="60">
        <v>2.39</v>
      </c>
      <c r="J45" s="60">
        <v>1</v>
      </c>
      <c r="K45" s="60">
        <v>18.34</v>
      </c>
      <c r="L45" s="133"/>
      <c r="M45" s="60"/>
      <c r="N45" s="60">
        <v>44</v>
      </c>
    </row>
    <row r="46" spans="1:14" x14ac:dyDescent="0.25">
      <c r="A46" s="123"/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</row>
    <row r="47" spans="1:14" ht="31.5" x14ac:dyDescent="0.25">
      <c r="A47" s="133">
        <v>8</v>
      </c>
      <c r="B47" s="58" t="s">
        <v>619</v>
      </c>
      <c r="C47" s="133">
        <v>0.32</v>
      </c>
      <c r="D47" s="133">
        <v>332.6</v>
      </c>
      <c r="E47" s="34">
        <v>82.77</v>
      </c>
      <c r="F47" s="34">
        <v>10.41</v>
      </c>
      <c r="G47" s="133">
        <v>106.43</v>
      </c>
      <c r="H47" s="34">
        <v>26.49</v>
      </c>
      <c r="I47" s="34">
        <v>3.33</v>
      </c>
      <c r="J47" s="34">
        <v>18.309999999999999</v>
      </c>
      <c r="K47" s="34">
        <v>4.2300000000000004</v>
      </c>
      <c r="L47" s="133">
        <v>897</v>
      </c>
      <c r="M47" s="34">
        <v>485</v>
      </c>
      <c r="N47" s="34">
        <v>14</v>
      </c>
    </row>
    <row r="48" spans="1:14" ht="189" x14ac:dyDescent="0.25">
      <c r="A48" s="133"/>
      <c r="B48" s="58" t="s">
        <v>620</v>
      </c>
      <c r="C48" s="133"/>
      <c r="D48" s="133"/>
      <c r="E48" s="60">
        <v>239.42</v>
      </c>
      <c r="F48" s="60">
        <v>0.11</v>
      </c>
      <c r="G48" s="133"/>
      <c r="H48" s="60">
        <v>76.61</v>
      </c>
      <c r="I48" s="60">
        <v>0.04</v>
      </c>
      <c r="J48" s="60">
        <v>5.19</v>
      </c>
      <c r="K48" s="60">
        <v>18.73</v>
      </c>
      <c r="L48" s="133"/>
      <c r="M48" s="60">
        <v>398</v>
      </c>
      <c r="N48" s="60">
        <v>1</v>
      </c>
    </row>
    <row r="49" spans="1:14" x14ac:dyDescent="0.25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</row>
    <row r="50" spans="1:14" ht="31.5" x14ac:dyDescent="0.25">
      <c r="A50" s="133">
        <v>9</v>
      </c>
      <c r="B50" s="58" t="s">
        <v>439</v>
      </c>
      <c r="C50" s="133">
        <v>6.85</v>
      </c>
      <c r="D50" s="133">
        <v>187.36</v>
      </c>
      <c r="E50" s="34">
        <v>19.940000000000001</v>
      </c>
      <c r="F50" s="34">
        <v>37.44</v>
      </c>
      <c r="G50" s="140">
        <v>1283.42</v>
      </c>
      <c r="H50" s="34">
        <v>136.59</v>
      </c>
      <c r="I50" s="34">
        <v>256.45999999999998</v>
      </c>
      <c r="J50" s="34">
        <v>18.309999999999999</v>
      </c>
      <c r="K50" s="34">
        <v>4.93</v>
      </c>
      <c r="L50" s="134">
        <v>8680</v>
      </c>
      <c r="M50" s="37">
        <v>2501</v>
      </c>
      <c r="N50" s="37">
        <v>1264</v>
      </c>
    </row>
    <row r="51" spans="1:14" ht="105" x14ac:dyDescent="0.25">
      <c r="A51" s="133"/>
      <c r="B51" s="58" t="s">
        <v>621</v>
      </c>
      <c r="C51" s="133"/>
      <c r="D51" s="133"/>
      <c r="E51" s="60">
        <v>129.97999999999999</v>
      </c>
      <c r="F51" s="60">
        <v>3.39</v>
      </c>
      <c r="G51" s="140"/>
      <c r="H51" s="60">
        <v>890.36</v>
      </c>
      <c r="I51" s="60">
        <v>23.22</v>
      </c>
      <c r="J51" s="60">
        <v>5.52</v>
      </c>
      <c r="K51" s="60">
        <v>18.34</v>
      </c>
      <c r="L51" s="134"/>
      <c r="M51" s="61">
        <v>4915</v>
      </c>
      <c r="N51" s="60">
        <v>426</v>
      </c>
    </row>
    <row r="52" spans="1:14" x14ac:dyDescent="0.25">
      <c r="A52" s="123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</row>
    <row r="53" spans="1:14" ht="31.5" x14ac:dyDescent="0.25">
      <c r="A53" s="133">
        <v>10</v>
      </c>
      <c r="B53" s="58" t="s">
        <v>622</v>
      </c>
      <c r="C53" s="133">
        <v>6.85</v>
      </c>
      <c r="D53" s="133">
        <v>713.87</v>
      </c>
      <c r="E53" s="34">
        <v>27.05</v>
      </c>
      <c r="F53" s="34">
        <v>80.47</v>
      </c>
      <c r="G53" s="140">
        <v>4890</v>
      </c>
      <c r="H53" s="34">
        <v>185.31</v>
      </c>
      <c r="I53" s="34">
        <v>551.22</v>
      </c>
      <c r="J53" s="34">
        <v>18.309999999999999</v>
      </c>
      <c r="K53" s="34">
        <v>5.19</v>
      </c>
      <c r="L53" s="134">
        <v>23989</v>
      </c>
      <c r="M53" s="37">
        <v>3393</v>
      </c>
      <c r="N53" s="37">
        <v>2861</v>
      </c>
    </row>
    <row r="54" spans="1:14" ht="115.5" x14ac:dyDescent="0.25">
      <c r="A54" s="133"/>
      <c r="B54" s="58" t="s">
        <v>623</v>
      </c>
      <c r="C54" s="133"/>
      <c r="D54" s="133"/>
      <c r="E54" s="60">
        <v>606.35</v>
      </c>
      <c r="F54" s="60">
        <v>8.06</v>
      </c>
      <c r="G54" s="140"/>
      <c r="H54" s="72">
        <v>4153.47</v>
      </c>
      <c r="I54" s="60">
        <v>55.21</v>
      </c>
      <c r="J54" s="60">
        <v>4.2699999999999996</v>
      </c>
      <c r="K54" s="60">
        <v>18.329999999999998</v>
      </c>
      <c r="L54" s="134"/>
      <c r="M54" s="61">
        <v>17735</v>
      </c>
      <c r="N54" s="61">
        <v>1012</v>
      </c>
    </row>
    <row r="55" spans="1:14" x14ac:dyDescent="0.25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</row>
    <row r="56" spans="1:14" ht="31.5" x14ac:dyDescent="0.25">
      <c r="A56" s="133">
        <v>11</v>
      </c>
      <c r="B56" s="58" t="s">
        <v>364</v>
      </c>
      <c r="C56" s="133">
        <v>0.47</v>
      </c>
      <c r="D56" s="133">
        <v>704.46</v>
      </c>
      <c r="E56" s="34">
        <v>704.46</v>
      </c>
      <c r="F56" s="60"/>
      <c r="G56" s="133">
        <v>331.1</v>
      </c>
      <c r="H56" s="34">
        <v>331.1</v>
      </c>
      <c r="I56" s="60"/>
      <c r="J56" s="34">
        <v>18.309999999999999</v>
      </c>
      <c r="K56" s="34">
        <v>1</v>
      </c>
      <c r="L56" s="134">
        <v>6062</v>
      </c>
      <c r="M56" s="37">
        <v>6062</v>
      </c>
      <c r="N56" s="60"/>
    </row>
    <row r="57" spans="1:14" ht="105" x14ac:dyDescent="0.25">
      <c r="A57" s="133"/>
      <c r="B57" s="58" t="s">
        <v>365</v>
      </c>
      <c r="C57" s="133"/>
      <c r="D57" s="133"/>
      <c r="E57" s="60"/>
      <c r="F57" s="60"/>
      <c r="G57" s="133"/>
      <c r="H57" s="60"/>
      <c r="I57" s="60"/>
      <c r="J57" s="60">
        <v>1</v>
      </c>
      <c r="K57" s="60">
        <v>1</v>
      </c>
      <c r="L57" s="134"/>
      <c r="M57" s="60"/>
      <c r="N57" s="60"/>
    </row>
    <row r="58" spans="1:14" x14ac:dyDescent="0.25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</row>
    <row r="59" spans="1:14" ht="31.5" x14ac:dyDescent="0.25">
      <c r="A59" s="133">
        <v>12</v>
      </c>
      <c r="B59" s="58" t="s">
        <v>624</v>
      </c>
      <c r="C59" s="133">
        <v>1</v>
      </c>
      <c r="D59" s="140">
        <v>1619.47</v>
      </c>
      <c r="E59" s="34">
        <v>315.49</v>
      </c>
      <c r="F59" s="73">
        <v>1173.9100000000001</v>
      </c>
      <c r="G59" s="140">
        <v>1619.47</v>
      </c>
      <c r="H59" s="34">
        <v>315.49</v>
      </c>
      <c r="I59" s="73">
        <v>1173.9100000000001</v>
      </c>
      <c r="J59" s="34">
        <v>18.309999999999999</v>
      </c>
      <c r="K59" s="34">
        <v>7.01</v>
      </c>
      <c r="L59" s="134">
        <v>14894</v>
      </c>
      <c r="M59" s="37">
        <v>5777</v>
      </c>
      <c r="N59" s="37">
        <v>8229</v>
      </c>
    </row>
    <row r="60" spans="1:14" ht="168" x14ac:dyDescent="0.25">
      <c r="A60" s="133"/>
      <c r="B60" s="58" t="s">
        <v>625</v>
      </c>
      <c r="C60" s="133"/>
      <c r="D60" s="140"/>
      <c r="E60" s="60">
        <v>130.07</v>
      </c>
      <c r="F60" s="60">
        <v>107.67</v>
      </c>
      <c r="G60" s="140"/>
      <c r="H60" s="60">
        <v>130.07</v>
      </c>
      <c r="I60" s="60">
        <v>107.67</v>
      </c>
      <c r="J60" s="60">
        <v>6.83</v>
      </c>
      <c r="K60" s="60">
        <v>18.34</v>
      </c>
      <c r="L60" s="134"/>
      <c r="M60" s="60">
        <v>888</v>
      </c>
      <c r="N60" s="61">
        <v>1975</v>
      </c>
    </row>
    <row r="61" spans="1:14" x14ac:dyDescent="0.25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</row>
    <row r="62" spans="1:14" ht="31.5" x14ac:dyDescent="0.25">
      <c r="A62" s="133">
        <v>13</v>
      </c>
      <c r="B62" s="58" t="s">
        <v>508</v>
      </c>
      <c r="C62" s="133">
        <v>1</v>
      </c>
      <c r="D62" s="140">
        <v>20000000</v>
      </c>
      <c r="E62" s="60"/>
      <c r="F62" s="60"/>
      <c r="G62" s="140">
        <v>20000000</v>
      </c>
      <c r="H62" s="60"/>
      <c r="I62" s="60"/>
      <c r="J62" s="34">
        <v>1</v>
      </c>
      <c r="K62" s="34">
        <v>1</v>
      </c>
      <c r="L62" s="134">
        <v>20000000</v>
      </c>
      <c r="M62" s="60"/>
      <c r="N62" s="60"/>
    </row>
    <row r="63" spans="1:14" ht="52.5" x14ac:dyDescent="0.25">
      <c r="A63" s="133"/>
      <c r="B63" s="58" t="s">
        <v>626</v>
      </c>
      <c r="C63" s="133"/>
      <c r="D63" s="140"/>
      <c r="E63" s="72">
        <v>20000000</v>
      </c>
      <c r="F63" s="60"/>
      <c r="G63" s="140"/>
      <c r="H63" s="72">
        <v>20000000</v>
      </c>
      <c r="I63" s="60"/>
      <c r="J63" s="60">
        <v>1</v>
      </c>
      <c r="K63" s="60">
        <v>1</v>
      </c>
      <c r="L63" s="134"/>
      <c r="M63" s="61">
        <v>20000000</v>
      </c>
      <c r="N63" s="60"/>
    </row>
    <row r="64" spans="1:14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</row>
    <row r="65" spans="1:14" ht="31.5" x14ac:dyDescent="0.25">
      <c r="A65" s="133">
        <v>14</v>
      </c>
      <c r="B65" s="58" t="s">
        <v>627</v>
      </c>
      <c r="C65" s="133">
        <v>1</v>
      </c>
      <c r="D65" s="140">
        <v>1084.4100000000001</v>
      </c>
      <c r="E65" s="34">
        <v>253.21</v>
      </c>
      <c r="F65" s="34">
        <v>771.25</v>
      </c>
      <c r="G65" s="140">
        <v>1084.4100000000001</v>
      </c>
      <c r="H65" s="34">
        <v>253.21</v>
      </c>
      <c r="I65" s="34">
        <v>771.25</v>
      </c>
      <c r="J65" s="34">
        <v>18.309999999999999</v>
      </c>
      <c r="K65" s="34">
        <v>7.28</v>
      </c>
      <c r="L65" s="134">
        <v>10843</v>
      </c>
      <c r="M65" s="37">
        <v>4636</v>
      </c>
      <c r="N65" s="37">
        <v>5615</v>
      </c>
    </row>
    <row r="66" spans="1:14" ht="94.5" x14ac:dyDescent="0.25">
      <c r="A66" s="133"/>
      <c r="B66" s="58" t="s">
        <v>628</v>
      </c>
      <c r="C66" s="133"/>
      <c r="D66" s="140"/>
      <c r="E66" s="60">
        <v>59.95</v>
      </c>
      <c r="F66" s="60">
        <v>67.11</v>
      </c>
      <c r="G66" s="140"/>
      <c r="H66" s="60">
        <v>59.95</v>
      </c>
      <c r="I66" s="60">
        <v>67.11</v>
      </c>
      <c r="J66" s="60">
        <v>9.8699999999999992</v>
      </c>
      <c r="K66" s="60">
        <v>18.34</v>
      </c>
      <c r="L66" s="134"/>
      <c r="M66" s="60">
        <v>592</v>
      </c>
      <c r="N66" s="61">
        <v>1231</v>
      </c>
    </row>
    <row r="67" spans="1:14" x14ac:dyDescent="0.25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</row>
    <row r="68" spans="1:14" ht="31.5" x14ac:dyDescent="0.25">
      <c r="A68" s="133">
        <v>15</v>
      </c>
      <c r="B68" s="58" t="s">
        <v>508</v>
      </c>
      <c r="C68" s="133">
        <v>2</v>
      </c>
      <c r="D68" s="140">
        <v>145000</v>
      </c>
      <c r="E68" s="60"/>
      <c r="F68" s="60"/>
      <c r="G68" s="140">
        <v>290000</v>
      </c>
      <c r="H68" s="60"/>
      <c r="I68" s="60"/>
      <c r="J68" s="34">
        <v>1</v>
      </c>
      <c r="K68" s="34">
        <v>1</v>
      </c>
      <c r="L68" s="134">
        <v>290000</v>
      </c>
      <c r="M68" s="60"/>
      <c r="N68" s="60"/>
    </row>
    <row r="69" spans="1:14" ht="73.5" x14ac:dyDescent="0.25">
      <c r="A69" s="133"/>
      <c r="B69" s="58" t="s">
        <v>629</v>
      </c>
      <c r="C69" s="133"/>
      <c r="D69" s="140"/>
      <c r="E69" s="72">
        <v>145000</v>
      </c>
      <c r="F69" s="60"/>
      <c r="G69" s="140"/>
      <c r="H69" s="72">
        <v>290000</v>
      </c>
      <c r="I69" s="60"/>
      <c r="J69" s="60">
        <v>1</v>
      </c>
      <c r="K69" s="60">
        <v>1</v>
      </c>
      <c r="L69" s="134"/>
      <c r="M69" s="61">
        <v>290000</v>
      </c>
      <c r="N69" s="60"/>
    </row>
    <row r="70" spans="1:14" x14ac:dyDescent="0.25">
      <c r="A70" s="123"/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</row>
    <row r="71" spans="1:14" ht="31.5" x14ac:dyDescent="0.25">
      <c r="A71" s="133">
        <v>16</v>
      </c>
      <c r="B71" s="58" t="s">
        <v>630</v>
      </c>
      <c r="C71" s="133">
        <v>14</v>
      </c>
      <c r="D71" s="133">
        <v>10.41</v>
      </c>
      <c r="E71" s="34">
        <v>7.36</v>
      </c>
      <c r="F71" s="34">
        <v>2.4700000000000002</v>
      </c>
      <c r="G71" s="133">
        <v>145.74</v>
      </c>
      <c r="H71" s="34">
        <v>103.04</v>
      </c>
      <c r="I71" s="34">
        <v>34.58</v>
      </c>
      <c r="J71" s="34">
        <v>18.309999999999999</v>
      </c>
      <c r="K71" s="34">
        <v>8.3000000000000007</v>
      </c>
      <c r="L71" s="134">
        <v>2271</v>
      </c>
      <c r="M71" s="37">
        <v>1887</v>
      </c>
      <c r="N71" s="34">
        <v>287</v>
      </c>
    </row>
    <row r="72" spans="1:14" ht="105" x14ac:dyDescent="0.25">
      <c r="A72" s="133"/>
      <c r="B72" s="58" t="s">
        <v>631</v>
      </c>
      <c r="C72" s="133"/>
      <c r="D72" s="133"/>
      <c r="E72" s="60">
        <v>0.57999999999999996</v>
      </c>
      <c r="F72" s="60">
        <v>0.15</v>
      </c>
      <c r="G72" s="133"/>
      <c r="H72" s="60">
        <v>8.1199999999999992</v>
      </c>
      <c r="I72" s="60">
        <v>2.1</v>
      </c>
      <c r="J72" s="60">
        <v>11.95</v>
      </c>
      <c r="K72" s="60">
        <v>18.47</v>
      </c>
      <c r="L72" s="134"/>
      <c r="M72" s="60">
        <v>97</v>
      </c>
      <c r="N72" s="60">
        <v>39</v>
      </c>
    </row>
    <row r="73" spans="1:14" x14ac:dyDescent="0.25">
      <c r="A73" s="123"/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</row>
    <row r="74" spans="1:14" ht="31.5" x14ac:dyDescent="0.25">
      <c r="A74" s="133">
        <v>17</v>
      </c>
      <c r="B74" s="58" t="s">
        <v>632</v>
      </c>
      <c r="C74" s="133">
        <v>10</v>
      </c>
      <c r="D74" s="133">
        <v>512.28</v>
      </c>
      <c r="E74" s="34">
        <v>502.24</v>
      </c>
      <c r="F74" s="60"/>
      <c r="G74" s="140">
        <v>5122.8</v>
      </c>
      <c r="H74" s="73">
        <v>5022.3999999999996</v>
      </c>
      <c r="I74" s="60"/>
      <c r="J74" s="34">
        <v>18.309999999999999</v>
      </c>
      <c r="K74" s="34">
        <v>1</v>
      </c>
      <c r="L74" s="134">
        <v>93799</v>
      </c>
      <c r="M74" s="37">
        <v>91960</v>
      </c>
      <c r="N74" s="60"/>
    </row>
    <row r="75" spans="1:14" ht="178.5" x14ac:dyDescent="0.25">
      <c r="A75" s="133"/>
      <c r="B75" s="58" t="s">
        <v>633</v>
      </c>
      <c r="C75" s="133"/>
      <c r="D75" s="133"/>
      <c r="E75" s="60">
        <v>10.039999999999999</v>
      </c>
      <c r="F75" s="60"/>
      <c r="G75" s="140"/>
      <c r="H75" s="60">
        <v>100.4</v>
      </c>
      <c r="I75" s="60"/>
      <c r="J75" s="60">
        <v>18.32</v>
      </c>
      <c r="K75" s="60">
        <v>1</v>
      </c>
      <c r="L75" s="134"/>
      <c r="M75" s="61">
        <v>1839</v>
      </c>
      <c r="N75" s="60"/>
    </row>
    <row r="76" spans="1:14" x14ac:dyDescent="0.25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</row>
    <row r="77" spans="1:14" ht="31.5" x14ac:dyDescent="0.25">
      <c r="A77" s="133">
        <v>18</v>
      </c>
      <c r="B77" s="58" t="s">
        <v>508</v>
      </c>
      <c r="C77" s="133">
        <v>10</v>
      </c>
      <c r="D77" s="140">
        <v>36396.1</v>
      </c>
      <c r="E77" s="60"/>
      <c r="F77" s="60"/>
      <c r="G77" s="140">
        <v>363961</v>
      </c>
      <c r="H77" s="60"/>
      <c r="I77" s="60"/>
      <c r="J77" s="34">
        <v>1</v>
      </c>
      <c r="K77" s="34">
        <v>1</v>
      </c>
      <c r="L77" s="134">
        <v>363961</v>
      </c>
      <c r="M77" s="60"/>
      <c r="N77" s="60"/>
    </row>
    <row r="78" spans="1:14" ht="31.5" x14ac:dyDescent="0.25">
      <c r="A78" s="133"/>
      <c r="B78" s="58" t="s">
        <v>634</v>
      </c>
      <c r="C78" s="133"/>
      <c r="D78" s="140"/>
      <c r="E78" s="72">
        <v>36396.1</v>
      </c>
      <c r="F78" s="60"/>
      <c r="G78" s="140"/>
      <c r="H78" s="72">
        <v>363961</v>
      </c>
      <c r="I78" s="60"/>
      <c r="J78" s="60">
        <v>1</v>
      </c>
      <c r="K78" s="60">
        <v>1</v>
      </c>
      <c r="L78" s="134"/>
      <c r="M78" s="61">
        <v>363961</v>
      </c>
      <c r="N78" s="60"/>
    </row>
    <row r="79" spans="1:14" x14ac:dyDescent="0.25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</row>
    <row r="80" spans="1:14" ht="31.5" x14ac:dyDescent="0.25">
      <c r="A80" s="133">
        <v>19</v>
      </c>
      <c r="B80" s="58" t="s">
        <v>635</v>
      </c>
      <c r="C80" s="133">
        <v>22</v>
      </c>
      <c r="D80" s="140">
        <v>1389.22</v>
      </c>
      <c r="E80" s="34">
        <v>53.47</v>
      </c>
      <c r="F80" s="60"/>
      <c r="G80" s="140">
        <v>30562.84</v>
      </c>
      <c r="H80" s="73">
        <v>1176.3399999999999</v>
      </c>
      <c r="I80" s="60"/>
      <c r="J80" s="34">
        <v>18.309999999999999</v>
      </c>
      <c r="K80" s="34">
        <v>1</v>
      </c>
      <c r="L80" s="134">
        <v>59154</v>
      </c>
      <c r="M80" s="37">
        <v>21539</v>
      </c>
      <c r="N80" s="60"/>
    </row>
    <row r="81" spans="1:14" ht="157.5" x14ac:dyDescent="0.25">
      <c r="A81" s="133"/>
      <c r="B81" s="58" t="s">
        <v>636</v>
      </c>
      <c r="C81" s="133"/>
      <c r="D81" s="140"/>
      <c r="E81" s="72">
        <v>1335.75</v>
      </c>
      <c r="F81" s="60"/>
      <c r="G81" s="140"/>
      <c r="H81" s="72">
        <v>29386.5</v>
      </c>
      <c r="I81" s="60"/>
      <c r="J81" s="60">
        <v>1.28</v>
      </c>
      <c r="K81" s="60">
        <v>1</v>
      </c>
      <c r="L81" s="134"/>
      <c r="M81" s="61">
        <v>37615</v>
      </c>
      <c r="N81" s="60"/>
    </row>
    <row r="82" spans="1:14" x14ac:dyDescent="0.25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</row>
    <row r="83" spans="1:14" ht="31.5" x14ac:dyDescent="0.25">
      <c r="A83" s="133">
        <v>20</v>
      </c>
      <c r="B83" s="58" t="s">
        <v>637</v>
      </c>
      <c r="C83" s="133">
        <v>2.2000000000000002</v>
      </c>
      <c r="D83" s="133">
        <v>246.51</v>
      </c>
      <c r="E83" s="34">
        <v>106.79</v>
      </c>
      <c r="F83" s="34">
        <v>61.69</v>
      </c>
      <c r="G83" s="133">
        <v>542.32000000000005</v>
      </c>
      <c r="H83" s="34">
        <v>234.94</v>
      </c>
      <c r="I83" s="34">
        <v>135.72</v>
      </c>
      <c r="J83" s="34">
        <v>18.309999999999999</v>
      </c>
      <c r="K83" s="34">
        <v>7.6</v>
      </c>
      <c r="L83" s="134">
        <v>6133</v>
      </c>
      <c r="M83" s="37">
        <v>4302</v>
      </c>
      <c r="N83" s="37">
        <v>1031</v>
      </c>
    </row>
    <row r="84" spans="1:14" ht="115.5" x14ac:dyDescent="0.25">
      <c r="A84" s="133"/>
      <c r="B84" s="58" t="s">
        <v>638</v>
      </c>
      <c r="C84" s="133"/>
      <c r="D84" s="133"/>
      <c r="E84" s="60">
        <v>78.03</v>
      </c>
      <c r="F84" s="60">
        <v>2.87</v>
      </c>
      <c r="G84" s="133"/>
      <c r="H84" s="60">
        <v>171.67</v>
      </c>
      <c r="I84" s="60">
        <v>6.31</v>
      </c>
      <c r="J84" s="60">
        <v>4.66</v>
      </c>
      <c r="K84" s="60">
        <v>18.309999999999999</v>
      </c>
      <c r="L84" s="134"/>
      <c r="M84" s="60">
        <v>800</v>
      </c>
      <c r="N84" s="60">
        <v>116</v>
      </c>
    </row>
    <row r="85" spans="1:14" x14ac:dyDescent="0.25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</row>
    <row r="86" spans="1:14" ht="31.5" x14ac:dyDescent="0.25">
      <c r="A86" s="133">
        <v>21</v>
      </c>
      <c r="B86" s="58" t="s">
        <v>358</v>
      </c>
      <c r="C86" s="133">
        <v>0.11</v>
      </c>
      <c r="D86" s="140">
        <v>1275.1199999999999</v>
      </c>
      <c r="E86" s="73">
        <v>1275.1199999999999</v>
      </c>
      <c r="F86" s="60"/>
      <c r="G86" s="133">
        <v>140.26</v>
      </c>
      <c r="H86" s="34">
        <v>140.26</v>
      </c>
      <c r="I86" s="60"/>
      <c r="J86" s="34">
        <v>18.309999999999999</v>
      </c>
      <c r="K86" s="34">
        <v>1</v>
      </c>
      <c r="L86" s="134">
        <v>2568</v>
      </c>
      <c r="M86" s="37">
        <v>2568</v>
      </c>
      <c r="N86" s="60"/>
    </row>
    <row r="87" spans="1:14" ht="157.5" x14ac:dyDescent="0.25">
      <c r="A87" s="133"/>
      <c r="B87" s="58" t="s">
        <v>617</v>
      </c>
      <c r="C87" s="133"/>
      <c r="D87" s="140"/>
      <c r="E87" s="60"/>
      <c r="F87" s="60"/>
      <c r="G87" s="133"/>
      <c r="H87" s="60"/>
      <c r="I87" s="60"/>
      <c r="J87" s="60">
        <v>1</v>
      </c>
      <c r="K87" s="60">
        <v>1</v>
      </c>
      <c r="L87" s="134"/>
      <c r="M87" s="60"/>
      <c r="N87" s="60"/>
    </row>
    <row r="88" spans="1:14" x14ac:dyDescent="0.25">
      <c r="A88" s="123"/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</row>
    <row r="89" spans="1:14" ht="31.5" x14ac:dyDescent="0.25">
      <c r="A89" s="133">
        <v>22</v>
      </c>
      <c r="B89" s="58" t="s">
        <v>479</v>
      </c>
      <c r="C89" s="133">
        <v>0.46400000000000002</v>
      </c>
      <c r="D89" s="133">
        <v>385.74</v>
      </c>
      <c r="E89" s="34">
        <v>165.67</v>
      </c>
      <c r="F89" s="34">
        <v>80.760000000000005</v>
      </c>
      <c r="G89" s="133">
        <v>178.98</v>
      </c>
      <c r="H89" s="34">
        <v>76.87</v>
      </c>
      <c r="I89" s="34">
        <v>37.47</v>
      </c>
      <c r="J89" s="34">
        <v>18.309999999999999</v>
      </c>
      <c r="K89" s="34">
        <v>7.34</v>
      </c>
      <c r="L89" s="134">
        <v>1980</v>
      </c>
      <c r="M89" s="37">
        <v>1408</v>
      </c>
      <c r="N89" s="34">
        <v>275</v>
      </c>
    </row>
    <row r="90" spans="1:14" ht="105" x14ac:dyDescent="0.25">
      <c r="A90" s="133"/>
      <c r="B90" s="58" t="s">
        <v>480</v>
      </c>
      <c r="C90" s="133"/>
      <c r="D90" s="133"/>
      <c r="E90" s="60">
        <v>139.31</v>
      </c>
      <c r="F90" s="60">
        <v>3.32</v>
      </c>
      <c r="G90" s="133"/>
      <c r="H90" s="60">
        <v>64.64</v>
      </c>
      <c r="I90" s="60">
        <v>1.54</v>
      </c>
      <c r="J90" s="60">
        <v>4.5999999999999996</v>
      </c>
      <c r="K90" s="60">
        <v>18.329999999999998</v>
      </c>
      <c r="L90" s="134"/>
      <c r="M90" s="60">
        <v>297</v>
      </c>
      <c r="N90" s="60">
        <v>28</v>
      </c>
    </row>
    <row r="91" spans="1:14" x14ac:dyDescent="0.25">
      <c r="A91" s="123"/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</row>
    <row r="92" spans="1:14" ht="31.5" x14ac:dyDescent="0.25">
      <c r="A92" s="133">
        <v>23</v>
      </c>
      <c r="B92" s="58" t="s">
        <v>364</v>
      </c>
      <c r="C92" s="133">
        <v>0.11</v>
      </c>
      <c r="D92" s="133">
        <v>704.46</v>
      </c>
      <c r="E92" s="34">
        <v>704.46</v>
      </c>
      <c r="F92" s="60"/>
      <c r="G92" s="133">
        <v>77.489999999999995</v>
      </c>
      <c r="H92" s="34">
        <v>77.489999999999995</v>
      </c>
      <c r="I92" s="60"/>
      <c r="J92" s="34">
        <v>18.309999999999999</v>
      </c>
      <c r="K92" s="34">
        <v>1</v>
      </c>
      <c r="L92" s="134">
        <v>1419</v>
      </c>
      <c r="M92" s="37">
        <v>1419</v>
      </c>
      <c r="N92" s="60"/>
    </row>
    <row r="93" spans="1:14" ht="105" x14ac:dyDescent="0.25">
      <c r="A93" s="133"/>
      <c r="B93" s="58" t="s">
        <v>365</v>
      </c>
      <c r="C93" s="133"/>
      <c r="D93" s="133"/>
      <c r="E93" s="60"/>
      <c r="F93" s="60"/>
      <c r="G93" s="133"/>
      <c r="H93" s="60"/>
      <c r="I93" s="60"/>
      <c r="J93" s="60">
        <v>1</v>
      </c>
      <c r="K93" s="60">
        <v>1</v>
      </c>
      <c r="L93" s="134"/>
      <c r="M93" s="60"/>
      <c r="N93" s="60"/>
    </row>
    <row r="94" spans="1:14" x14ac:dyDescent="0.25">
      <c r="A94" s="123"/>
      <c r="B94" s="123"/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</row>
    <row r="95" spans="1:14" ht="31.5" x14ac:dyDescent="0.25">
      <c r="A95" s="133">
        <v>24</v>
      </c>
      <c r="B95" s="58" t="s">
        <v>639</v>
      </c>
      <c r="C95" s="133">
        <v>2</v>
      </c>
      <c r="D95" s="133">
        <v>86.66</v>
      </c>
      <c r="E95" s="34">
        <v>86.66</v>
      </c>
      <c r="F95" s="60"/>
      <c r="G95" s="133">
        <v>173.32</v>
      </c>
      <c r="H95" s="34">
        <v>173.32</v>
      </c>
      <c r="I95" s="60"/>
      <c r="J95" s="34">
        <v>18.309999999999999</v>
      </c>
      <c r="K95" s="34">
        <v>1</v>
      </c>
      <c r="L95" s="134">
        <v>3173</v>
      </c>
      <c r="M95" s="37">
        <v>3173</v>
      </c>
      <c r="N95" s="60"/>
    </row>
    <row r="96" spans="1:14" ht="168" x14ac:dyDescent="0.25">
      <c r="A96" s="133"/>
      <c r="B96" s="58" t="s">
        <v>640</v>
      </c>
      <c r="C96" s="133"/>
      <c r="D96" s="133"/>
      <c r="E96" s="60"/>
      <c r="F96" s="60"/>
      <c r="G96" s="133"/>
      <c r="H96" s="60"/>
      <c r="I96" s="60"/>
      <c r="J96" s="60">
        <v>1</v>
      </c>
      <c r="K96" s="60">
        <v>1</v>
      </c>
      <c r="L96" s="134"/>
      <c r="M96" s="60"/>
      <c r="N96" s="60"/>
    </row>
    <row r="97" spans="1:14" x14ac:dyDescent="0.25">
      <c r="A97" s="123"/>
      <c r="B97" s="123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</row>
    <row r="98" spans="1:14" ht="31.5" x14ac:dyDescent="0.25">
      <c r="A98" s="133">
        <v>25</v>
      </c>
      <c r="B98" s="58" t="s">
        <v>641</v>
      </c>
      <c r="C98" s="133">
        <v>6</v>
      </c>
      <c r="D98" s="133">
        <v>16.579999999999998</v>
      </c>
      <c r="E98" s="34">
        <v>16.579999999999998</v>
      </c>
      <c r="F98" s="60"/>
      <c r="G98" s="133">
        <v>99.48</v>
      </c>
      <c r="H98" s="34">
        <v>99.48</v>
      </c>
      <c r="I98" s="60"/>
      <c r="J98" s="34">
        <v>18.309999999999999</v>
      </c>
      <c r="K98" s="34">
        <v>1</v>
      </c>
      <c r="L98" s="134">
        <v>1821</v>
      </c>
      <c r="M98" s="37">
        <v>1821</v>
      </c>
      <c r="N98" s="60"/>
    </row>
    <row r="99" spans="1:14" ht="105" x14ac:dyDescent="0.25">
      <c r="A99" s="133"/>
      <c r="B99" s="58" t="s">
        <v>642</v>
      </c>
      <c r="C99" s="133"/>
      <c r="D99" s="133"/>
      <c r="E99" s="60"/>
      <c r="F99" s="60"/>
      <c r="G99" s="133"/>
      <c r="H99" s="60"/>
      <c r="I99" s="60"/>
      <c r="J99" s="60">
        <v>1</v>
      </c>
      <c r="K99" s="60">
        <v>1</v>
      </c>
      <c r="L99" s="134"/>
      <c r="M99" s="60"/>
      <c r="N99" s="60"/>
    </row>
    <row r="100" spans="1:14" x14ac:dyDescent="0.25">
      <c r="A100" s="123"/>
      <c r="B100" s="123"/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</row>
    <row r="101" spans="1:14" ht="31.5" x14ac:dyDescent="0.25">
      <c r="A101" s="133">
        <v>26</v>
      </c>
      <c r="B101" s="58" t="s">
        <v>643</v>
      </c>
      <c r="C101" s="133">
        <v>0.22</v>
      </c>
      <c r="D101" s="133">
        <v>176.13</v>
      </c>
      <c r="E101" s="34">
        <v>176.13</v>
      </c>
      <c r="F101" s="60"/>
      <c r="G101" s="133">
        <v>38.75</v>
      </c>
      <c r="H101" s="34">
        <v>38.75</v>
      </c>
      <c r="I101" s="60"/>
      <c r="J101" s="34">
        <v>18.309999999999999</v>
      </c>
      <c r="K101" s="34">
        <v>1</v>
      </c>
      <c r="L101" s="133">
        <v>709</v>
      </c>
      <c r="M101" s="34">
        <v>709</v>
      </c>
      <c r="N101" s="60"/>
    </row>
    <row r="102" spans="1:14" ht="115.5" x14ac:dyDescent="0.25">
      <c r="A102" s="133"/>
      <c r="B102" s="58" t="s">
        <v>644</v>
      </c>
      <c r="C102" s="133"/>
      <c r="D102" s="133"/>
      <c r="E102" s="60"/>
      <c r="F102" s="60"/>
      <c r="G102" s="133"/>
      <c r="H102" s="60"/>
      <c r="I102" s="60"/>
      <c r="J102" s="60">
        <v>1</v>
      </c>
      <c r="K102" s="60">
        <v>1</v>
      </c>
      <c r="L102" s="133"/>
      <c r="M102" s="60"/>
      <c r="N102" s="60"/>
    </row>
    <row r="103" spans="1:14" x14ac:dyDescent="0.25">
      <c r="A103" s="123"/>
      <c r="B103" s="123"/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</row>
    <row r="104" spans="1:14" ht="31.5" x14ac:dyDescent="0.25">
      <c r="A104" s="133">
        <v>27</v>
      </c>
      <c r="B104" s="58" t="s">
        <v>645</v>
      </c>
      <c r="C104" s="133">
        <v>54</v>
      </c>
      <c r="D104" s="133">
        <v>1.0900000000000001</v>
      </c>
      <c r="E104" s="34">
        <v>1.0900000000000001</v>
      </c>
      <c r="F104" s="60"/>
      <c r="G104" s="133">
        <v>58.86</v>
      </c>
      <c r="H104" s="34">
        <v>58.86</v>
      </c>
      <c r="I104" s="60"/>
      <c r="J104" s="34">
        <v>18.309999999999999</v>
      </c>
      <c r="K104" s="34">
        <v>1</v>
      </c>
      <c r="L104" s="134">
        <v>1078</v>
      </c>
      <c r="M104" s="37">
        <v>1078</v>
      </c>
      <c r="N104" s="60"/>
    </row>
    <row r="105" spans="1:14" ht="136.5" x14ac:dyDescent="0.25">
      <c r="A105" s="133"/>
      <c r="B105" s="58" t="s">
        <v>646</v>
      </c>
      <c r="C105" s="133"/>
      <c r="D105" s="133"/>
      <c r="E105" s="60"/>
      <c r="F105" s="60"/>
      <c r="G105" s="133"/>
      <c r="H105" s="60"/>
      <c r="I105" s="60"/>
      <c r="J105" s="60">
        <v>1</v>
      </c>
      <c r="K105" s="60">
        <v>1</v>
      </c>
      <c r="L105" s="134"/>
      <c r="M105" s="60"/>
      <c r="N105" s="60"/>
    </row>
    <row r="106" spans="1:14" x14ac:dyDescent="0.25">
      <c r="A106" s="123"/>
      <c r="B106" s="123"/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</row>
    <row r="107" spans="1:14" x14ac:dyDescent="0.25">
      <c r="A107" s="121"/>
      <c r="B107" s="122" t="s">
        <v>309</v>
      </c>
      <c r="C107" s="122"/>
      <c r="D107" s="122"/>
      <c r="E107" s="122"/>
      <c r="F107" s="122"/>
      <c r="G107" s="139">
        <v>20704806.02</v>
      </c>
      <c r="H107" s="74">
        <v>9292.67</v>
      </c>
      <c r="I107" s="74">
        <v>6509.92</v>
      </c>
      <c r="J107" s="56"/>
      <c r="K107" s="56"/>
      <c r="L107" s="138">
        <v>20922586</v>
      </c>
      <c r="M107" s="43">
        <v>170149</v>
      </c>
      <c r="N107" s="43">
        <v>33296</v>
      </c>
    </row>
    <row r="108" spans="1:14" x14ac:dyDescent="0.25">
      <c r="A108" s="121"/>
      <c r="B108" s="122"/>
      <c r="C108" s="122"/>
      <c r="D108" s="122"/>
      <c r="E108" s="122"/>
      <c r="F108" s="122"/>
      <c r="G108" s="139"/>
      <c r="H108" s="71">
        <v>20689003.440000001</v>
      </c>
      <c r="I108" s="56">
        <v>329.91</v>
      </c>
      <c r="J108" s="56"/>
      <c r="K108" s="56"/>
      <c r="L108" s="138"/>
      <c r="M108" s="62">
        <v>20719140</v>
      </c>
      <c r="N108" s="62">
        <v>6052</v>
      </c>
    </row>
    <row r="109" spans="1:14" x14ac:dyDescent="0.25">
      <c r="A109" s="121"/>
      <c r="B109" s="122" t="s">
        <v>647</v>
      </c>
      <c r="C109" s="122"/>
      <c r="D109" s="122"/>
      <c r="E109" s="122"/>
      <c r="F109" s="122"/>
      <c r="G109" s="139">
        <v>20000000</v>
      </c>
      <c r="H109" s="56"/>
      <c r="I109" s="56"/>
      <c r="J109" s="56"/>
      <c r="K109" s="56"/>
      <c r="L109" s="138">
        <v>20000000</v>
      </c>
      <c r="M109" s="56"/>
      <c r="N109" s="56"/>
    </row>
    <row r="110" spans="1:14" x14ac:dyDescent="0.25">
      <c r="A110" s="121"/>
      <c r="B110" s="122"/>
      <c r="C110" s="122"/>
      <c r="D110" s="122"/>
      <c r="E110" s="122"/>
      <c r="F110" s="122"/>
      <c r="G110" s="139"/>
      <c r="H110" s="71">
        <v>20000000</v>
      </c>
      <c r="I110" s="56"/>
      <c r="J110" s="56"/>
      <c r="K110" s="56"/>
      <c r="L110" s="138"/>
      <c r="M110" s="62">
        <v>20000000</v>
      </c>
      <c r="N110" s="56"/>
    </row>
    <row r="111" spans="1:14" x14ac:dyDescent="0.25">
      <c r="A111" s="56"/>
      <c r="B111" s="122" t="s">
        <v>648</v>
      </c>
      <c r="C111" s="122"/>
      <c r="D111" s="122"/>
      <c r="E111" s="122"/>
      <c r="F111" s="122"/>
      <c r="G111" s="71">
        <v>20000000</v>
      </c>
      <c r="H111" s="56"/>
      <c r="I111" s="56"/>
      <c r="J111" s="56"/>
      <c r="K111" s="56"/>
      <c r="L111" s="62">
        <v>20000000</v>
      </c>
      <c r="M111" s="56"/>
      <c r="N111" s="56"/>
    </row>
    <row r="112" spans="1:14" x14ac:dyDescent="0.25">
      <c r="A112" s="121"/>
      <c r="B112" s="122" t="s">
        <v>315</v>
      </c>
      <c r="C112" s="122"/>
      <c r="D112" s="122"/>
      <c r="E112" s="122"/>
      <c r="F112" s="122"/>
      <c r="G112" s="139">
        <v>8693.7199999999993</v>
      </c>
      <c r="H112" s="74">
        <v>6005.95</v>
      </c>
      <c r="I112" s="74">
        <v>2152.9299999999998</v>
      </c>
      <c r="J112" s="56"/>
      <c r="K112" s="56"/>
      <c r="L112" s="138">
        <v>129920</v>
      </c>
      <c r="M112" s="43">
        <v>109970</v>
      </c>
      <c r="N112" s="43">
        <v>15437</v>
      </c>
    </row>
    <row r="113" spans="1:14" x14ac:dyDescent="0.25">
      <c r="A113" s="121"/>
      <c r="B113" s="122"/>
      <c r="C113" s="122"/>
      <c r="D113" s="122"/>
      <c r="E113" s="122"/>
      <c r="F113" s="122"/>
      <c r="G113" s="139"/>
      <c r="H113" s="56">
        <v>534.85</v>
      </c>
      <c r="I113" s="56">
        <v>184.73</v>
      </c>
      <c r="J113" s="56"/>
      <c r="K113" s="56"/>
      <c r="L113" s="138"/>
      <c r="M113" s="62">
        <v>4513</v>
      </c>
      <c r="N113" s="62">
        <v>3389</v>
      </c>
    </row>
    <row r="114" spans="1:14" ht="21" customHeight="1" x14ac:dyDescent="0.25">
      <c r="A114" s="56"/>
      <c r="B114" s="122" t="s">
        <v>649</v>
      </c>
      <c r="C114" s="122"/>
      <c r="D114" s="122"/>
      <c r="E114" s="122"/>
      <c r="F114" s="122"/>
      <c r="G114" s="71">
        <v>5127.79</v>
      </c>
      <c r="H114" s="56"/>
      <c r="I114" s="56"/>
      <c r="J114" s="56"/>
      <c r="K114" s="56"/>
      <c r="L114" s="62">
        <v>79866</v>
      </c>
      <c r="M114" s="56"/>
      <c r="N114" s="56"/>
    </row>
    <row r="115" spans="1:14" ht="21" customHeight="1" x14ac:dyDescent="0.25">
      <c r="A115" s="56"/>
      <c r="B115" s="122" t="s">
        <v>650</v>
      </c>
      <c r="C115" s="122"/>
      <c r="D115" s="122"/>
      <c r="E115" s="122"/>
      <c r="F115" s="122"/>
      <c r="G115" s="71">
        <v>3772.82</v>
      </c>
      <c r="H115" s="56"/>
      <c r="I115" s="56"/>
      <c r="J115" s="56"/>
      <c r="K115" s="56"/>
      <c r="L115" s="62">
        <v>55268</v>
      </c>
      <c r="M115" s="56"/>
      <c r="N115" s="56"/>
    </row>
    <row r="116" spans="1:14" x14ac:dyDescent="0.25">
      <c r="A116" s="56"/>
      <c r="B116" s="122" t="s">
        <v>318</v>
      </c>
      <c r="C116" s="122"/>
      <c r="D116" s="122"/>
      <c r="E116" s="122"/>
      <c r="F116" s="122"/>
      <c r="G116" s="71">
        <v>17594.330000000002</v>
      </c>
      <c r="H116" s="56"/>
      <c r="I116" s="56"/>
      <c r="J116" s="56"/>
      <c r="K116" s="56"/>
      <c r="L116" s="62">
        <v>265054</v>
      </c>
      <c r="M116" s="56"/>
      <c r="N116" s="56"/>
    </row>
    <row r="117" spans="1:14" x14ac:dyDescent="0.25">
      <c r="A117" s="121"/>
      <c r="B117" s="122" t="s">
        <v>319</v>
      </c>
      <c r="C117" s="122"/>
      <c r="D117" s="122"/>
      <c r="E117" s="122"/>
      <c r="F117" s="122"/>
      <c r="G117" s="139">
        <v>694679.17</v>
      </c>
      <c r="H117" s="74">
        <v>2916.31</v>
      </c>
      <c r="I117" s="74">
        <v>3294.27</v>
      </c>
      <c r="J117" s="56"/>
      <c r="K117" s="56"/>
      <c r="L117" s="138">
        <v>784822</v>
      </c>
      <c r="M117" s="43">
        <v>53398</v>
      </c>
      <c r="N117" s="43">
        <v>16796</v>
      </c>
    </row>
    <row r="118" spans="1:14" x14ac:dyDescent="0.25">
      <c r="A118" s="121"/>
      <c r="B118" s="122"/>
      <c r="C118" s="122"/>
      <c r="D118" s="122"/>
      <c r="E118" s="122"/>
      <c r="F118" s="122"/>
      <c r="G118" s="139"/>
      <c r="H118" s="71">
        <v>688468.59</v>
      </c>
      <c r="I118" s="56">
        <v>145.18</v>
      </c>
      <c r="J118" s="56"/>
      <c r="K118" s="56"/>
      <c r="L118" s="138"/>
      <c r="M118" s="62">
        <v>714627</v>
      </c>
      <c r="N118" s="62">
        <v>2663</v>
      </c>
    </row>
    <row r="119" spans="1:14" ht="31.5" customHeight="1" x14ac:dyDescent="0.25">
      <c r="A119" s="56"/>
      <c r="B119" s="122" t="s">
        <v>651</v>
      </c>
      <c r="C119" s="122"/>
      <c r="D119" s="122"/>
      <c r="E119" s="122"/>
      <c r="F119" s="122"/>
      <c r="G119" s="71">
        <v>2632.89</v>
      </c>
      <c r="H119" s="56"/>
      <c r="I119" s="56"/>
      <c r="J119" s="56"/>
      <c r="K119" s="56"/>
      <c r="L119" s="62">
        <v>41010</v>
      </c>
      <c r="M119" s="56"/>
      <c r="N119" s="56"/>
    </row>
    <row r="120" spans="1:14" ht="31.5" customHeight="1" x14ac:dyDescent="0.25">
      <c r="A120" s="56"/>
      <c r="B120" s="122" t="s">
        <v>652</v>
      </c>
      <c r="C120" s="122"/>
      <c r="D120" s="122"/>
      <c r="E120" s="122"/>
      <c r="F120" s="122"/>
      <c r="G120" s="71">
        <v>1528.72</v>
      </c>
      <c r="H120" s="56"/>
      <c r="I120" s="56"/>
      <c r="J120" s="56"/>
      <c r="K120" s="56"/>
      <c r="L120" s="62">
        <v>22395</v>
      </c>
      <c r="M120" s="56"/>
      <c r="N120" s="56"/>
    </row>
    <row r="121" spans="1:14" ht="21" customHeight="1" x14ac:dyDescent="0.25">
      <c r="A121" s="56"/>
      <c r="B121" s="122" t="s">
        <v>327</v>
      </c>
      <c r="C121" s="122"/>
      <c r="D121" s="122"/>
      <c r="E121" s="122"/>
      <c r="F121" s="122"/>
      <c r="G121" s="71">
        <v>698840.78</v>
      </c>
      <c r="H121" s="56"/>
      <c r="I121" s="56"/>
      <c r="J121" s="56"/>
      <c r="K121" s="56"/>
      <c r="L121" s="62">
        <v>848227</v>
      </c>
      <c r="M121" s="56"/>
      <c r="N121" s="56"/>
    </row>
    <row r="122" spans="1:14" x14ac:dyDescent="0.25">
      <c r="A122" s="56"/>
      <c r="B122" s="122" t="s">
        <v>653</v>
      </c>
      <c r="C122" s="122"/>
      <c r="D122" s="122"/>
      <c r="E122" s="122"/>
      <c r="F122" s="122"/>
      <c r="G122" s="71">
        <v>1062.72</v>
      </c>
      <c r="H122" s="56"/>
      <c r="I122" s="71">
        <v>1062.72</v>
      </c>
      <c r="J122" s="56"/>
      <c r="K122" s="56"/>
      <c r="L122" s="62">
        <v>1063</v>
      </c>
      <c r="M122" s="56"/>
      <c r="N122" s="62">
        <v>1063</v>
      </c>
    </row>
    <row r="123" spans="1:14" x14ac:dyDescent="0.25">
      <c r="A123" s="56"/>
      <c r="B123" s="122" t="s">
        <v>654</v>
      </c>
      <c r="C123" s="122"/>
      <c r="D123" s="122"/>
      <c r="E123" s="122"/>
      <c r="F123" s="122"/>
      <c r="G123" s="71">
        <v>1062.72</v>
      </c>
      <c r="H123" s="56"/>
      <c r="I123" s="56"/>
      <c r="J123" s="56"/>
      <c r="K123" s="56"/>
      <c r="L123" s="62">
        <v>1063</v>
      </c>
      <c r="M123" s="56"/>
      <c r="N123" s="56"/>
    </row>
    <row r="124" spans="1:14" x14ac:dyDescent="0.25">
      <c r="A124" s="56"/>
      <c r="B124" s="122" t="s">
        <v>655</v>
      </c>
      <c r="C124" s="122"/>
      <c r="D124" s="122"/>
      <c r="E124" s="122"/>
      <c r="F124" s="122"/>
      <c r="G124" s="56">
        <v>370.41</v>
      </c>
      <c r="H124" s="56">
        <v>370.41</v>
      </c>
      <c r="I124" s="56"/>
      <c r="J124" s="56"/>
      <c r="K124" s="56"/>
      <c r="L124" s="62">
        <v>6781</v>
      </c>
      <c r="M124" s="62">
        <v>6781</v>
      </c>
      <c r="N124" s="56"/>
    </row>
    <row r="125" spans="1:14" ht="21" customHeight="1" x14ac:dyDescent="0.25">
      <c r="A125" s="56"/>
      <c r="B125" s="122" t="s">
        <v>656</v>
      </c>
      <c r="C125" s="122"/>
      <c r="D125" s="122"/>
      <c r="E125" s="122"/>
      <c r="F125" s="122"/>
      <c r="G125" s="56">
        <v>240.77</v>
      </c>
      <c r="H125" s="56"/>
      <c r="I125" s="56"/>
      <c r="J125" s="56"/>
      <c r="K125" s="56"/>
      <c r="L125" s="62">
        <v>3730</v>
      </c>
      <c r="M125" s="56"/>
      <c r="N125" s="56"/>
    </row>
    <row r="126" spans="1:14" x14ac:dyDescent="0.25">
      <c r="A126" s="56"/>
      <c r="B126" s="122" t="s">
        <v>657</v>
      </c>
      <c r="C126" s="122"/>
      <c r="D126" s="122"/>
      <c r="E126" s="122"/>
      <c r="F126" s="122"/>
      <c r="G126" s="56">
        <v>148.16</v>
      </c>
      <c r="H126" s="56"/>
      <c r="I126" s="56"/>
      <c r="J126" s="56"/>
      <c r="K126" s="56"/>
      <c r="L126" s="62">
        <v>2170</v>
      </c>
      <c r="M126" s="56"/>
      <c r="N126" s="56"/>
    </row>
    <row r="127" spans="1:14" x14ac:dyDescent="0.25">
      <c r="A127" s="56"/>
      <c r="B127" s="122" t="s">
        <v>658</v>
      </c>
      <c r="C127" s="122"/>
      <c r="D127" s="122"/>
      <c r="E127" s="122"/>
      <c r="F127" s="122"/>
      <c r="G127" s="56">
        <v>759.34</v>
      </c>
      <c r="H127" s="56"/>
      <c r="I127" s="56"/>
      <c r="J127" s="56"/>
      <c r="K127" s="56"/>
      <c r="L127" s="62">
        <v>12681</v>
      </c>
      <c r="M127" s="56"/>
      <c r="N127" s="56"/>
    </row>
    <row r="128" spans="1:14" x14ac:dyDescent="0.25">
      <c r="A128" s="56"/>
      <c r="B128" s="122" t="s">
        <v>329</v>
      </c>
      <c r="C128" s="122"/>
      <c r="D128" s="122"/>
      <c r="E128" s="122"/>
      <c r="F128" s="122"/>
      <c r="G128" s="71">
        <v>20718257.170000002</v>
      </c>
      <c r="H128" s="56"/>
      <c r="I128" s="56"/>
      <c r="J128" s="56"/>
      <c r="K128" s="56"/>
      <c r="L128" s="62">
        <v>21127025</v>
      </c>
      <c r="M128" s="56"/>
      <c r="N128" s="56"/>
    </row>
    <row r="129" spans="1:14" x14ac:dyDescent="0.25">
      <c r="A129" s="56"/>
      <c r="B129" s="122" t="s">
        <v>381</v>
      </c>
      <c r="C129" s="122"/>
      <c r="D129" s="122"/>
      <c r="E129" s="122"/>
      <c r="F129" s="122"/>
      <c r="G129" s="71">
        <v>8001.45</v>
      </c>
      <c r="H129" s="56"/>
      <c r="I129" s="56"/>
      <c r="J129" s="56"/>
      <c r="K129" s="56"/>
      <c r="L129" s="62">
        <v>124606</v>
      </c>
      <c r="M129" s="56"/>
      <c r="N129" s="56"/>
    </row>
    <row r="130" spans="1:14" x14ac:dyDescent="0.25">
      <c r="A130" s="56"/>
      <c r="B130" s="122" t="s">
        <v>382</v>
      </c>
      <c r="C130" s="122"/>
      <c r="D130" s="122"/>
      <c r="E130" s="122"/>
      <c r="F130" s="122"/>
      <c r="G130" s="71">
        <v>5449.7</v>
      </c>
      <c r="H130" s="56"/>
      <c r="I130" s="56"/>
      <c r="J130" s="56"/>
      <c r="K130" s="56"/>
      <c r="L130" s="62">
        <v>79833</v>
      </c>
      <c r="M130" s="56"/>
      <c r="N130" s="56"/>
    </row>
    <row r="131" spans="1:14" x14ac:dyDescent="0.25">
      <c r="A131" s="75"/>
    </row>
    <row r="132" spans="1:14" ht="63.75" thickBot="1" x14ac:dyDescent="0.3">
      <c r="A132" s="60" t="s">
        <v>408</v>
      </c>
      <c r="B132" s="76" t="s">
        <v>409</v>
      </c>
    </row>
    <row r="133" spans="1:14" ht="42" x14ac:dyDescent="0.25">
      <c r="A133" s="58"/>
      <c r="B133" s="77" t="s">
        <v>410</v>
      </c>
    </row>
    <row r="134" spans="1:14" x14ac:dyDescent="0.25">
      <c r="A134" s="58"/>
      <c r="B134" s="58"/>
    </row>
    <row r="135" spans="1:14" ht="63.75" thickBot="1" x14ac:dyDescent="0.3">
      <c r="A135" s="60" t="s">
        <v>411</v>
      </c>
      <c r="B135" s="76" t="s">
        <v>412</v>
      </c>
    </row>
    <row r="136" spans="1:14" ht="42" x14ac:dyDescent="0.25">
      <c r="A136" s="58"/>
      <c r="B136" s="77" t="s">
        <v>410</v>
      </c>
    </row>
    <row r="137" spans="1:14" x14ac:dyDescent="0.25">
      <c r="A137" s="27"/>
    </row>
  </sheetData>
  <mergeCells count="229">
    <mergeCell ref="A1:D1"/>
    <mergeCell ref="E1:I1"/>
    <mergeCell ref="B2:C2"/>
    <mergeCell ref="G2:I2"/>
    <mergeCell ref="A3:D3"/>
    <mergeCell ref="E3:I3"/>
    <mergeCell ref="A7:D7"/>
    <mergeCell ref="E7:I7"/>
    <mergeCell ref="A8:D8"/>
    <mergeCell ref="E8:I8"/>
    <mergeCell ref="A9:I9"/>
    <mergeCell ref="A10:B11"/>
    <mergeCell ref="C10:I11"/>
    <mergeCell ref="A4:D4"/>
    <mergeCell ref="E4:I4"/>
    <mergeCell ref="A5:D5"/>
    <mergeCell ref="E5:I5"/>
    <mergeCell ref="A6:D6"/>
    <mergeCell ref="E6:I6"/>
    <mergeCell ref="A18:I18"/>
    <mergeCell ref="A21:A23"/>
    <mergeCell ref="C21:C23"/>
    <mergeCell ref="D21:F21"/>
    <mergeCell ref="G21:I21"/>
    <mergeCell ref="J21:K21"/>
    <mergeCell ref="A12:I12"/>
    <mergeCell ref="A13:G13"/>
    <mergeCell ref="A14:G14"/>
    <mergeCell ref="A15:G15"/>
    <mergeCell ref="A16:G16"/>
    <mergeCell ref="A17:G17"/>
    <mergeCell ref="L21:N21"/>
    <mergeCell ref="D22:D23"/>
    <mergeCell ref="G22:G23"/>
    <mergeCell ref="L22:L23"/>
    <mergeCell ref="A26:A27"/>
    <mergeCell ref="C26:C27"/>
    <mergeCell ref="D26:D27"/>
    <mergeCell ref="G26:G27"/>
    <mergeCell ref="L26:L27"/>
    <mergeCell ref="A31:N31"/>
    <mergeCell ref="A32:A33"/>
    <mergeCell ref="C32:C33"/>
    <mergeCell ref="D32:D33"/>
    <mergeCell ref="G32:G33"/>
    <mergeCell ref="L32:L33"/>
    <mergeCell ref="A28:N28"/>
    <mergeCell ref="A29:A30"/>
    <mergeCell ref="C29:C30"/>
    <mergeCell ref="D29:D30"/>
    <mergeCell ref="G29:G30"/>
    <mergeCell ref="L29:L30"/>
    <mergeCell ref="A37:N37"/>
    <mergeCell ref="A38:A39"/>
    <mergeCell ref="C38:C39"/>
    <mergeCell ref="D38:D39"/>
    <mergeCell ref="G38:G39"/>
    <mergeCell ref="L38:L39"/>
    <mergeCell ref="A34:N34"/>
    <mergeCell ref="A35:A36"/>
    <mergeCell ref="C35:C36"/>
    <mergeCell ref="D35:D36"/>
    <mergeCell ref="G35:G36"/>
    <mergeCell ref="L35:L36"/>
    <mergeCell ref="A43:N43"/>
    <mergeCell ref="A44:A45"/>
    <mergeCell ref="C44:C45"/>
    <mergeCell ref="D44:D45"/>
    <mergeCell ref="G44:G45"/>
    <mergeCell ref="L44:L45"/>
    <mergeCell ref="A40:N40"/>
    <mergeCell ref="A41:A42"/>
    <mergeCell ref="C41:C42"/>
    <mergeCell ref="D41:D42"/>
    <mergeCell ref="G41:G42"/>
    <mergeCell ref="L41:L42"/>
    <mergeCell ref="A49:N49"/>
    <mergeCell ref="A50:A51"/>
    <mergeCell ref="C50:C51"/>
    <mergeCell ref="D50:D51"/>
    <mergeCell ref="G50:G51"/>
    <mergeCell ref="L50:L51"/>
    <mergeCell ref="A46:N46"/>
    <mergeCell ref="A47:A48"/>
    <mergeCell ref="C47:C48"/>
    <mergeCell ref="D47:D48"/>
    <mergeCell ref="G47:G48"/>
    <mergeCell ref="L47:L48"/>
    <mergeCell ref="A55:N55"/>
    <mergeCell ref="A56:A57"/>
    <mergeCell ref="C56:C57"/>
    <mergeCell ref="D56:D57"/>
    <mergeCell ref="G56:G57"/>
    <mergeCell ref="L56:L57"/>
    <mergeCell ref="A52:N52"/>
    <mergeCell ref="A53:A54"/>
    <mergeCell ref="C53:C54"/>
    <mergeCell ref="D53:D54"/>
    <mergeCell ref="G53:G54"/>
    <mergeCell ref="L53:L54"/>
    <mergeCell ref="A61:N61"/>
    <mergeCell ref="A62:A63"/>
    <mergeCell ref="C62:C63"/>
    <mergeCell ref="D62:D63"/>
    <mergeCell ref="G62:G63"/>
    <mergeCell ref="L62:L63"/>
    <mergeCell ref="A58:N58"/>
    <mergeCell ref="A59:A60"/>
    <mergeCell ref="C59:C60"/>
    <mergeCell ref="D59:D60"/>
    <mergeCell ref="G59:G60"/>
    <mergeCell ref="L59:L60"/>
    <mergeCell ref="A67:N67"/>
    <mergeCell ref="A68:A69"/>
    <mergeCell ref="C68:C69"/>
    <mergeCell ref="D68:D69"/>
    <mergeCell ref="G68:G69"/>
    <mergeCell ref="L68:L69"/>
    <mergeCell ref="A64:N64"/>
    <mergeCell ref="A65:A66"/>
    <mergeCell ref="C65:C66"/>
    <mergeCell ref="D65:D66"/>
    <mergeCell ref="G65:G66"/>
    <mergeCell ref="L65:L66"/>
    <mergeCell ref="A73:N73"/>
    <mergeCell ref="A74:A75"/>
    <mergeCell ref="C74:C75"/>
    <mergeCell ref="D74:D75"/>
    <mergeCell ref="G74:G75"/>
    <mergeCell ref="L74:L75"/>
    <mergeCell ref="A70:N70"/>
    <mergeCell ref="A71:A72"/>
    <mergeCell ref="C71:C72"/>
    <mergeCell ref="D71:D72"/>
    <mergeCell ref="G71:G72"/>
    <mergeCell ref="L71:L72"/>
    <mergeCell ref="A79:N79"/>
    <mergeCell ref="A80:A81"/>
    <mergeCell ref="C80:C81"/>
    <mergeCell ref="D80:D81"/>
    <mergeCell ref="G80:G81"/>
    <mergeCell ref="L80:L81"/>
    <mergeCell ref="A76:N76"/>
    <mergeCell ref="A77:A78"/>
    <mergeCell ref="C77:C78"/>
    <mergeCell ref="D77:D78"/>
    <mergeCell ref="G77:G78"/>
    <mergeCell ref="L77:L78"/>
    <mergeCell ref="A85:N85"/>
    <mergeCell ref="A86:A87"/>
    <mergeCell ref="C86:C87"/>
    <mergeCell ref="D86:D87"/>
    <mergeCell ref="G86:G87"/>
    <mergeCell ref="L86:L87"/>
    <mergeCell ref="A82:N82"/>
    <mergeCell ref="A83:A84"/>
    <mergeCell ref="C83:C84"/>
    <mergeCell ref="D83:D84"/>
    <mergeCell ref="G83:G84"/>
    <mergeCell ref="L83:L84"/>
    <mergeCell ref="A91:N91"/>
    <mergeCell ref="A92:A93"/>
    <mergeCell ref="C92:C93"/>
    <mergeCell ref="D92:D93"/>
    <mergeCell ref="G92:G93"/>
    <mergeCell ref="L92:L93"/>
    <mergeCell ref="A88:N88"/>
    <mergeCell ref="A89:A90"/>
    <mergeCell ref="C89:C90"/>
    <mergeCell ref="D89:D90"/>
    <mergeCell ref="G89:G90"/>
    <mergeCell ref="L89:L90"/>
    <mergeCell ref="A97:N97"/>
    <mergeCell ref="A98:A99"/>
    <mergeCell ref="C98:C99"/>
    <mergeCell ref="D98:D99"/>
    <mergeCell ref="G98:G99"/>
    <mergeCell ref="L98:L99"/>
    <mergeCell ref="A94:N94"/>
    <mergeCell ref="A95:A96"/>
    <mergeCell ref="C95:C96"/>
    <mergeCell ref="D95:D96"/>
    <mergeCell ref="G95:G96"/>
    <mergeCell ref="L95:L96"/>
    <mergeCell ref="A103:N103"/>
    <mergeCell ref="A104:A105"/>
    <mergeCell ref="C104:C105"/>
    <mergeCell ref="D104:D105"/>
    <mergeCell ref="G104:G105"/>
    <mergeCell ref="L104:L105"/>
    <mergeCell ref="A100:N100"/>
    <mergeCell ref="A101:A102"/>
    <mergeCell ref="C101:C102"/>
    <mergeCell ref="D101:D102"/>
    <mergeCell ref="G101:G102"/>
    <mergeCell ref="L101:L102"/>
    <mergeCell ref="A106:N106"/>
    <mergeCell ref="A107:A108"/>
    <mergeCell ref="B107:F108"/>
    <mergeCell ref="G107:G108"/>
    <mergeCell ref="L107:L108"/>
    <mergeCell ref="A109:A110"/>
    <mergeCell ref="B109:F110"/>
    <mergeCell ref="G109:G110"/>
    <mergeCell ref="L109:L110"/>
    <mergeCell ref="B115:F115"/>
    <mergeCell ref="B116:F116"/>
    <mergeCell ref="A117:A118"/>
    <mergeCell ref="B117:F118"/>
    <mergeCell ref="G117:G118"/>
    <mergeCell ref="L117:L118"/>
    <mergeCell ref="B111:F111"/>
    <mergeCell ref="A112:A113"/>
    <mergeCell ref="B112:F113"/>
    <mergeCell ref="G112:G113"/>
    <mergeCell ref="L112:L113"/>
    <mergeCell ref="B114:F114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4" workbookViewId="0">
      <pane xSplit="3" ySplit="7" topLeftCell="D74" activePane="bottomRight" state="frozen"/>
      <selection activeCell="A4" sqref="A4"/>
      <selection pane="topRight" activeCell="D4" sqref="D4"/>
      <selection pane="bottomLeft" activeCell="A11" sqref="A11"/>
      <selection pane="bottomRight" activeCell="H81" sqref="H81"/>
    </sheetView>
  </sheetViews>
  <sheetFormatPr defaultRowHeight="15" x14ac:dyDescent="0.25"/>
  <cols>
    <col min="3" max="3" width="26.7109375" customWidth="1"/>
    <col min="4" max="4" width="16.28515625" customWidth="1"/>
    <col min="5" max="8" width="22.5703125" customWidth="1"/>
  </cols>
  <sheetData>
    <row r="1" spans="1:8" x14ac:dyDescent="0.25">
      <c r="A1" s="162"/>
      <c r="B1" s="162"/>
      <c r="C1" s="163" t="s">
        <v>0</v>
      </c>
      <c r="D1" s="163"/>
      <c r="E1" s="163"/>
      <c r="F1" s="163"/>
      <c r="G1" s="163"/>
      <c r="H1" s="78"/>
    </row>
    <row r="2" spans="1:8" x14ac:dyDescent="0.25">
      <c r="A2" s="79"/>
      <c r="B2" s="163" t="s">
        <v>116</v>
      </c>
      <c r="C2" s="163"/>
      <c r="D2" s="163"/>
      <c r="E2" s="163"/>
      <c r="F2" s="163"/>
      <c r="G2" s="163"/>
      <c r="H2" s="163"/>
    </row>
    <row r="3" spans="1:8" x14ac:dyDescent="0.25">
      <c r="A3" s="79"/>
      <c r="B3" s="79"/>
      <c r="C3" s="164"/>
      <c r="D3" s="164"/>
      <c r="E3" s="164"/>
      <c r="F3" s="164"/>
      <c r="G3" s="164"/>
      <c r="H3" s="78"/>
    </row>
    <row r="4" spans="1:8" x14ac:dyDescent="0.25">
      <c r="A4" s="79"/>
      <c r="B4" s="80"/>
      <c r="C4" s="165" t="s">
        <v>1</v>
      </c>
      <c r="D4" s="165"/>
      <c r="E4" s="165"/>
      <c r="F4" s="165"/>
      <c r="G4" s="165"/>
      <c r="H4" s="78"/>
    </row>
    <row r="5" spans="1:8" x14ac:dyDescent="0.25">
      <c r="A5" s="79"/>
      <c r="B5" s="161"/>
      <c r="C5" s="161"/>
      <c r="D5" s="81"/>
      <c r="E5" s="78"/>
      <c r="F5" s="78"/>
      <c r="G5" s="78"/>
      <c r="H5" s="78"/>
    </row>
    <row r="6" spans="1:8" x14ac:dyDescent="0.25">
      <c r="A6" s="158" t="s">
        <v>2</v>
      </c>
      <c r="B6" s="159" t="s">
        <v>3</v>
      </c>
      <c r="C6" s="158" t="s">
        <v>4</v>
      </c>
      <c r="D6" s="160" t="s">
        <v>5</v>
      </c>
      <c r="E6" s="160"/>
      <c r="F6" s="160"/>
      <c r="G6" s="160"/>
      <c r="H6" s="158" t="s">
        <v>6</v>
      </c>
    </row>
    <row r="7" spans="1:8" x14ac:dyDescent="0.25">
      <c r="A7" s="158"/>
      <c r="B7" s="159"/>
      <c r="C7" s="158"/>
      <c r="D7" s="158" t="s">
        <v>7</v>
      </c>
      <c r="E7" s="158" t="s">
        <v>8</v>
      </c>
      <c r="F7" s="158" t="s">
        <v>9</v>
      </c>
      <c r="G7" s="158" t="s">
        <v>15</v>
      </c>
      <c r="H7" s="158"/>
    </row>
    <row r="8" spans="1:8" x14ac:dyDescent="0.25">
      <c r="A8" s="158"/>
      <c r="B8" s="159"/>
      <c r="C8" s="158"/>
      <c r="D8" s="158"/>
      <c r="E8" s="158"/>
      <c r="F8" s="158"/>
      <c r="G8" s="158"/>
      <c r="H8" s="158"/>
    </row>
    <row r="9" spans="1:8" x14ac:dyDescent="0.25">
      <c r="A9" s="158"/>
      <c r="B9" s="159"/>
      <c r="C9" s="158"/>
      <c r="D9" s="158"/>
      <c r="E9" s="158"/>
      <c r="F9" s="158"/>
      <c r="G9" s="158"/>
      <c r="H9" s="158"/>
    </row>
    <row r="10" spans="1:8" x14ac:dyDescent="0.25">
      <c r="A10" s="82">
        <v>1</v>
      </c>
      <c r="B10" s="83">
        <v>2</v>
      </c>
      <c r="C10" s="82">
        <v>3</v>
      </c>
      <c r="D10" s="82">
        <v>4</v>
      </c>
      <c r="E10" s="82">
        <v>5</v>
      </c>
      <c r="F10" s="82">
        <v>6</v>
      </c>
      <c r="G10" s="82">
        <v>7</v>
      </c>
      <c r="H10" s="82">
        <v>8</v>
      </c>
    </row>
    <row r="11" spans="1:8" x14ac:dyDescent="0.25">
      <c r="A11" s="84"/>
      <c r="B11" s="149" t="s">
        <v>47</v>
      </c>
      <c r="C11" s="150"/>
      <c r="D11" s="1"/>
      <c r="E11" s="1"/>
      <c r="F11" s="3"/>
      <c r="G11" s="1"/>
      <c r="H11" s="2"/>
    </row>
    <row r="12" spans="1:8" x14ac:dyDescent="0.25">
      <c r="A12" s="84">
        <v>1</v>
      </c>
      <c r="B12" s="85" t="s">
        <v>25</v>
      </c>
      <c r="C12" s="86" t="s">
        <v>64</v>
      </c>
      <c r="D12" s="87">
        <v>482.39699999999999</v>
      </c>
      <c r="E12" s="87">
        <v>0</v>
      </c>
      <c r="F12" s="87">
        <v>0</v>
      </c>
      <c r="G12" s="88">
        <v>0</v>
      </c>
      <c r="H12" s="89">
        <f t="shared" ref="H12:H31" si="0">D12+E12+F12+G12</f>
        <v>482.39699999999999</v>
      </c>
    </row>
    <row r="13" spans="1:8" ht="24" x14ac:dyDescent="0.25">
      <c r="A13" s="90">
        <v>2</v>
      </c>
      <c r="B13" s="91" t="s">
        <v>26</v>
      </c>
      <c r="C13" s="92" t="s">
        <v>67</v>
      </c>
      <c r="D13" s="87">
        <v>1306.73</v>
      </c>
      <c r="E13" s="87">
        <v>134.33000000000001</v>
      </c>
      <c r="F13" s="87">
        <v>0</v>
      </c>
      <c r="G13" s="88">
        <v>0</v>
      </c>
      <c r="H13" s="89">
        <f t="shared" si="0"/>
        <v>1441.06</v>
      </c>
    </row>
    <row r="14" spans="1:8" x14ac:dyDescent="0.25">
      <c r="A14" s="84">
        <v>3</v>
      </c>
      <c r="B14" s="91" t="s">
        <v>27</v>
      </c>
      <c r="C14" s="92" t="s">
        <v>63</v>
      </c>
      <c r="D14" s="87">
        <v>2867.165</v>
      </c>
      <c r="E14" s="87">
        <v>943.52300000000002</v>
      </c>
      <c r="F14" s="87">
        <v>0</v>
      </c>
      <c r="G14" s="88">
        <v>0</v>
      </c>
      <c r="H14" s="89">
        <f t="shared" si="0"/>
        <v>3810.6880000000001</v>
      </c>
    </row>
    <row r="15" spans="1:8" x14ac:dyDescent="0.25">
      <c r="A15" s="84">
        <v>4</v>
      </c>
      <c r="B15" s="91" t="s">
        <v>28</v>
      </c>
      <c r="C15" s="92" t="s">
        <v>66</v>
      </c>
      <c r="D15" s="87">
        <v>1078.9949999999999</v>
      </c>
      <c r="E15" s="87">
        <v>335.16699999999997</v>
      </c>
      <c r="F15" s="87">
        <v>0</v>
      </c>
      <c r="G15" s="88">
        <v>0</v>
      </c>
      <c r="H15" s="89">
        <f t="shared" si="0"/>
        <v>1414.1619999999998</v>
      </c>
    </row>
    <row r="16" spans="1:8" ht="24" x14ac:dyDescent="0.25">
      <c r="A16" s="90">
        <v>5</v>
      </c>
      <c r="B16" s="85" t="s">
        <v>29</v>
      </c>
      <c r="C16" s="92" t="s">
        <v>75</v>
      </c>
      <c r="D16" s="87">
        <v>8437.3179999999993</v>
      </c>
      <c r="E16" s="87">
        <v>48.311999999999998</v>
      </c>
      <c r="F16" s="87">
        <v>0</v>
      </c>
      <c r="G16" s="88">
        <v>0</v>
      </c>
      <c r="H16" s="89">
        <f t="shared" si="0"/>
        <v>8485.6299999999992</v>
      </c>
    </row>
    <row r="17" spans="1:8" x14ac:dyDescent="0.25">
      <c r="A17" s="84">
        <v>6</v>
      </c>
      <c r="B17" s="91" t="s">
        <v>30</v>
      </c>
      <c r="C17" s="92" t="s">
        <v>65</v>
      </c>
      <c r="D17" s="87">
        <v>1337.51</v>
      </c>
      <c r="E17" s="87">
        <v>0</v>
      </c>
      <c r="F17" s="87">
        <v>0</v>
      </c>
      <c r="G17" s="88">
        <v>0</v>
      </c>
      <c r="H17" s="89">
        <f t="shared" si="0"/>
        <v>1337.51</v>
      </c>
    </row>
    <row r="18" spans="1:8" ht="36" x14ac:dyDescent="0.25">
      <c r="A18" s="84">
        <v>7</v>
      </c>
      <c r="B18" s="91" t="s">
        <v>31</v>
      </c>
      <c r="C18" s="92" t="s">
        <v>69</v>
      </c>
      <c r="D18" s="87">
        <v>3393.0059999999999</v>
      </c>
      <c r="E18" s="87">
        <v>2801.6559999999999</v>
      </c>
      <c r="F18" s="87">
        <v>0</v>
      </c>
      <c r="G18" s="88">
        <v>0</v>
      </c>
      <c r="H18" s="89">
        <f t="shared" si="0"/>
        <v>6194.6620000000003</v>
      </c>
    </row>
    <row r="19" spans="1:8" x14ac:dyDescent="0.25">
      <c r="A19" s="90">
        <v>8</v>
      </c>
      <c r="B19" s="91" t="s">
        <v>32</v>
      </c>
      <c r="C19" s="92" t="s">
        <v>68</v>
      </c>
      <c r="D19" s="87">
        <v>4826.6890000000003</v>
      </c>
      <c r="E19" s="87">
        <v>2.5710000000000002</v>
      </c>
      <c r="F19" s="87">
        <v>0</v>
      </c>
      <c r="G19" s="88">
        <v>0</v>
      </c>
      <c r="H19" s="89">
        <f t="shared" si="0"/>
        <v>4829.26</v>
      </c>
    </row>
    <row r="20" spans="1:8" x14ac:dyDescent="0.25">
      <c r="A20" s="84">
        <v>9</v>
      </c>
      <c r="B20" s="85" t="s">
        <v>33</v>
      </c>
      <c r="C20" s="92" t="s">
        <v>70</v>
      </c>
      <c r="D20" s="87">
        <v>1496.6420000000001</v>
      </c>
      <c r="E20" s="87">
        <v>947.09400000000005</v>
      </c>
      <c r="F20" s="87">
        <v>32700</v>
      </c>
      <c r="G20" s="88">
        <v>0</v>
      </c>
      <c r="H20" s="89">
        <f t="shared" si="0"/>
        <v>35143.735999999997</v>
      </c>
    </row>
    <row r="21" spans="1:8" ht="24" x14ac:dyDescent="0.25">
      <c r="A21" s="84">
        <v>10</v>
      </c>
      <c r="B21" s="93" t="s">
        <v>34</v>
      </c>
      <c r="C21" s="94" t="s">
        <v>71</v>
      </c>
      <c r="D21" s="95">
        <v>1211.3820000000001</v>
      </c>
      <c r="E21" s="95">
        <v>78.522999999999996</v>
      </c>
      <c r="F21" s="95">
        <v>0</v>
      </c>
      <c r="G21" s="96">
        <v>0</v>
      </c>
      <c r="H21" s="89">
        <f t="shared" si="0"/>
        <v>1289.905</v>
      </c>
    </row>
    <row r="22" spans="1:8" ht="51" x14ac:dyDescent="0.25">
      <c r="A22" s="90">
        <v>11</v>
      </c>
      <c r="B22" s="97" t="s">
        <v>73</v>
      </c>
      <c r="C22" s="86" t="s">
        <v>74</v>
      </c>
      <c r="D22" s="98">
        <v>1691.9590000000001</v>
      </c>
      <c r="E22" s="98">
        <v>207.65299999999999</v>
      </c>
      <c r="F22" s="98"/>
      <c r="G22" s="96">
        <v>0</v>
      </c>
      <c r="H22" s="89">
        <f t="shared" si="0"/>
        <v>1899.6120000000001</v>
      </c>
    </row>
    <row r="23" spans="1:8" ht="25.5" x14ac:dyDescent="0.25">
      <c r="A23" s="84">
        <v>12</v>
      </c>
      <c r="B23" s="97" t="s">
        <v>76</v>
      </c>
      <c r="C23" s="86" t="s">
        <v>102</v>
      </c>
      <c r="D23" s="98"/>
      <c r="E23" s="98">
        <v>728.35400000000004</v>
      </c>
      <c r="F23" s="98">
        <v>17108.907999999999</v>
      </c>
      <c r="G23" s="96">
        <v>0</v>
      </c>
      <c r="H23" s="89">
        <f t="shared" si="0"/>
        <v>17837.261999999999</v>
      </c>
    </row>
    <row r="24" spans="1:8" x14ac:dyDescent="0.25">
      <c r="A24" s="84">
        <v>13</v>
      </c>
      <c r="B24" s="97" t="s">
        <v>78</v>
      </c>
      <c r="C24" s="86" t="s">
        <v>77</v>
      </c>
      <c r="D24" s="98"/>
      <c r="E24" s="98">
        <v>492.654</v>
      </c>
      <c r="F24" s="98">
        <v>4586.1909999999998</v>
      </c>
      <c r="G24" s="96">
        <v>0</v>
      </c>
      <c r="H24" s="89">
        <f t="shared" si="0"/>
        <v>5078.8449999999993</v>
      </c>
    </row>
    <row r="25" spans="1:8" ht="25.5" x14ac:dyDescent="0.25">
      <c r="A25" s="90">
        <v>14</v>
      </c>
      <c r="B25" s="97" t="s">
        <v>79</v>
      </c>
      <c r="C25" s="86" t="s">
        <v>80</v>
      </c>
      <c r="D25" s="98"/>
      <c r="E25" s="98">
        <v>7799.826</v>
      </c>
      <c r="F25" s="98">
        <v>119410.33199999999</v>
      </c>
      <c r="G25" s="96">
        <v>0</v>
      </c>
      <c r="H25" s="89">
        <f t="shared" si="0"/>
        <v>127210.158</v>
      </c>
    </row>
    <row r="26" spans="1:8" x14ac:dyDescent="0.25">
      <c r="A26" s="84">
        <v>15</v>
      </c>
      <c r="B26" s="97" t="s">
        <v>83</v>
      </c>
      <c r="C26" s="86" t="s">
        <v>81</v>
      </c>
      <c r="D26" s="98"/>
      <c r="E26" s="98">
        <v>912.673</v>
      </c>
      <c r="F26" s="98">
        <v>9128.1710000000003</v>
      </c>
      <c r="G26" s="96">
        <v>0</v>
      </c>
      <c r="H26" s="89">
        <f t="shared" si="0"/>
        <v>10040.844000000001</v>
      </c>
    </row>
    <row r="27" spans="1:8" ht="25.5" x14ac:dyDescent="0.25">
      <c r="A27" s="84">
        <v>16</v>
      </c>
      <c r="B27" s="97" t="s">
        <v>84</v>
      </c>
      <c r="C27" s="86" t="s">
        <v>82</v>
      </c>
      <c r="D27" s="98"/>
      <c r="E27" s="98">
        <v>168.47300000000001</v>
      </c>
      <c r="F27" s="98">
        <v>13.509</v>
      </c>
      <c r="G27" s="96">
        <v>0</v>
      </c>
      <c r="H27" s="89">
        <f t="shared" si="0"/>
        <v>181.98200000000003</v>
      </c>
    </row>
    <row r="28" spans="1:8" ht="25.5" x14ac:dyDescent="0.25">
      <c r="A28" s="90">
        <v>17</v>
      </c>
      <c r="B28" s="97" t="s">
        <v>87</v>
      </c>
      <c r="C28" s="86" t="s">
        <v>85</v>
      </c>
      <c r="D28" s="98">
        <v>33.470999999999997</v>
      </c>
      <c r="E28" s="98">
        <v>835.43600000000004</v>
      </c>
      <c r="F28" s="98">
        <v>968.73800000000006</v>
      </c>
      <c r="G28" s="96">
        <v>0</v>
      </c>
      <c r="H28" s="89">
        <f t="shared" si="0"/>
        <v>1837.645</v>
      </c>
    </row>
    <row r="29" spans="1:8" x14ac:dyDescent="0.25">
      <c r="A29" s="84">
        <v>18</v>
      </c>
      <c r="B29" s="97" t="s">
        <v>88</v>
      </c>
      <c r="C29" s="86" t="s">
        <v>115</v>
      </c>
      <c r="D29" s="98">
        <v>528.77499999999998</v>
      </c>
      <c r="E29" s="98">
        <v>1612.386</v>
      </c>
      <c r="F29" s="98">
        <v>245.184</v>
      </c>
      <c r="G29" s="96">
        <v>0</v>
      </c>
      <c r="H29" s="89">
        <f t="shared" si="0"/>
        <v>2386.3450000000003</v>
      </c>
    </row>
    <row r="30" spans="1:8" ht="25.5" x14ac:dyDescent="0.25">
      <c r="A30" s="84">
        <v>19</v>
      </c>
      <c r="B30" s="97" t="s">
        <v>89</v>
      </c>
      <c r="C30" s="86" t="s">
        <v>86</v>
      </c>
      <c r="D30" s="98">
        <v>5.202</v>
      </c>
      <c r="E30" s="98">
        <v>101.851</v>
      </c>
      <c r="F30" s="98">
        <v>522.74400000000003</v>
      </c>
      <c r="G30" s="96">
        <v>0</v>
      </c>
      <c r="H30" s="89">
        <f t="shared" si="0"/>
        <v>629.79700000000003</v>
      </c>
    </row>
    <row r="31" spans="1:8" x14ac:dyDescent="0.25">
      <c r="A31" s="90">
        <v>20</v>
      </c>
      <c r="B31" s="97" t="s">
        <v>92</v>
      </c>
      <c r="C31" s="86" t="s">
        <v>93</v>
      </c>
      <c r="D31" s="98"/>
      <c r="E31" s="98">
        <v>2251.6909999999998</v>
      </c>
      <c r="F31" s="98"/>
      <c r="G31" s="96">
        <v>0</v>
      </c>
      <c r="H31" s="89">
        <f t="shared" si="0"/>
        <v>2251.6909999999998</v>
      </c>
    </row>
    <row r="32" spans="1:8" x14ac:dyDescent="0.25">
      <c r="A32" s="84"/>
      <c r="B32" s="99"/>
      <c r="C32" s="100" t="s">
        <v>44</v>
      </c>
      <c r="D32" s="101">
        <f>SUM(D12:D31)</f>
        <v>28697.241000000002</v>
      </c>
      <c r="E32" s="101">
        <f t="shared" ref="E32:G32" si="1">SUM(E12:E31)</f>
        <v>20402.172999999999</v>
      </c>
      <c r="F32" s="101">
        <f>SUM(F12:F31)</f>
        <v>184683.777</v>
      </c>
      <c r="G32" s="101">
        <f t="shared" si="1"/>
        <v>0</v>
      </c>
      <c r="H32" s="89">
        <f>D32+E32+F32+G32</f>
        <v>233783.19099999999</v>
      </c>
    </row>
    <row r="33" spans="1:8" x14ac:dyDescent="0.25">
      <c r="A33" s="84"/>
      <c r="B33" s="151" t="s">
        <v>48</v>
      </c>
      <c r="C33" s="152"/>
      <c r="D33" s="102">
        <f>SUM(D12:D32)</f>
        <v>57394.482000000004</v>
      </c>
      <c r="E33" s="102"/>
      <c r="F33" s="102"/>
      <c r="G33" s="102"/>
      <c r="H33" s="102"/>
    </row>
    <row r="34" spans="1:8" x14ac:dyDescent="0.25">
      <c r="A34" s="84"/>
      <c r="B34" s="91" t="s">
        <v>35</v>
      </c>
      <c r="C34" s="103" t="s">
        <v>16</v>
      </c>
      <c r="D34" s="104"/>
      <c r="E34" s="104"/>
      <c r="F34" s="104"/>
      <c r="G34" s="105">
        <v>0</v>
      </c>
      <c r="H34" s="104">
        <f>G34</f>
        <v>0</v>
      </c>
    </row>
    <row r="35" spans="1:8" x14ac:dyDescent="0.25">
      <c r="A35" s="84"/>
      <c r="B35" s="91" t="s">
        <v>36</v>
      </c>
      <c r="C35" s="103" t="s">
        <v>17</v>
      </c>
      <c r="D35" s="104"/>
      <c r="E35" s="104"/>
      <c r="F35" s="104"/>
      <c r="G35" s="105">
        <v>0</v>
      </c>
      <c r="H35" s="104">
        <f t="shared" ref="H35:H42" si="2">G35</f>
        <v>0</v>
      </c>
    </row>
    <row r="36" spans="1:8" x14ac:dyDescent="0.25">
      <c r="A36" s="84"/>
      <c r="B36" s="91" t="s">
        <v>37</v>
      </c>
      <c r="C36" s="103" t="s">
        <v>18</v>
      </c>
      <c r="D36" s="104"/>
      <c r="E36" s="104"/>
      <c r="F36" s="104"/>
      <c r="G36" s="105">
        <v>0</v>
      </c>
      <c r="H36" s="104">
        <f t="shared" si="2"/>
        <v>0</v>
      </c>
    </row>
    <row r="37" spans="1:8" x14ac:dyDescent="0.25">
      <c r="A37" s="90"/>
      <c r="B37" s="91" t="s">
        <v>38</v>
      </c>
      <c r="C37" s="103" t="s">
        <v>62</v>
      </c>
      <c r="D37" s="104"/>
      <c r="E37" s="104"/>
      <c r="F37" s="104"/>
      <c r="G37" s="105">
        <v>0</v>
      </c>
      <c r="H37" s="104">
        <f t="shared" si="2"/>
        <v>0</v>
      </c>
    </row>
    <row r="38" spans="1:8" x14ac:dyDescent="0.25">
      <c r="A38" s="84"/>
      <c r="B38" s="91" t="s">
        <v>39</v>
      </c>
      <c r="C38" s="103" t="s">
        <v>19</v>
      </c>
      <c r="D38" s="104"/>
      <c r="E38" s="104"/>
      <c r="F38" s="104"/>
      <c r="G38" s="105">
        <v>0</v>
      </c>
      <c r="H38" s="104">
        <f t="shared" si="2"/>
        <v>0</v>
      </c>
    </row>
    <row r="39" spans="1:8" x14ac:dyDescent="0.25">
      <c r="A39" s="84"/>
      <c r="B39" s="91" t="s">
        <v>40</v>
      </c>
      <c r="C39" s="103" t="s">
        <v>20</v>
      </c>
      <c r="D39" s="104"/>
      <c r="E39" s="104"/>
      <c r="F39" s="104"/>
      <c r="G39" s="105">
        <v>0</v>
      </c>
      <c r="H39" s="104">
        <f t="shared" si="2"/>
        <v>0</v>
      </c>
    </row>
    <row r="40" spans="1:8" x14ac:dyDescent="0.25">
      <c r="A40" s="84"/>
      <c r="B40" s="91" t="s">
        <v>41</v>
      </c>
      <c r="C40" s="103" t="s">
        <v>21</v>
      </c>
      <c r="D40" s="104"/>
      <c r="E40" s="104"/>
      <c r="F40" s="104"/>
      <c r="G40" s="105">
        <v>0</v>
      </c>
      <c r="H40" s="104">
        <f t="shared" si="2"/>
        <v>0</v>
      </c>
    </row>
    <row r="41" spans="1:8" ht="24" x14ac:dyDescent="0.25">
      <c r="A41" s="84"/>
      <c r="B41" s="91" t="s">
        <v>42</v>
      </c>
      <c r="C41" s="103" t="s">
        <v>22</v>
      </c>
      <c r="D41" s="104"/>
      <c r="E41" s="104"/>
      <c r="F41" s="104"/>
      <c r="G41" s="105">
        <v>0</v>
      </c>
      <c r="H41" s="104">
        <f t="shared" si="2"/>
        <v>0</v>
      </c>
    </row>
    <row r="42" spans="1:8" x14ac:dyDescent="0.25">
      <c r="A42" s="84"/>
      <c r="B42" s="91" t="s">
        <v>43</v>
      </c>
      <c r="C42" s="103" t="s">
        <v>23</v>
      </c>
      <c r="D42" s="104"/>
      <c r="E42" s="104"/>
      <c r="F42" s="104"/>
      <c r="G42" s="105">
        <v>0</v>
      </c>
      <c r="H42" s="104">
        <f t="shared" si="2"/>
        <v>0</v>
      </c>
    </row>
    <row r="43" spans="1:8" x14ac:dyDescent="0.25">
      <c r="A43" s="90"/>
      <c r="B43" s="91"/>
      <c r="C43" s="102" t="s">
        <v>45</v>
      </c>
      <c r="D43" s="104">
        <f>SUM(D34:D42)</f>
        <v>0</v>
      </c>
      <c r="E43" s="104">
        <f t="shared" ref="E43:G43" si="3">SUM(E34:E42)</f>
        <v>0</v>
      </c>
      <c r="F43" s="104">
        <f t="shared" si="3"/>
        <v>0</v>
      </c>
      <c r="G43" s="104">
        <f t="shared" si="3"/>
        <v>0</v>
      </c>
      <c r="H43" s="104">
        <f>SUM(H34:H42)</f>
        <v>0</v>
      </c>
    </row>
    <row r="44" spans="1:8" x14ac:dyDescent="0.25">
      <c r="A44" s="84"/>
      <c r="B44" s="91"/>
      <c r="C44" s="106" t="s">
        <v>49</v>
      </c>
      <c r="D44" s="104"/>
      <c r="E44" s="104"/>
      <c r="F44" s="104"/>
      <c r="G44" s="104"/>
      <c r="H44" s="104"/>
    </row>
    <row r="45" spans="1:8" x14ac:dyDescent="0.25">
      <c r="A45" s="84"/>
      <c r="B45" s="91" t="s">
        <v>46</v>
      </c>
      <c r="C45" s="103" t="s">
        <v>50</v>
      </c>
      <c r="D45" s="107">
        <v>0</v>
      </c>
      <c r="E45" s="107">
        <v>0</v>
      </c>
      <c r="F45" s="107"/>
      <c r="G45" s="107"/>
      <c r="H45" s="107">
        <f>SUM(D45:G45)</f>
        <v>0</v>
      </c>
    </row>
    <row r="46" spans="1:8" x14ac:dyDescent="0.25">
      <c r="A46" s="84"/>
      <c r="B46" s="91"/>
      <c r="C46" s="102" t="s">
        <v>51</v>
      </c>
      <c r="D46" s="104"/>
      <c r="E46" s="104">
        <f t="shared" ref="E46:H46" si="4">E45</f>
        <v>0</v>
      </c>
      <c r="F46" s="104">
        <f t="shared" si="4"/>
        <v>0</v>
      </c>
      <c r="G46" s="104">
        <f t="shared" si="4"/>
        <v>0</v>
      </c>
      <c r="H46" s="104">
        <f t="shared" si="4"/>
        <v>0</v>
      </c>
    </row>
    <row r="47" spans="1:8" ht="25.5" x14ac:dyDescent="0.25">
      <c r="A47" s="84"/>
      <c r="B47" s="91"/>
      <c r="C47" s="106" t="s">
        <v>52</v>
      </c>
      <c r="D47" s="107"/>
      <c r="E47" s="107"/>
      <c r="F47" s="107"/>
      <c r="G47" s="107"/>
      <c r="H47" s="107"/>
    </row>
    <row r="48" spans="1:8" ht="24" x14ac:dyDescent="0.25">
      <c r="A48" s="84"/>
      <c r="B48" s="91" t="s">
        <v>53</v>
      </c>
      <c r="C48" s="103" t="s">
        <v>54</v>
      </c>
      <c r="D48" s="107">
        <v>0</v>
      </c>
      <c r="E48" s="107">
        <v>0</v>
      </c>
      <c r="F48" s="107"/>
      <c r="G48" s="107">
        <v>0</v>
      </c>
      <c r="H48" s="107">
        <f>SUM(D48:G48)</f>
        <v>0</v>
      </c>
    </row>
    <row r="49" spans="1:8" x14ac:dyDescent="0.25">
      <c r="A49" s="90"/>
      <c r="B49" s="91"/>
      <c r="C49" s="102" t="s">
        <v>55</v>
      </c>
      <c r="D49" s="104">
        <f>D48</f>
        <v>0</v>
      </c>
      <c r="E49" s="104">
        <f t="shared" ref="E49:H49" si="5">E48</f>
        <v>0</v>
      </c>
      <c r="F49" s="104">
        <f t="shared" si="5"/>
        <v>0</v>
      </c>
      <c r="G49" s="104">
        <f t="shared" si="5"/>
        <v>0</v>
      </c>
      <c r="H49" s="104">
        <f t="shared" si="5"/>
        <v>0</v>
      </c>
    </row>
    <row r="50" spans="1:8" ht="33.75" customHeight="1" x14ac:dyDescent="0.25">
      <c r="A50" s="84"/>
      <c r="B50" s="91"/>
      <c r="C50" s="104" t="s">
        <v>59</v>
      </c>
      <c r="D50" s="104"/>
      <c r="E50" s="104"/>
      <c r="F50" s="104"/>
      <c r="G50" s="104"/>
      <c r="H50" s="104"/>
    </row>
    <row r="51" spans="1:8" ht="24" customHeight="1" x14ac:dyDescent="0.25">
      <c r="A51" s="84"/>
      <c r="B51" s="91"/>
      <c r="C51" s="103" t="s">
        <v>60</v>
      </c>
      <c r="D51" s="104"/>
      <c r="E51" s="104"/>
      <c r="F51" s="104"/>
      <c r="G51" s="107">
        <v>0</v>
      </c>
      <c r="H51" s="107">
        <f>G51</f>
        <v>0</v>
      </c>
    </row>
    <row r="52" spans="1:8" x14ac:dyDescent="0.25">
      <c r="A52" s="84"/>
      <c r="B52" s="91"/>
      <c r="C52" s="102" t="s">
        <v>61</v>
      </c>
      <c r="D52" s="104">
        <f>D51</f>
        <v>0</v>
      </c>
      <c r="E52" s="104">
        <f t="shared" ref="E52:H52" si="6">E51</f>
        <v>0</v>
      </c>
      <c r="F52" s="104">
        <f t="shared" si="6"/>
        <v>0</v>
      </c>
      <c r="G52" s="104">
        <f t="shared" si="6"/>
        <v>0</v>
      </c>
      <c r="H52" s="104">
        <f t="shared" si="6"/>
        <v>0</v>
      </c>
    </row>
    <row r="53" spans="1:8" ht="21.75" customHeight="1" x14ac:dyDescent="0.25">
      <c r="A53" s="84"/>
      <c r="B53" s="153" t="s">
        <v>95</v>
      </c>
      <c r="C53" s="154"/>
      <c r="D53" s="104"/>
      <c r="E53" s="104"/>
      <c r="F53" s="104"/>
      <c r="G53" s="104"/>
      <c r="H53" s="104"/>
    </row>
    <row r="54" spans="1:8" ht="13.5" customHeight="1" x14ac:dyDescent="0.25">
      <c r="A54" s="84">
        <v>21</v>
      </c>
      <c r="B54" s="85" t="s">
        <v>35</v>
      </c>
      <c r="C54" s="108" t="s">
        <v>96</v>
      </c>
      <c r="D54" s="104"/>
      <c r="E54" s="104"/>
      <c r="F54" s="104"/>
      <c r="G54" s="101">
        <v>3533.2429999999999</v>
      </c>
      <c r="H54" s="101">
        <f>G54</f>
        <v>3533.2429999999999</v>
      </c>
    </row>
    <row r="55" spans="1:8" x14ac:dyDescent="0.25">
      <c r="A55" s="90">
        <v>22</v>
      </c>
      <c r="B55" s="85" t="s">
        <v>36</v>
      </c>
      <c r="C55" s="109" t="s">
        <v>17</v>
      </c>
      <c r="D55" s="104"/>
      <c r="E55" s="104"/>
      <c r="F55" s="104"/>
      <c r="G55" s="101">
        <v>1606.548</v>
      </c>
      <c r="H55" s="101">
        <f t="shared" ref="H55:H62" si="7">G55</f>
        <v>1606.548</v>
      </c>
    </row>
    <row r="56" spans="1:8" x14ac:dyDescent="0.25">
      <c r="A56" s="84">
        <v>23</v>
      </c>
      <c r="B56" s="85" t="s">
        <v>37</v>
      </c>
      <c r="C56" s="109" t="s">
        <v>97</v>
      </c>
      <c r="D56" s="104"/>
      <c r="E56" s="104"/>
      <c r="F56" s="104"/>
      <c r="G56" s="101">
        <v>1900.721</v>
      </c>
      <c r="H56" s="101">
        <f t="shared" si="7"/>
        <v>1900.721</v>
      </c>
    </row>
    <row r="57" spans="1:8" x14ac:dyDescent="0.25">
      <c r="A57" s="90">
        <v>24</v>
      </c>
      <c r="B57" s="85" t="s">
        <v>38</v>
      </c>
      <c r="C57" s="109" t="s">
        <v>98</v>
      </c>
      <c r="D57" s="104"/>
      <c r="E57" s="104"/>
      <c r="F57" s="104"/>
      <c r="G57" s="101">
        <v>3224.183</v>
      </c>
      <c r="H57" s="101">
        <f t="shared" si="7"/>
        <v>3224.183</v>
      </c>
    </row>
    <row r="58" spans="1:8" x14ac:dyDescent="0.25">
      <c r="A58" s="84">
        <v>25</v>
      </c>
      <c r="B58" s="85" t="s">
        <v>39</v>
      </c>
      <c r="C58" s="109" t="s">
        <v>99</v>
      </c>
      <c r="D58" s="104"/>
      <c r="E58" s="104"/>
      <c r="F58" s="104"/>
      <c r="G58" s="101">
        <v>53.698999999999998</v>
      </c>
      <c r="H58" s="101">
        <f t="shared" si="7"/>
        <v>53.698999999999998</v>
      </c>
    </row>
    <row r="59" spans="1:8" x14ac:dyDescent="0.25">
      <c r="A59" s="90">
        <v>26</v>
      </c>
      <c r="B59" s="85" t="s">
        <v>40</v>
      </c>
      <c r="C59" s="109" t="s">
        <v>100</v>
      </c>
      <c r="D59" s="104"/>
      <c r="E59" s="104"/>
      <c r="F59" s="104"/>
      <c r="G59" s="101">
        <v>42.234000000000002</v>
      </c>
      <c r="H59" s="101">
        <f t="shared" si="7"/>
        <v>42.234000000000002</v>
      </c>
    </row>
    <row r="60" spans="1:8" x14ac:dyDescent="0.25">
      <c r="A60" s="84">
        <v>27</v>
      </c>
      <c r="B60" s="85" t="s">
        <v>41</v>
      </c>
      <c r="C60" s="109" t="s">
        <v>101</v>
      </c>
      <c r="D60" s="104"/>
      <c r="E60" s="104"/>
      <c r="F60" s="104"/>
      <c r="G60" s="101">
        <v>304.42</v>
      </c>
      <c r="H60" s="101">
        <f t="shared" si="7"/>
        <v>304.42</v>
      </c>
    </row>
    <row r="61" spans="1:8" ht="14.25" customHeight="1" x14ac:dyDescent="0.25">
      <c r="A61" s="90">
        <v>28</v>
      </c>
      <c r="B61" s="85" t="s">
        <v>42</v>
      </c>
      <c r="C61" s="109" t="s">
        <v>90</v>
      </c>
      <c r="D61" s="104"/>
      <c r="E61" s="104"/>
      <c r="F61" s="104"/>
      <c r="G61" s="101">
        <v>621.46400000000006</v>
      </c>
      <c r="H61" s="101">
        <f t="shared" si="7"/>
        <v>621.46400000000006</v>
      </c>
    </row>
    <row r="62" spans="1:8" ht="19.5" customHeight="1" x14ac:dyDescent="0.25">
      <c r="A62" s="84">
        <v>29</v>
      </c>
      <c r="B62" s="85" t="s">
        <v>43</v>
      </c>
      <c r="C62" s="109" t="s">
        <v>91</v>
      </c>
      <c r="D62" s="104"/>
      <c r="E62" s="104"/>
      <c r="F62" s="104"/>
      <c r="G62" s="101">
        <v>655.71400000000006</v>
      </c>
      <c r="H62" s="101">
        <f t="shared" si="7"/>
        <v>655.71400000000006</v>
      </c>
    </row>
    <row r="63" spans="1:8" ht="13.5" customHeight="1" x14ac:dyDescent="0.25">
      <c r="A63" s="84"/>
      <c r="B63" s="85"/>
      <c r="C63" s="110" t="s">
        <v>94</v>
      </c>
      <c r="D63" s="104"/>
      <c r="E63" s="104"/>
      <c r="F63" s="104"/>
      <c r="G63" s="111">
        <f>SUM(G54:G62)</f>
        <v>11942.226000000001</v>
      </c>
      <c r="H63" s="111">
        <f>SUM(H54:H62)</f>
        <v>11942.226000000001</v>
      </c>
    </row>
    <row r="64" spans="1:8" ht="27" customHeight="1" x14ac:dyDescent="0.25">
      <c r="A64" s="84"/>
      <c r="B64" s="91"/>
      <c r="C64" s="104" t="s">
        <v>103</v>
      </c>
      <c r="D64" s="104"/>
      <c r="E64" s="104"/>
      <c r="F64" s="104"/>
      <c r="G64" s="104"/>
      <c r="H64" s="104"/>
    </row>
    <row r="65" spans="1:8" ht="24" customHeight="1" x14ac:dyDescent="0.25">
      <c r="A65" s="84"/>
      <c r="B65" s="91"/>
      <c r="C65" s="103" t="s">
        <v>60</v>
      </c>
      <c r="D65" s="104"/>
      <c r="E65" s="104"/>
      <c r="F65" s="104"/>
      <c r="G65" s="107">
        <v>0</v>
      </c>
      <c r="H65" s="107">
        <f>G65</f>
        <v>0</v>
      </c>
    </row>
    <row r="66" spans="1:8" x14ac:dyDescent="0.25">
      <c r="A66" s="84"/>
      <c r="B66" s="91"/>
      <c r="C66" s="102" t="s">
        <v>104</v>
      </c>
      <c r="D66" s="104">
        <f>D65</f>
        <v>0</v>
      </c>
      <c r="E66" s="104">
        <f t="shared" ref="E66:F66" si="8">E65</f>
        <v>0</v>
      </c>
      <c r="F66" s="104">
        <f t="shared" si="8"/>
        <v>0</v>
      </c>
      <c r="G66" s="104">
        <v>0</v>
      </c>
      <c r="H66" s="104">
        <v>0</v>
      </c>
    </row>
    <row r="67" spans="1:8" ht="21" customHeight="1" x14ac:dyDescent="0.25">
      <c r="A67" s="90"/>
      <c r="B67" s="91"/>
      <c r="C67" s="104" t="s">
        <v>105</v>
      </c>
      <c r="D67" s="104">
        <f>D32+D63+D66</f>
        <v>28697.241000000002</v>
      </c>
      <c r="E67" s="104">
        <f t="shared" ref="E67:H67" si="9">E32+E63+E66</f>
        <v>20402.172999999999</v>
      </c>
      <c r="F67" s="104">
        <f t="shared" si="9"/>
        <v>184683.777</v>
      </c>
      <c r="G67" s="104">
        <f t="shared" si="9"/>
        <v>11942.226000000001</v>
      </c>
      <c r="H67" s="104">
        <f t="shared" si="9"/>
        <v>245725.41699999999</v>
      </c>
    </row>
    <row r="68" spans="1:8" x14ac:dyDescent="0.25">
      <c r="A68" s="84"/>
      <c r="B68" s="155" t="s">
        <v>106</v>
      </c>
      <c r="C68" s="156"/>
      <c r="D68" s="104"/>
      <c r="E68" s="104"/>
      <c r="F68" s="104"/>
      <c r="G68" s="107"/>
      <c r="H68" s="104"/>
    </row>
    <row r="69" spans="1:8" ht="41.25" customHeight="1" x14ac:dyDescent="0.25">
      <c r="A69" s="84">
        <v>30</v>
      </c>
      <c r="B69" s="91" t="s">
        <v>56</v>
      </c>
      <c r="C69" s="103" t="s">
        <v>57</v>
      </c>
      <c r="D69" s="104">
        <f>D67*0.00168</f>
        <v>48.211364880000005</v>
      </c>
      <c r="E69" s="104">
        <f t="shared" ref="E69:H69" si="10">E67*0.00168</f>
        <v>34.275650640000002</v>
      </c>
      <c r="F69" s="104">
        <f t="shared" si="10"/>
        <v>310.26874536000003</v>
      </c>
      <c r="G69" s="104">
        <f t="shared" si="10"/>
        <v>20.062939680000003</v>
      </c>
      <c r="H69" s="104">
        <f t="shared" si="10"/>
        <v>412.81870055999997</v>
      </c>
    </row>
    <row r="70" spans="1:8" ht="23.25" customHeight="1" x14ac:dyDescent="0.25">
      <c r="A70" s="84"/>
      <c r="B70" s="91"/>
      <c r="C70" s="104" t="s">
        <v>107</v>
      </c>
      <c r="D70" s="104">
        <f>D67+D69</f>
        <v>28745.452364880002</v>
      </c>
      <c r="E70" s="104">
        <f t="shared" ref="E70:G70" si="11">E67+E69</f>
        <v>20436.448650639999</v>
      </c>
      <c r="F70" s="104">
        <f t="shared" si="11"/>
        <v>184994.04574536</v>
      </c>
      <c r="G70" s="104">
        <f t="shared" si="11"/>
        <v>11962.28893968</v>
      </c>
      <c r="H70" s="104">
        <f>H67+H69</f>
        <v>246138.23570055998</v>
      </c>
    </row>
    <row r="71" spans="1:8" ht="23.25" customHeight="1" x14ac:dyDescent="0.25">
      <c r="A71" s="84"/>
      <c r="B71" s="91"/>
      <c r="C71" s="106" t="s">
        <v>108</v>
      </c>
      <c r="D71" s="104"/>
      <c r="E71" s="104"/>
      <c r="F71" s="104"/>
      <c r="G71" s="104"/>
      <c r="H71" s="104"/>
    </row>
    <row r="72" spans="1:8" ht="61.5" customHeight="1" x14ac:dyDescent="0.25">
      <c r="A72" s="84">
        <v>31</v>
      </c>
      <c r="B72" s="91" t="s">
        <v>58</v>
      </c>
      <c r="C72" s="103" t="s">
        <v>72</v>
      </c>
      <c r="D72" s="104">
        <f>D70*0.0214</f>
        <v>615.15268060843198</v>
      </c>
      <c r="E72" s="104">
        <f t="shared" ref="E72:H72" si="12">E70*0.0214</f>
        <v>437.34000112369597</v>
      </c>
      <c r="F72" s="104">
        <f t="shared" si="12"/>
        <v>3958.8725789507039</v>
      </c>
      <c r="G72" s="104">
        <f t="shared" si="12"/>
        <v>255.99298330915198</v>
      </c>
      <c r="H72" s="104">
        <f t="shared" si="12"/>
        <v>5267.3582439919828</v>
      </c>
    </row>
    <row r="73" spans="1:8" x14ac:dyDescent="0.25">
      <c r="A73" s="90"/>
      <c r="B73" s="91"/>
      <c r="C73" s="104" t="s">
        <v>109</v>
      </c>
      <c r="D73" s="104">
        <f>D70+D72</f>
        <v>29360.605045488435</v>
      </c>
      <c r="E73" s="104">
        <f t="shared" ref="E73:F73" si="13">E70+E72</f>
        <v>20873.788651763694</v>
      </c>
      <c r="F73" s="104">
        <f t="shared" si="13"/>
        <v>188952.91832431071</v>
      </c>
      <c r="G73" s="104">
        <f>G70+G72</f>
        <v>12218.281922989152</v>
      </c>
      <c r="H73" s="104">
        <f>H70+H72</f>
        <v>251405.59394455195</v>
      </c>
    </row>
    <row r="74" spans="1:8" x14ac:dyDescent="0.25">
      <c r="A74" s="84"/>
      <c r="B74" s="112"/>
      <c r="C74" s="113" t="s">
        <v>110</v>
      </c>
      <c r="D74" s="104"/>
      <c r="E74" s="104"/>
      <c r="F74" s="104"/>
      <c r="G74" s="104"/>
      <c r="H74" s="104"/>
    </row>
    <row r="75" spans="1:8" ht="48" x14ac:dyDescent="0.25">
      <c r="A75" s="84">
        <v>32</v>
      </c>
      <c r="B75" s="114" t="s">
        <v>10</v>
      </c>
      <c r="C75" s="115" t="s">
        <v>11</v>
      </c>
      <c r="D75" s="107">
        <f>D73*0.039</f>
        <v>1145.0635967740491</v>
      </c>
      <c r="E75" s="107">
        <f t="shared" ref="E75:G75" si="14">E73*0.039</f>
        <v>814.07775741878413</v>
      </c>
      <c r="F75" s="107">
        <f>F73*0.039</f>
        <v>7369.1638146481173</v>
      </c>
      <c r="G75" s="107">
        <f t="shared" si="14"/>
        <v>476.51299499657694</v>
      </c>
      <c r="H75" s="107">
        <f>H73*0.039</f>
        <v>9804.8181638375263</v>
      </c>
    </row>
    <row r="76" spans="1:8" ht="48" x14ac:dyDescent="0.25">
      <c r="A76" s="84">
        <v>33</v>
      </c>
      <c r="B76" s="91" t="s">
        <v>12</v>
      </c>
      <c r="C76" s="103" t="s">
        <v>13</v>
      </c>
      <c r="D76" s="107">
        <f>(D73+D75)*0.00756</f>
        <v>230.62285493550436</v>
      </c>
      <c r="E76" s="107">
        <f>(E73+E75)*0.00756</f>
        <v>163.96027005341955</v>
      </c>
      <c r="F76" s="107">
        <v>0</v>
      </c>
      <c r="G76" s="107">
        <v>0</v>
      </c>
      <c r="H76" s="107">
        <f>D76+E76</f>
        <v>394.58312498892394</v>
      </c>
    </row>
    <row r="77" spans="1:8" x14ac:dyDescent="0.25">
      <c r="A77" s="84"/>
      <c r="B77" s="91"/>
      <c r="C77" s="102" t="s">
        <v>111</v>
      </c>
      <c r="D77" s="104">
        <f>D75+D76</f>
        <v>1375.6864517095535</v>
      </c>
      <c r="E77" s="104">
        <f t="shared" ref="E77:G77" si="15">E75+E76</f>
        <v>978.03802747220368</v>
      </c>
      <c r="F77" s="104">
        <f t="shared" si="15"/>
        <v>7369.1638146481173</v>
      </c>
      <c r="G77" s="104">
        <f t="shared" si="15"/>
        <v>476.51299499657694</v>
      </c>
      <c r="H77" s="104">
        <f>H75+H76</f>
        <v>10199.40128882645</v>
      </c>
    </row>
    <row r="78" spans="1:8" x14ac:dyDescent="0.25">
      <c r="A78" s="84"/>
      <c r="B78" s="116"/>
      <c r="C78" s="102" t="s">
        <v>112</v>
      </c>
      <c r="D78" s="104">
        <f>D73+D77</f>
        <v>30736.291497197988</v>
      </c>
      <c r="E78" s="104">
        <f>E73+E77</f>
        <v>21851.826679235899</v>
      </c>
      <c r="F78" s="104">
        <f>F73+F77</f>
        <v>196322.08213895882</v>
      </c>
      <c r="G78" s="104">
        <f>G73+G77</f>
        <v>12694.79491798573</v>
      </c>
      <c r="H78" s="104">
        <f>H73+H77</f>
        <v>261604.9952333784</v>
      </c>
    </row>
    <row r="79" spans="1:8" x14ac:dyDescent="0.25">
      <c r="A79" s="90"/>
      <c r="B79" s="157" t="s">
        <v>113</v>
      </c>
      <c r="C79" s="157"/>
      <c r="D79" s="107"/>
      <c r="E79" s="107"/>
      <c r="F79" s="107"/>
      <c r="G79" s="107"/>
      <c r="H79" s="107"/>
    </row>
    <row r="80" spans="1:8" ht="36" x14ac:dyDescent="0.25">
      <c r="A80" s="84">
        <v>34</v>
      </c>
      <c r="B80" s="114" t="s">
        <v>14</v>
      </c>
      <c r="C80" s="117" t="s">
        <v>24</v>
      </c>
      <c r="D80" s="104">
        <f>D78*0.02</f>
        <v>614.72582994395975</v>
      </c>
      <c r="E80" s="104">
        <f>E78*0.02</f>
        <v>437.03653358471797</v>
      </c>
      <c r="F80" s="104">
        <f>F78*0.02</f>
        <v>3926.4416427791766</v>
      </c>
      <c r="G80" s="104">
        <f>G78*0.02</f>
        <v>253.89589835971461</v>
      </c>
      <c r="H80" s="104">
        <f>H78*0.02</f>
        <v>5232.0999046675679</v>
      </c>
    </row>
    <row r="81" spans="1:8" x14ac:dyDescent="0.25">
      <c r="A81" s="84"/>
      <c r="B81" s="91"/>
      <c r="C81" s="102" t="s">
        <v>114</v>
      </c>
      <c r="D81" s="118">
        <f>D78+D80</f>
        <v>31351.017327141948</v>
      </c>
      <c r="E81" s="118">
        <f>E78+E80</f>
        <v>22288.863212820615</v>
      </c>
      <c r="F81" s="118">
        <f>F78+F80</f>
        <v>200248.52378173801</v>
      </c>
      <c r="G81" s="118">
        <f>G78+G80</f>
        <v>12948.690816345445</v>
      </c>
      <c r="H81" s="118">
        <f>H78+H80</f>
        <v>266837.09513804596</v>
      </c>
    </row>
  </sheetData>
  <autoFilter ref="A10:H81"/>
  <mergeCells count="20">
    <mergeCell ref="B5:C5"/>
    <mergeCell ref="A1:B1"/>
    <mergeCell ref="C1:G1"/>
    <mergeCell ref="B2:H2"/>
    <mergeCell ref="C3:G3"/>
    <mergeCell ref="C4:G4"/>
    <mergeCell ref="A6:A9"/>
    <mergeCell ref="B6:B9"/>
    <mergeCell ref="C6:C9"/>
    <mergeCell ref="D6:G6"/>
    <mergeCell ref="H6:H9"/>
    <mergeCell ref="D7:D9"/>
    <mergeCell ref="E7:E9"/>
    <mergeCell ref="F7:F9"/>
    <mergeCell ref="G7:G9"/>
    <mergeCell ref="B11:C11"/>
    <mergeCell ref="B33:C33"/>
    <mergeCell ref="B53:C53"/>
    <mergeCell ref="B68:C68"/>
    <mergeCell ref="B79:C7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0"/>
  <sheetViews>
    <sheetView tabSelected="1" topLeftCell="A19" workbookViewId="0">
      <selection activeCell="C16" sqref="C16"/>
    </sheetView>
  </sheetViews>
  <sheetFormatPr defaultRowHeight="15" x14ac:dyDescent="0.25"/>
  <cols>
    <col min="2" max="2" width="23.42578125" customWidth="1"/>
    <col min="3" max="3" width="17.42578125" customWidth="1"/>
    <col min="4" max="4" width="15.140625" customWidth="1"/>
    <col min="5" max="5" width="14.5703125" customWidth="1"/>
    <col min="6" max="6" width="15.140625" customWidth="1"/>
    <col min="7" max="7" width="15.85546875" customWidth="1"/>
    <col min="8" max="8" width="14.42578125" customWidth="1"/>
    <col min="9" max="10" width="20.5703125" customWidth="1"/>
    <col min="11" max="11" width="20.140625" customWidth="1"/>
    <col min="12" max="12" width="15.42578125" customWidth="1"/>
    <col min="13" max="13" width="9.5703125" bestFit="1" customWidth="1"/>
  </cols>
  <sheetData>
    <row r="2" spans="1:15" x14ac:dyDescent="0.25">
      <c r="C2" t="s">
        <v>116</v>
      </c>
    </row>
    <row r="3" spans="1:15" x14ac:dyDescent="0.25">
      <c r="C3" t="s">
        <v>351</v>
      </c>
    </row>
    <row r="6" spans="1:15" ht="15.75" x14ac:dyDescent="0.25">
      <c r="A6" s="179" t="s">
        <v>117</v>
      </c>
      <c r="B6" s="179" t="s">
        <v>118</v>
      </c>
      <c r="C6" s="179" t="s">
        <v>119</v>
      </c>
      <c r="D6" s="4"/>
      <c r="E6" s="173" t="s">
        <v>604</v>
      </c>
      <c r="F6" s="174"/>
      <c r="G6" s="174"/>
      <c r="H6" s="174"/>
      <c r="I6" s="175"/>
      <c r="J6" s="166" t="s">
        <v>120</v>
      </c>
      <c r="K6">
        <v>2020</v>
      </c>
      <c r="L6">
        <v>2021</v>
      </c>
    </row>
    <row r="7" spans="1:15" x14ac:dyDescent="0.25">
      <c r="A7" s="180"/>
      <c r="B7" s="180"/>
      <c r="C7" s="180"/>
      <c r="D7" s="167" t="s">
        <v>121</v>
      </c>
      <c r="E7" s="167" t="s">
        <v>122</v>
      </c>
      <c r="F7" s="169" t="s">
        <v>123</v>
      </c>
      <c r="G7" s="167" t="s">
        <v>124</v>
      </c>
      <c r="H7" s="167" t="s">
        <v>125</v>
      </c>
      <c r="I7" s="171" t="s">
        <v>605</v>
      </c>
      <c r="J7" s="166"/>
    </row>
    <row r="8" spans="1:15" x14ac:dyDescent="0.25">
      <c r="A8" s="181"/>
      <c r="B8" s="181"/>
      <c r="C8" s="181"/>
      <c r="D8" s="168"/>
      <c r="E8" s="168"/>
      <c r="F8" s="170"/>
      <c r="G8" s="168"/>
      <c r="H8" s="168"/>
      <c r="I8" s="172"/>
      <c r="J8" s="166"/>
    </row>
    <row r="9" spans="1:15" s="7" customFormat="1" ht="31.5" x14ac:dyDescent="0.25">
      <c r="A9" s="16"/>
      <c r="B9" s="5" t="s">
        <v>659</v>
      </c>
      <c r="C9" s="16"/>
      <c r="D9" s="20">
        <v>0</v>
      </c>
      <c r="E9" s="15">
        <f>'ПС Куликово'!E81+'ПС Куликово'!D81</f>
        <v>53639.880539962563</v>
      </c>
      <c r="F9" s="17">
        <f>'ПС Куликово'!F81</f>
        <v>200248.52378173801</v>
      </c>
      <c r="G9" s="15">
        <f>'ПС Куликово'!G81</f>
        <v>12948.690816345445</v>
      </c>
      <c r="H9" s="15"/>
      <c r="I9" s="18">
        <f>SUM(D9:H9)</f>
        <v>266837.09513804602</v>
      </c>
      <c r="J9" s="18">
        <f>I9*1.2</f>
        <v>320204.51416565519</v>
      </c>
      <c r="L9" s="53"/>
    </row>
    <row r="10" spans="1:15" s="7" customFormat="1" ht="47.25" x14ac:dyDescent="0.25">
      <c r="A10" s="16"/>
      <c r="B10" s="5" t="s">
        <v>661</v>
      </c>
      <c r="C10" s="16"/>
      <c r="D10" s="20"/>
      <c r="E10" s="54"/>
      <c r="F10" s="17"/>
      <c r="G10" s="15"/>
      <c r="H10" s="54"/>
      <c r="I10" s="21"/>
      <c r="J10" s="69">
        <f t="shared" ref="J10:J14" si="0">I10*1.2</f>
        <v>0</v>
      </c>
      <c r="L10" s="52"/>
      <c r="M10" s="52"/>
      <c r="O10" s="47"/>
    </row>
    <row r="11" spans="1:15" s="7" customFormat="1" ht="63" x14ac:dyDescent="0.25">
      <c r="A11" s="66"/>
      <c r="B11" s="5" t="s">
        <v>660</v>
      </c>
      <c r="C11" s="66"/>
      <c r="D11" s="63">
        <v>0</v>
      </c>
      <c r="E11" s="63">
        <v>11327.623</v>
      </c>
      <c r="F11" s="64">
        <v>0</v>
      </c>
      <c r="G11" s="63">
        <v>0</v>
      </c>
      <c r="H11" s="63">
        <v>0</v>
      </c>
      <c r="I11" s="65">
        <f t="shared" ref="I11:I13" si="1">SUM(D11:H11)</f>
        <v>11327.623</v>
      </c>
      <c r="J11" s="69">
        <f t="shared" si="0"/>
        <v>13593.147599999998</v>
      </c>
      <c r="L11" s="52"/>
      <c r="M11" s="52"/>
      <c r="O11" s="19"/>
    </row>
    <row r="12" spans="1:15" s="7" customFormat="1" ht="47.25" x14ac:dyDescent="0.25">
      <c r="A12" s="66"/>
      <c r="B12" s="5" t="s">
        <v>662</v>
      </c>
      <c r="C12" s="66"/>
      <c r="D12" s="63"/>
      <c r="E12" s="63">
        <v>265.05399999999997</v>
      </c>
      <c r="F12" s="64">
        <v>20000</v>
      </c>
      <c r="G12" s="63"/>
      <c r="H12" s="63">
        <v>861.97100000000137</v>
      </c>
      <c r="I12" s="65">
        <f t="shared" si="1"/>
        <v>21127.025000000001</v>
      </c>
      <c r="J12" s="69">
        <f t="shared" si="0"/>
        <v>25352.43</v>
      </c>
      <c r="K12" s="71"/>
      <c r="L12" s="52"/>
      <c r="M12" s="52"/>
      <c r="O12" s="19"/>
    </row>
    <row r="13" spans="1:15" s="7" customFormat="1" ht="78.75" x14ac:dyDescent="0.25">
      <c r="A13" s="66"/>
      <c r="B13" s="5" t="s">
        <v>663</v>
      </c>
      <c r="C13" s="66"/>
      <c r="D13" s="63"/>
      <c r="E13" s="63">
        <v>30160.951000000001</v>
      </c>
      <c r="F13" s="64"/>
      <c r="G13" s="63"/>
      <c r="H13" s="63">
        <v>14063.599000000002</v>
      </c>
      <c r="I13" s="65">
        <f t="shared" si="1"/>
        <v>44224.55</v>
      </c>
      <c r="J13" s="69">
        <f t="shared" si="0"/>
        <v>53069.46</v>
      </c>
      <c r="K13" s="62"/>
      <c r="L13" s="52"/>
      <c r="M13" s="52"/>
      <c r="O13" s="19"/>
    </row>
    <row r="14" spans="1:15" s="7" customFormat="1" ht="25.5" customHeight="1" x14ac:dyDescent="0.25">
      <c r="A14" s="16"/>
      <c r="B14" s="5" t="s">
        <v>664</v>
      </c>
      <c r="C14" s="68"/>
      <c r="D14" s="69">
        <f>SUM(D9:D13)</f>
        <v>0</v>
      </c>
      <c r="E14" s="69">
        <f>SUM(E9:E13)</f>
        <v>95393.508539962553</v>
      </c>
      <c r="F14" s="69">
        <f>SUM(F9:F13)</f>
        <v>220248.52378173801</v>
      </c>
      <c r="G14" s="69">
        <f>SUM(G9:G13)/1000</f>
        <v>12.948690816345444</v>
      </c>
      <c r="H14" s="69">
        <f>SUM(H9:H13)/1000</f>
        <v>14.925570000000004</v>
      </c>
      <c r="I14" s="119">
        <f>SUM(I9:I13)</f>
        <v>343516.29313804605</v>
      </c>
      <c r="J14" s="69">
        <f t="shared" si="0"/>
        <v>412219.55176565523</v>
      </c>
      <c r="K14" s="7">
        <v>220.24852378173799</v>
      </c>
      <c r="O14" s="19"/>
    </row>
    <row r="15" spans="1:15" ht="54.75" customHeight="1" x14ac:dyDescent="0.25">
      <c r="A15" s="5">
        <v>1</v>
      </c>
      <c r="B15" s="5" t="s">
        <v>666</v>
      </c>
      <c r="C15" s="5" t="s">
        <v>347</v>
      </c>
      <c r="D15" s="15">
        <f>D14</f>
        <v>0</v>
      </c>
      <c r="E15" s="15">
        <f>E14/1000</f>
        <v>95.393508539962554</v>
      </c>
      <c r="F15" s="15">
        <f>F14/1000</f>
        <v>220.24852378173802</v>
      </c>
      <c r="G15" s="15">
        <f t="shared" ref="G15:J15" si="2">G14</f>
        <v>12.948690816345444</v>
      </c>
      <c r="H15" s="15">
        <f t="shared" si="2"/>
        <v>14.925570000000004</v>
      </c>
      <c r="I15" s="15">
        <f>I14/1000</f>
        <v>343.51629313804602</v>
      </c>
      <c r="J15" s="15">
        <f t="shared" si="2"/>
        <v>412219.55176565523</v>
      </c>
      <c r="K15">
        <v>27.874260816345402</v>
      </c>
    </row>
    <row r="16" spans="1:15" ht="75.75" customHeight="1" x14ac:dyDescent="0.25">
      <c r="A16" s="5">
        <v>2</v>
      </c>
      <c r="B16" s="5" t="s">
        <v>126</v>
      </c>
      <c r="C16" s="10" t="s">
        <v>665</v>
      </c>
      <c r="D16" s="15">
        <v>3.83</v>
      </c>
      <c r="E16" s="15">
        <v>6.63</v>
      </c>
      <c r="F16" s="15">
        <v>4.46</v>
      </c>
      <c r="G16" s="15">
        <v>13.56</v>
      </c>
      <c r="H16" s="15">
        <v>8.7899999999999991</v>
      </c>
      <c r="I16" s="48"/>
      <c r="J16" s="49"/>
    </row>
    <row r="17" spans="1:13" ht="39.75" customHeight="1" x14ac:dyDescent="0.25">
      <c r="A17" s="5">
        <v>3</v>
      </c>
      <c r="B17" s="10" t="s">
        <v>340</v>
      </c>
      <c r="C17" s="10" t="s">
        <v>341</v>
      </c>
      <c r="D17" s="50">
        <f>D15/D16</f>
        <v>0</v>
      </c>
      <c r="E17" s="50">
        <f t="shared" ref="E17:H17" si="3">E15/E16</f>
        <v>14.388161167415166</v>
      </c>
      <c r="F17" s="50">
        <f t="shared" si="3"/>
        <v>49.383077081107182</v>
      </c>
      <c r="G17" s="50">
        <f t="shared" si="3"/>
        <v>0.95491820179538667</v>
      </c>
      <c r="H17" s="50">
        <f t="shared" si="3"/>
        <v>1.698017064846417</v>
      </c>
      <c r="I17" s="8">
        <f>SUM(D17:H17)</f>
        <v>66.424173515164142</v>
      </c>
      <c r="J17" s="9">
        <f>I17*1.2</f>
        <v>79.709008218196971</v>
      </c>
    </row>
    <row r="18" spans="1:13" ht="100.5" customHeight="1" x14ac:dyDescent="0.25">
      <c r="A18" s="5">
        <v>4</v>
      </c>
      <c r="B18" s="5" t="s">
        <v>342</v>
      </c>
      <c r="C18" s="5" t="s">
        <v>667</v>
      </c>
      <c r="D18" s="6">
        <v>3.99</v>
      </c>
      <c r="E18" s="6">
        <v>6.55</v>
      </c>
      <c r="F18" s="6">
        <v>4.4400000000000004</v>
      </c>
      <c r="G18" s="6">
        <v>13.38</v>
      </c>
      <c r="H18" s="6">
        <v>8.74</v>
      </c>
      <c r="I18" s="48"/>
      <c r="J18" s="49"/>
    </row>
    <row r="19" spans="1:13" ht="63" customHeight="1" x14ac:dyDescent="0.25">
      <c r="A19" s="5">
        <v>5</v>
      </c>
      <c r="B19" s="5" t="s">
        <v>343</v>
      </c>
      <c r="C19" s="5" t="s">
        <v>348</v>
      </c>
      <c r="D19" s="6">
        <f t="shared" ref="D19:H19" si="4">D17*D18</f>
        <v>0</v>
      </c>
      <c r="E19" s="6">
        <f t="shared" si="4"/>
        <v>94.24245564656934</v>
      </c>
      <c r="F19" s="6">
        <f t="shared" si="4"/>
        <v>219.2608622401159</v>
      </c>
      <c r="G19" s="6">
        <f t="shared" si="4"/>
        <v>12.776805540022274</v>
      </c>
      <c r="H19" s="6">
        <f t="shared" si="4"/>
        <v>14.840669146757685</v>
      </c>
      <c r="I19" s="8">
        <f>SUM(D19:H19)</f>
        <v>341.12079257346522</v>
      </c>
      <c r="J19" s="9">
        <f>I19*1.18</f>
        <v>402.52253523668895</v>
      </c>
    </row>
    <row r="20" spans="1:13" ht="15.75" x14ac:dyDescent="0.25">
      <c r="A20" s="176">
        <v>6</v>
      </c>
      <c r="B20" s="176" t="s">
        <v>344</v>
      </c>
      <c r="C20" s="11" t="s">
        <v>127</v>
      </c>
      <c r="D20" s="12">
        <v>1.0489999999999999</v>
      </c>
      <c r="E20" s="12">
        <v>1.0489999999999999</v>
      </c>
      <c r="F20" s="12">
        <v>1.0489999999999999</v>
      </c>
      <c r="G20" s="12">
        <v>1.0489999999999999</v>
      </c>
      <c r="H20" s="12">
        <v>1.0489999999999999</v>
      </c>
      <c r="I20" s="48"/>
      <c r="J20" s="48"/>
    </row>
    <row r="21" spans="1:13" ht="15.75" x14ac:dyDescent="0.25">
      <c r="A21" s="177"/>
      <c r="B21" s="177"/>
      <c r="C21" s="11" t="s">
        <v>128</v>
      </c>
      <c r="D21" s="12">
        <v>1.05</v>
      </c>
      <c r="E21" s="12">
        <v>1.05</v>
      </c>
      <c r="F21" s="12">
        <v>1.05</v>
      </c>
      <c r="G21" s="12">
        <v>1.05</v>
      </c>
      <c r="H21" s="12">
        <v>1.05</v>
      </c>
      <c r="I21" s="48"/>
      <c r="J21" s="48"/>
    </row>
    <row r="22" spans="1:13" ht="15.75" x14ac:dyDescent="0.25">
      <c r="A22" s="177"/>
      <c r="B22" s="177"/>
      <c r="C22" s="11" t="s">
        <v>129</v>
      </c>
      <c r="D22" s="12">
        <v>1.044</v>
      </c>
      <c r="E22" s="12">
        <v>1.044</v>
      </c>
      <c r="F22" s="12">
        <v>1.044</v>
      </c>
      <c r="G22" s="12">
        <v>1.044</v>
      </c>
      <c r="H22" s="12">
        <v>1.044</v>
      </c>
      <c r="I22" s="48"/>
      <c r="J22" s="48"/>
    </row>
    <row r="23" spans="1:13" ht="15.75" x14ac:dyDescent="0.25">
      <c r="A23" s="177"/>
      <c r="B23" s="177"/>
      <c r="C23" s="11" t="s">
        <v>130</v>
      </c>
      <c r="D23" s="12">
        <v>1.042</v>
      </c>
      <c r="E23" s="12">
        <v>1.042</v>
      </c>
      <c r="F23" s="12">
        <v>1.042</v>
      </c>
      <c r="G23" s="12">
        <v>1.042</v>
      </c>
      <c r="H23" s="12">
        <v>1.042</v>
      </c>
      <c r="I23" s="48"/>
      <c r="J23" s="48"/>
    </row>
    <row r="24" spans="1:13" ht="15.75" x14ac:dyDescent="0.25">
      <c r="A24" s="177"/>
      <c r="B24" s="177"/>
      <c r="C24" s="11" t="s">
        <v>345</v>
      </c>
      <c r="D24" s="12">
        <v>1.0429999999999999</v>
      </c>
      <c r="E24" s="12">
        <v>1.0429999999999999</v>
      </c>
      <c r="F24" s="12">
        <v>1.0429999999999999</v>
      </c>
      <c r="G24" s="12">
        <v>1.0429999999999999</v>
      </c>
      <c r="H24" s="12">
        <v>1.0429999999999999</v>
      </c>
      <c r="I24" s="48"/>
      <c r="J24" s="48"/>
    </row>
    <row r="25" spans="1:13" ht="15.75" x14ac:dyDescent="0.25">
      <c r="A25" s="178"/>
      <c r="B25" s="178"/>
      <c r="C25" s="11" t="s">
        <v>346</v>
      </c>
      <c r="D25" s="12">
        <v>1.044</v>
      </c>
      <c r="E25" s="12">
        <v>1.044</v>
      </c>
      <c r="F25" s="12">
        <v>1.044</v>
      </c>
      <c r="G25" s="12">
        <v>1.044</v>
      </c>
      <c r="H25" s="12">
        <v>1.044</v>
      </c>
      <c r="I25" s="48"/>
      <c r="J25" s="48"/>
    </row>
    <row r="26" spans="1:13" ht="78.75" x14ac:dyDescent="0.25">
      <c r="A26" s="5">
        <v>7</v>
      </c>
      <c r="B26" s="5" t="s">
        <v>131</v>
      </c>
      <c r="C26" s="5" t="s">
        <v>350</v>
      </c>
      <c r="D26" s="13">
        <f>D20*D21*D22</f>
        <v>1.1499138</v>
      </c>
      <c r="E26" s="13">
        <f t="shared" ref="E26:H26" si="5">E20*E21*E22</f>
        <v>1.1499138</v>
      </c>
      <c r="F26" s="13">
        <f t="shared" si="5"/>
        <v>1.1499138</v>
      </c>
      <c r="G26" s="13">
        <f t="shared" si="5"/>
        <v>1.1499138</v>
      </c>
      <c r="H26" s="13">
        <f t="shared" si="5"/>
        <v>1.1499138</v>
      </c>
      <c r="I26" s="48"/>
      <c r="J26" s="48"/>
      <c r="L26">
        <v>2020</v>
      </c>
      <c r="M26">
        <v>2021</v>
      </c>
    </row>
    <row r="27" spans="1:13" ht="47.25" x14ac:dyDescent="0.25">
      <c r="A27" s="5">
        <v>8</v>
      </c>
      <c r="B27" s="5" t="s">
        <v>132</v>
      </c>
      <c r="C27" s="5" t="s">
        <v>349</v>
      </c>
      <c r="D27" s="51">
        <f>D19*D26</f>
        <v>0</v>
      </c>
      <c r="E27" s="51">
        <f>E19*E26</f>
        <v>108.370700293878</v>
      </c>
      <c r="F27" s="51">
        <f>F19*F26</f>
        <v>252.13109128980818</v>
      </c>
      <c r="G27" s="51">
        <f>G19*G26</f>
        <v>14.692225010388064</v>
      </c>
      <c r="H27" s="51">
        <f>H19*H26</f>
        <v>17.065490253090886</v>
      </c>
      <c r="I27" s="8">
        <f>SUM(D27:H27)</f>
        <v>392.2595068471652</v>
      </c>
      <c r="J27" s="9">
        <f>(I27-D27)*1.2+D27</f>
        <v>470.71140821659822</v>
      </c>
    </row>
    <row r="28" spans="1:13" ht="61.5" customHeight="1" x14ac:dyDescent="0.25">
      <c r="A28" s="5">
        <v>9</v>
      </c>
      <c r="B28" s="14" t="s">
        <v>133</v>
      </c>
      <c r="C28" s="14"/>
      <c r="D28" s="15">
        <f>D27</f>
        <v>0</v>
      </c>
      <c r="E28" s="15">
        <f t="shared" ref="E28:H28" si="6">E27</f>
        <v>108.370700293878</v>
      </c>
      <c r="F28" s="15">
        <f t="shared" si="6"/>
        <v>252.13109128980818</v>
      </c>
      <c r="G28" s="15">
        <f t="shared" si="6"/>
        <v>14.692225010388064</v>
      </c>
      <c r="H28" s="15">
        <f t="shared" si="6"/>
        <v>17.065490253090886</v>
      </c>
      <c r="I28" s="8">
        <f>SUM(D28:H28)</f>
        <v>392.2595068471652</v>
      </c>
      <c r="J28" s="9">
        <f>I28*1.2</f>
        <v>470.71140821659822</v>
      </c>
    </row>
    <row r="29" spans="1:13" x14ac:dyDescent="0.25">
      <c r="G29" s="55">
        <f>G28+H28</f>
        <v>31.75771526347895</v>
      </c>
    </row>
    <row r="30" spans="1:13" x14ac:dyDescent="0.25">
      <c r="D30" s="67">
        <v>103.7</v>
      </c>
      <c r="E30" s="67">
        <v>104.9</v>
      </c>
      <c r="F30" s="67">
        <v>105</v>
      </c>
      <c r="G30" s="67">
        <v>104.4</v>
      </c>
      <c r="H30" s="67">
        <v>104.2</v>
      </c>
      <c r="I30" s="67">
        <v>104.3</v>
      </c>
      <c r="J30" s="67">
        <v>104.4</v>
      </c>
      <c r="K30" s="67">
        <v>104.4</v>
      </c>
    </row>
  </sheetData>
  <mergeCells count="13">
    <mergeCell ref="A20:A25"/>
    <mergeCell ref="B20:B25"/>
    <mergeCell ref="A6:A8"/>
    <mergeCell ref="B6:B8"/>
    <mergeCell ref="C6:C8"/>
    <mergeCell ref="J6:J8"/>
    <mergeCell ref="D7:D8"/>
    <mergeCell ref="E7:E8"/>
    <mergeCell ref="F7:F8"/>
    <mergeCell ref="G7:G8"/>
    <mergeCell ref="H7:H8"/>
    <mergeCell ref="I7:I8"/>
    <mergeCell ref="E6:I6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заходы</vt:lpstr>
      <vt:lpstr>2 КЛ 15 кВ</vt:lpstr>
      <vt:lpstr>ВЛ 110 кВ Пионерская Куликово</vt:lpstr>
      <vt:lpstr>РП-1</vt:lpstr>
      <vt:lpstr>ПС Куликово</vt:lpstr>
      <vt:lpstr>сводка затрат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2019-08-15T16:18:27Z</dcterms:modified>
</cp:coreProperties>
</file>