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85" windowWidth="14805" windowHeight="7530" tabRatio="383" activeTab="2"/>
  </bookViews>
  <sheets>
    <sheet name="ПС " sheetId="11" r:id="rId1"/>
    <sheet name="КЛ 10 кВ ПС Ялтинская РП 10" sheetId="13" r:id="rId2"/>
    <sheet name="сводка затрат" sheetId="2" r:id="rId3"/>
  </sheets>
  <definedNames>
    <definedName name="_xlnm.Print_Area" localSheetId="0">'ПС '!$A$1:$L$83</definedName>
  </definedNames>
  <calcPr calcId="144525"/>
</workbook>
</file>

<file path=xl/calcChain.xml><?xml version="1.0" encoding="utf-8"?>
<calcChain xmlns="http://schemas.openxmlformats.org/spreadsheetml/2006/main">
  <c r="E24" i="2" l="1"/>
  <c r="F24" i="2"/>
  <c r="G24" i="2"/>
  <c r="H24" i="2"/>
  <c r="D24" i="2"/>
  <c r="G11" i="2" l="1"/>
  <c r="H11" i="2"/>
  <c r="I10" i="2" l="1"/>
  <c r="J10" i="2" s="1"/>
  <c r="I9" i="2" l="1"/>
  <c r="J9" i="2" s="1"/>
  <c r="G12" i="2" l="1"/>
  <c r="G14" i="2" s="1"/>
  <c r="G16" i="2" s="1"/>
  <c r="H12" i="2"/>
  <c r="H14" i="2" s="1"/>
  <c r="H16" i="2" s="1"/>
  <c r="H25" i="2" s="1"/>
  <c r="H26" i="2" s="1"/>
  <c r="G25" i="2" l="1"/>
  <c r="G26" i="2" s="1"/>
  <c r="H54" i="11"/>
  <c r="H31" i="11"/>
  <c r="H30" i="11"/>
  <c r="H29" i="11"/>
  <c r="H28" i="11"/>
  <c r="H27" i="11"/>
  <c r="H26" i="11"/>
  <c r="H25" i="11" l="1"/>
  <c r="H24" i="11" l="1"/>
  <c r="H23" i="11"/>
  <c r="H22" i="11"/>
  <c r="H21" i="11"/>
  <c r="H20" i="11"/>
  <c r="H19" i="11"/>
  <c r="H18" i="11" l="1"/>
  <c r="H17" i="11"/>
  <c r="H16" i="11"/>
  <c r="H15" i="11"/>
  <c r="H14" i="11"/>
  <c r="H13" i="11"/>
  <c r="H12" i="11"/>
  <c r="L13" i="11" l="1"/>
  <c r="L14" i="11"/>
  <c r="L15" i="11"/>
  <c r="L16" i="11"/>
  <c r="L17" i="11"/>
  <c r="L18" i="11"/>
  <c r="L19" i="11"/>
  <c r="L20" i="11"/>
  <c r="L21" i="11"/>
  <c r="L22" i="11"/>
  <c r="L23" i="11"/>
  <c r="L24" i="11"/>
  <c r="L25" i="11"/>
  <c r="L26" i="11"/>
  <c r="L27" i="11"/>
  <c r="L28" i="11"/>
  <c r="L29" i="11"/>
  <c r="L30" i="11"/>
  <c r="L31" i="11"/>
  <c r="L12" i="11"/>
  <c r="L32" i="11" l="1"/>
  <c r="F32" i="11" l="1"/>
  <c r="E32" i="11"/>
  <c r="G32" i="11"/>
  <c r="J32" i="11"/>
  <c r="D32" i="11"/>
  <c r="F66" i="11"/>
  <c r="E66" i="11"/>
  <c r="D66" i="11"/>
  <c r="H65" i="11"/>
  <c r="H32" i="11" l="1"/>
  <c r="E67" i="11"/>
  <c r="D67" i="11"/>
  <c r="F67" i="11"/>
  <c r="F69" i="11" l="1"/>
  <c r="F70" i="11" s="1"/>
  <c r="E69" i="11"/>
  <c r="E70" i="11" s="1"/>
  <c r="D69" i="11"/>
  <c r="F72" i="11" l="1"/>
  <c r="E72" i="11"/>
  <c r="E73" i="11" s="1"/>
  <c r="E75" i="11" s="1"/>
  <c r="E76" i="11" s="1"/>
  <c r="D70" i="11"/>
  <c r="D72" i="11" s="1"/>
  <c r="F73" i="11" l="1"/>
  <c r="F75" i="11" s="1"/>
  <c r="D73" i="11"/>
  <c r="D75" i="11" l="1"/>
  <c r="D76" i="11" s="1"/>
  <c r="H76" i="11" s="1"/>
  <c r="G63" i="11"/>
  <c r="G67" i="11" s="1"/>
  <c r="H55" i="11"/>
  <c r="H56" i="11"/>
  <c r="H57" i="11"/>
  <c r="H58" i="11"/>
  <c r="H59" i="11"/>
  <c r="H60" i="11"/>
  <c r="H61" i="11"/>
  <c r="H62" i="11"/>
  <c r="G69" i="11" l="1"/>
  <c r="G70" i="11" s="1"/>
  <c r="H63" i="11"/>
  <c r="G72" i="11" l="1"/>
  <c r="G73" i="11" s="1"/>
  <c r="J77" i="11"/>
  <c r="G75" i="11" l="1"/>
  <c r="I63" i="11"/>
  <c r="J63" i="11"/>
  <c r="J67" i="11" l="1"/>
  <c r="J70" i="11" s="1"/>
  <c r="J73" i="11" s="1"/>
  <c r="H67" i="11"/>
  <c r="H34" i="11"/>
  <c r="H35" i="11"/>
  <c r="H36" i="11"/>
  <c r="H37" i="11"/>
  <c r="H38" i="11"/>
  <c r="H39" i="11"/>
  <c r="H40" i="11"/>
  <c r="H41" i="11"/>
  <c r="H42" i="11"/>
  <c r="D43" i="11"/>
  <c r="E43" i="11"/>
  <c r="F43" i="11"/>
  <c r="G43" i="11"/>
  <c r="H45" i="11"/>
  <c r="H46" i="11" s="1"/>
  <c r="E46" i="11"/>
  <c r="F46" i="11"/>
  <c r="G46" i="11"/>
  <c r="H48" i="11"/>
  <c r="H49" i="11" s="1"/>
  <c r="D49" i="11"/>
  <c r="E49" i="11"/>
  <c r="F49" i="11"/>
  <c r="G49" i="11"/>
  <c r="H51" i="11"/>
  <c r="H52" i="11" s="1"/>
  <c r="D52" i="11"/>
  <c r="E52" i="11"/>
  <c r="F52" i="11"/>
  <c r="G52" i="11"/>
  <c r="H69" i="11" l="1"/>
  <c r="H70" i="11" s="1"/>
  <c r="J78" i="11"/>
  <c r="F77" i="11"/>
  <c r="F78" i="11" s="1"/>
  <c r="F80" i="11" s="1"/>
  <c r="G77" i="11"/>
  <c r="G78" i="11" s="1"/>
  <c r="G80" i="11" s="1"/>
  <c r="H43" i="11"/>
  <c r="I20" i="11"/>
  <c r="I21" i="11" s="1"/>
  <c r="I17" i="11"/>
  <c r="I32" i="11" l="1"/>
  <c r="H72" i="11"/>
  <c r="H73" i="11" s="1"/>
  <c r="J81" i="11"/>
  <c r="I67" i="11" l="1"/>
  <c r="I70" i="11" s="1"/>
  <c r="H75" i="11"/>
  <c r="J82" i="11"/>
  <c r="J83" i="11" s="1"/>
  <c r="I72" i="11" l="1"/>
  <c r="I73" i="11" s="1"/>
  <c r="I76" i="11" s="1"/>
  <c r="I77" i="11" s="1"/>
  <c r="I78" i="11" l="1"/>
  <c r="I80" i="11" s="1"/>
  <c r="I81" i="11" s="1"/>
  <c r="I82" i="11" s="1"/>
  <c r="I83" i="11" s="1"/>
  <c r="H77" i="11"/>
  <c r="H78" i="11" s="1"/>
  <c r="E77" i="11"/>
  <c r="E78" i="11" s="1"/>
  <c r="E80" i="11" s="1"/>
  <c r="D77" i="11"/>
  <c r="D78" i="11" s="1"/>
  <c r="D80" i="11" s="1"/>
  <c r="F81" i="11"/>
  <c r="F8" i="2" s="1"/>
  <c r="F11" i="2" s="1"/>
  <c r="F12" i="2" s="1"/>
  <c r="F14" i="2" s="1"/>
  <c r="F16" i="2" s="1"/>
  <c r="F25" i="2" s="1"/>
  <c r="F26" i="2" s="1"/>
  <c r="G81" i="11"/>
  <c r="H80" i="11" l="1"/>
  <c r="H81" i="11" s="1"/>
  <c r="G82" i="11"/>
  <c r="G83" i="11" s="1"/>
  <c r="F82" i="11"/>
  <c r="F83" i="11" s="1"/>
  <c r="D81" i="11"/>
  <c r="E8" i="2" l="1"/>
  <c r="D82" i="11"/>
  <c r="D83" i="11" s="1"/>
  <c r="E81" i="11"/>
  <c r="E11" i="2" l="1"/>
  <c r="E12" i="2" s="1"/>
  <c r="E14" i="2" s="1"/>
  <c r="E16" i="2" s="1"/>
  <c r="E25" i="2" s="1"/>
  <c r="E26" i="2" s="1"/>
  <c r="I8" i="2"/>
  <c r="I11" i="2" s="1"/>
  <c r="I12" i="2" s="1"/>
  <c r="H82" i="11"/>
  <c r="H83" i="11" s="1"/>
  <c r="E82" i="11"/>
  <c r="E83" i="11" s="1"/>
  <c r="D33" i="11"/>
  <c r="J8" i="2"/>
  <c r="D11" i="2"/>
  <c r="D12" i="2" s="1"/>
  <c r="J11" i="2" l="1"/>
  <c r="D14" i="2"/>
  <c r="D25" i="2"/>
  <c r="J12" i="2" l="1"/>
  <c r="D16" i="2"/>
  <c r="I16" i="2" s="1"/>
  <c r="J16" i="2" s="1"/>
  <c r="I14" i="2"/>
  <c r="I25" i="2"/>
  <c r="J25" i="2" s="1"/>
  <c r="D26" i="2"/>
  <c r="I26" i="2" s="1"/>
  <c r="J26" i="2" s="1"/>
  <c r="J14" i="2" l="1"/>
</calcChain>
</file>

<file path=xl/sharedStrings.xml><?xml version="1.0" encoding="utf-8"?>
<sst xmlns="http://schemas.openxmlformats.org/spreadsheetml/2006/main" count="325" uniqueCount="265">
  <si>
    <t xml:space="preserve">СВОДНЫЙ СМЕТНЫЙ РАСЧЕТ СТОИМОСТИ СТРОИТЕЛЬСТВА 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</si>
  <si>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</si>
  <si>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</si>
  <si>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</si>
  <si>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</si>
  <si>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</si>
  <si>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</si>
  <si>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строительных работ</t>
  </si>
  <si>
    <t>монтажных работ</t>
  </si>
  <si>
    <t xml:space="preserve">оборудования, </t>
  </si>
  <si>
    <t>ГСН81-05-01-2001 п.3 прил. 1 п.п 2,6</t>
  </si>
  <si>
    <t>Временные здания и сооружения 3,9%</t>
  </si>
  <si>
    <t>МДС 81-35.2004 прил.8 п.9.9</t>
  </si>
  <si>
    <t>Зимнее удорожание 0,756%</t>
  </si>
  <si>
    <t>МДС 81-35.2004 п.4.96</t>
  </si>
  <si>
    <t>прочих (пусконаладочных работ)</t>
  </si>
  <si>
    <t>Электроснабжение.</t>
  </si>
  <si>
    <t>РЗА</t>
  </si>
  <si>
    <t>АИИС КУЭ</t>
  </si>
  <si>
    <t>Вентиляция</t>
  </si>
  <si>
    <t>СОТ</t>
  </si>
  <si>
    <t>СС1</t>
  </si>
  <si>
    <t>Автоматическая охранная сигнализация</t>
  </si>
  <si>
    <t>Пожарная сигнализация.</t>
  </si>
  <si>
    <t>Непредвиденные затраты - 2,0%</t>
  </si>
  <si>
    <t>01-01</t>
  </si>
  <si>
    <t>01-02</t>
  </si>
  <si>
    <t>01-03</t>
  </si>
  <si>
    <t>01-04</t>
  </si>
  <si>
    <t>01-05</t>
  </si>
  <si>
    <t>01-06</t>
  </si>
  <si>
    <t>01-07</t>
  </si>
  <si>
    <t>01-08</t>
  </si>
  <si>
    <t>01-09</t>
  </si>
  <si>
    <t>01-10</t>
  </si>
  <si>
    <t>02-01</t>
  </si>
  <si>
    <t>02-02</t>
  </si>
  <si>
    <t>02-03</t>
  </si>
  <si>
    <t>02-04</t>
  </si>
  <si>
    <t>02-05</t>
  </si>
  <si>
    <t>02-06</t>
  </si>
  <si>
    <t>02-07</t>
  </si>
  <si>
    <t>02-08</t>
  </si>
  <si>
    <t>02-09</t>
  </si>
  <si>
    <t>Итого по Главе 1:</t>
  </si>
  <si>
    <t>Итого по Главе 2:</t>
  </si>
  <si>
    <t>03-01</t>
  </si>
  <si>
    <t>ВСЕГО по сводному сметному расчёту:</t>
  </si>
  <si>
    <t>Глава 1. ПС 110 кВ</t>
  </si>
  <si>
    <t>Глава 2. Пусконаладочные работы ПС 110 кВ</t>
  </si>
  <si>
    <t>Глава 3.  ВЛ 110 кВ</t>
  </si>
  <si>
    <t>Строительство ВЛ 110 кВ</t>
  </si>
  <si>
    <t>Итого по Главе  3:</t>
  </si>
  <si>
    <t>Глава 4. Вынос участков ВЛ 15-250  и  15-251</t>
  </si>
  <si>
    <t>04-01</t>
  </si>
  <si>
    <t>Вынос участков ВЛ 15-250  и  15-251</t>
  </si>
  <si>
    <t>Итого по Главе 4:</t>
  </si>
  <si>
    <t>НДС 18 %</t>
  </si>
  <si>
    <t>МДС 81-11.2000</t>
  </si>
  <si>
    <t xml:space="preserve">Средства на организацию и проведение подрядных торгов 0,168% (по итогам глав 1-4) </t>
  </si>
  <si>
    <t>Постановление №468 от 21.06.2010г.</t>
  </si>
  <si>
    <t>Глава 5. Проектно-изыскательские работы</t>
  </si>
  <si>
    <t xml:space="preserve"> Проектно-изыскательские работы</t>
  </si>
  <si>
    <t>Итого по главе 5:</t>
  </si>
  <si>
    <t>Телемеханика и связь</t>
  </si>
  <si>
    <t>Ограждение</t>
  </si>
  <si>
    <t>Вертикальная планировка</t>
  </si>
  <si>
    <t>Искусственные сооружения</t>
  </si>
  <si>
    <t>Контур заземления</t>
  </si>
  <si>
    <t>Устройство 2-х маслоприёмников</t>
  </si>
  <si>
    <t>Маслосборник</t>
  </si>
  <si>
    <t>Фундаменты и металлоконструкции под оборудование ОРУ 110/15  кВ</t>
  </si>
  <si>
    <t>Здание  ЗРУ-15</t>
  </si>
  <si>
    <t>Прокладка труб по территории подстанции</t>
  </si>
  <si>
    <t>Осуществление строительного контроля 2,14% (по итогам глав 1-5)</t>
  </si>
  <si>
    <t>01-11</t>
  </si>
  <si>
    <t>Устройство фундаментов и маслоприёмников под установки ТСН- 1,2; Т ДГР и ДГР-1; Т ДГР и ДГР-2</t>
  </si>
  <si>
    <t>Устройство дорожного покрытия</t>
  </si>
  <si>
    <t>01-12</t>
  </si>
  <si>
    <t>АИСКУЭ и КЭ</t>
  </si>
  <si>
    <t>01-13</t>
  </si>
  <si>
    <t>01-14</t>
  </si>
  <si>
    <t xml:space="preserve"> Электротехническте решения</t>
  </si>
  <si>
    <t xml:space="preserve"> АСУ-ТП</t>
  </si>
  <si>
    <t xml:space="preserve">Автоматическая установка охранной сигнализации </t>
  </si>
  <si>
    <t>01-15</t>
  </si>
  <si>
    <t>01-16</t>
  </si>
  <si>
    <t>Системы охранного телевидения</t>
  </si>
  <si>
    <t>Внешняя и внутриобъектная связь</t>
  </si>
  <si>
    <t>01-17</t>
  </si>
  <si>
    <t>01-18</t>
  </si>
  <si>
    <t>01-19</t>
  </si>
  <si>
    <t>Охранная сигнализация пнр</t>
  </si>
  <si>
    <t>Пожарная сигнализация пнр</t>
  </si>
  <si>
    <t>01-20</t>
  </si>
  <si>
    <t>Пожарная безопасность</t>
  </si>
  <si>
    <t>Итого по  главе 2:</t>
  </si>
  <si>
    <t xml:space="preserve">Глава 2. Пусконаладочные работы ПС </t>
  </si>
  <si>
    <t>Электроснабжение</t>
  </si>
  <si>
    <t xml:space="preserve">АИИС КУЭ </t>
  </si>
  <si>
    <t xml:space="preserve">АСУ ТП </t>
  </si>
  <si>
    <t xml:space="preserve">Вентиляция </t>
  </si>
  <si>
    <t xml:space="preserve">СОТ </t>
  </si>
  <si>
    <t xml:space="preserve">СС1 </t>
  </si>
  <si>
    <t>в т.ч.   Стоимость материалов</t>
  </si>
  <si>
    <t>Релейная защита и автоматика</t>
  </si>
  <si>
    <t>Глава 3. Проектно-изыскательские работы</t>
  </si>
  <si>
    <t>Итого по главе 3:</t>
  </si>
  <si>
    <t>ИТОГО ПО ГЛАВАМ 1,2,3</t>
  </si>
  <si>
    <t xml:space="preserve">Глава 4. Прочие работы и затраты </t>
  </si>
  <si>
    <t>Итого по главам : 1-4</t>
  </si>
  <si>
    <t>Глава 5. Содержание службы заказчика-застройщика</t>
  </si>
  <si>
    <t>Итого по главам : 1-5</t>
  </si>
  <si>
    <t>Глава 6.</t>
  </si>
  <si>
    <t>Итого по главе 6</t>
  </si>
  <si>
    <t>ИТОГО по главам 1-6</t>
  </si>
  <si>
    <t>Глава 7. Непредвиденные затраты</t>
  </si>
  <si>
    <t>ВСЕГО по главам (1-7)</t>
  </si>
  <si>
    <t xml:space="preserve">Строительство ПС 110 кВ "ЯЛТИНСКАЯ", расположенного по адресу: Калининградская область, </t>
  </si>
  <si>
    <t>Электроосвещение</t>
  </si>
  <si>
    <t>№ п/п</t>
  </si>
  <si>
    <t>Показатель</t>
  </si>
  <si>
    <t>Формула подсчёта</t>
  </si>
  <si>
    <t>Значение ( млн. руб. без НДС)</t>
  </si>
  <si>
    <t>Итого с НДС, млн.руб.</t>
  </si>
  <si>
    <t>ПИР</t>
  </si>
  <si>
    <t>СМР</t>
  </si>
  <si>
    <t>Оборуд.</t>
  </si>
  <si>
    <t>ПНР</t>
  </si>
  <si>
    <t xml:space="preserve">Прочие </t>
  </si>
  <si>
    <t>Итого без НДС, млн.руб.</t>
  </si>
  <si>
    <t>ССР, утв. приказом №___ от _____.2018</t>
  </si>
  <si>
    <t>Коэффициенты перевода в текущие цены в базу 2001г по письму Минрегиона</t>
  </si>
  <si>
    <t>Сметная стоимость в базовых ценах 2001г</t>
  </si>
  <si>
    <r>
      <t>З</t>
    </r>
    <r>
      <rPr>
        <sz val="9"/>
        <color rgb="FF000000"/>
        <rFont val="Times New Roman"/>
        <family val="1"/>
        <charset val="204"/>
      </rPr>
      <t>2001</t>
    </r>
  </si>
  <si>
    <t>Коэффициенты перевода в текущие цены на декабрь 2017г  по письму Минрегиона</t>
  </si>
  <si>
    <t>Сметная стоимость в ценах декабря 2017г</t>
  </si>
  <si>
    <r>
      <t xml:space="preserve">Индексы-дефляторы по капитальным вложениям по уточненному прогнозу </t>
    </r>
    <r>
      <rPr>
        <b/>
        <u/>
        <sz val="12"/>
        <color rgb="FF000000"/>
        <rFont val="Times New Roman"/>
        <family val="1"/>
        <charset val="204"/>
      </rPr>
      <t>Минэкономразвития от 28.11.2018</t>
    </r>
  </si>
  <si>
    <r>
      <t>Кдеф</t>
    </r>
    <r>
      <rPr>
        <sz val="9"/>
        <color rgb="FF000000"/>
        <rFont val="Times New Roman"/>
        <family val="1"/>
        <charset val="204"/>
      </rPr>
      <t>2018/2017</t>
    </r>
  </si>
  <si>
    <r>
      <t>Кдеф</t>
    </r>
    <r>
      <rPr>
        <sz val="9"/>
        <color rgb="FF000000"/>
        <rFont val="Times New Roman"/>
        <family val="1"/>
        <charset val="204"/>
      </rPr>
      <t>2019/2018</t>
    </r>
  </si>
  <si>
    <r>
      <t>Кдеф</t>
    </r>
    <r>
      <rPr>
        <sz val="9"/>
        <color rgb="FF000000"/>
        <rFont val="Times New Roman"/>
        <family val="1"/>
        <charset val="204"/>
      </rPr>
      <t>2020/2019</t>
    </r>
  </si>
  <si>
    <r>
      <t>Кдеф</t>
    </r>
    <r>
      <rPr>
        <sz val="9"/>
        <color rgb="FF000000"/>
        <rFont val="Times New Roman"/>
        <family val="1"/>
        <charset val="204"/>
      </rPr>
      <t>2021/2020</t>
    </r>
  </si>
  <si>
    <r>
      <t>Кдеф</t>
    </r>
    <r>
      <rPr>
        <sz val="9"/>
        <color rgb="FF000000"/>
        <rFont val="Times New Roman"/>
        <family val="1"/>
        <charset val="204"/>
      </rPr>
      <t>2022/2021</t>
    </r>
  </si>
  <si>
    <r>
      <t>Кдеф</t>
    </r>
    <r>
      <rPr>
        <sz val="9"/>
        <color rgb="FF000000"/>
        <rFont val="Times New Roman"/>
        <family val="1"/>
        <charset val="204"/>
      </rPr>
      <t>2023/2022</t>
    </r>
  </si>
  <si>
    <r>
      <t xml:space="preserve">Коэффициент перевода в текущие цены </t>
    </r>
    <r>
      <rPr>
        <b/>
        <sz val="12"/>
        <color rgb="FF000000"/>
        <rFont val="Times New Roman"/>
        <family val="1"/>
        <charset val="204"/>
      </rPr>
      <t>на период выполнения работ</t>
    </r>
  </si>
  <si>
    <t>Сметная стоимость в ценах года ввода объекта</t>
  </si>
  <si>
    <t>Оценка полной стоимости инвестиционного проекта в прогнозных ценах соответствующих лет, млн. руб.</t>
  </si>
  <si>
    <r>
      <t>Кдеф</t>
    </r>
    <r>
      <rPr>
        <sz val="9"/>
        <color rgb="FF000000"/>
        <rFont val="Times New Roman"/>
        <family val="1"/>
        <charset val="204"/>
      </rPr>
      <t>2024/2023</t>
    </r>
    <r>
      <rPr>
        <sz val="11"/>
        <color theme="1"/>
        <rFont val="Calibri"/>
        <family val="2"/>
        <charset val="204"/>
        <scheme val="minor"/>
      </rPr>
      <t/>
    </r>
  </si>
  <si>
    <t>Кдеф=Кдеф2018/2017*Кдеф2019/2018*Кдеф2020/2019*Кдеф2021/2020*Кдеф2022/2021*Кдеф2023/2022*Кдеф2024/2023</t>
  </si>
  <si>
    <r>
      <t>З</t>
    </r>
    <r>
      <rPr>
        <sz val="8"/>
        <color rgb="FF000000"/>
        <rFont val="Times New Roman"/>
        <family val="1"/>
        <charset val="204"/>
      </rPr>
      <t>2024</t>
    </r>
    <r>
      <rPr>
        <sz val="12"/>
        <color rgb="FF000000"/>
        <rFont val="Times New Roman"/>
        <family val="1"/>
        <charset val="204"/>
      </rPr>
      <t>= З</t>
    </r>
    <r>
      <rPr>
        <sz val="8"/>
        <color rgb="FF000000"/>
        <rFont val="Times New Roman"/>
        <family val="1"/>
        <charset val="204"/>
      </rPr>
      <t>2017</t>
    </r>
    <r>
      <rPr>
        <sz val="12"/>
        <color rgb="FF000000"/>
        <rFont val="Times New Roman"/>
        <family val="1"/>
        <charset val="204"/>
      </rPr>
      <t>* Кдеф.</t>
    </r>
  </si>
  <si>
    <r>
      <t>З</t>
    </r>
    <r>
      <rPr>
        <sz val="8"/>
        <color rgb="FF000000"/>
        <rFont val="Times New Roman"/>
        <family val="1"/>
        <charset val="204"/>
      </rPr>
      <t>2017</t>
    </r>
    <r>
      <rPr>
        <sz val="12"/>
        <color rgb="FF000000"/>
        <rFont val="Times New Roman"/>
        <family val="1"/>
        <charset val="204"/>
      </rPr>
      <t>= З</t>
    </r>
    <r>
      <rPr>
        <sz val="8"/>
        <color rgb="FF000000"/>
        <rFont val="Times New Roman"/>
        <family val="1"/>
        <charset val="204"/>
      </rPr>
      <t>2001</t>
    </r>
    <r>
      <rPr>
        <sz val="12"/>
        <color rgb="FF000000"/>
        <rFont val="Times New Roman"/>
        <family val="1"/>
        <charset val="204"/>
      </rPr>
      <t>* Ктек</t>
    </r>
    <r>
      <rPr>
        <sz val="8"/>
        <color rgb="FF000000"/>
        <rFont val="Times New Roman"/>
        <family val="1"/>
        <charset val="204"/>
      </rPr>
      <t>2017</t>
    </r>
  </si>
  <si>
    <t>Строительство ПС 110 кВ "ЯЛТИНСКАЯ", расположенного по адресу: Калининградская область</t>
  </si>
  <si>
    <t>«СОГЛАСОВАНО»</t>
  </si>
  <si>
    <t>«УТВЕРЖДАЮ»</t>
  </si>
  <si>
    <t>Смета на сумму:</t>
  </si>
  <si>
    <t>руб.</t>
  </si>
  <si>
    <t>________________ /______________________ /</t>
  </si>
  <si>
    <t>«______»____________________ 20___г.</t>
  </si>
  <si>
    <t>Объект:</t>
  </si>
  <si>
    <t>Кабельные линии 10кВ</t>
  </si>
  <si>
    <t>ЛОКАЛЬНАЯ СМЕТА № 03</t>
  </si>
  <si>
    <t>(Локальный сметный расчет)</t>
  </si>
  <si>
    <t>Прокладка КЛ-10 кВ, от ПС "Ялтинская" до РП-10 "Ресурсы Севера"</t>
  </si>
  <si>
    <t>текущая цена</t>
  </si>
  <si>
    <t>Сметная стоимость:</t>
  </si>
  <si>
    <t>1 697.185</t>
  </si>
  <si>
    <t>тыс. руб.</t>
  </si>
  <si>
    <t>Hормативная трудоемкость:</t>
  </si>
  <si>
    <t>тыс.чел.ч</t>
  </si>
  <si>
    <t>Сметная заработная плата:</t>
  </si>
  <si>
    <t>Составлена в базисных ценах на 01.01.2000 и текущих ценах по НБ: "ТСНБ-2001 Калининградской области в редакции 2014 г. с изменениями 1".</t>
  </si>
  <si>
    <t>№ поз.</t>
  </si>
  <si>
    <t xml:space="preserve">Код норматива,  </t>
  </si>
  <si>
    <t xml:space="preserve">Наименование,  </t>
  </si>
  <si>
    <t>Единица измерения</t>
  </si>
  <si>
    <t>Объем</t>
  </si>
  <si>
    <t>Базисная стоимость за единицу</t>
  </si>
  <si>
    <t>Базисная стоимость всего</t>
  </si>
  <si>
    <t>Индекс / Цена</t>
  </si>
  <si>
    <t>Текущая стоимость всего</t>
  </si>
  <si>
    <t>Всего</t>
  </si>
  <si>
    <t>Осн. З/п</t>
  </si>
  <si>
    <t>Эксп.</t>
  </si>
  <si>
    <t>Материал</t>
  </si>
  <si>
    <t>В т.ч. з/п</t>
  </si>
  <si>
    <t>Раздел 1.  ЗЕМЛЯHЫЕ PАБОТЫ</t>
  </si>
  <si>
    <t xml:space="preserve">ТЕР 01-01-003-14 </t>
  </si>
  <si>
    <t xml:space="preserve">(Приказ № 140/пр от 27.02.2015) </t>
  </si>
  <si>
    <t>Разработка грунта в отвал экскаваторами "драглайн" или "обратная лопата" с ковшом вместимостью: 0,5 (0,5-0,63) м3, группа грунтов 2, 1000 м3 грунта</t>
  </si>
  <si>
    <t>Объем: 500*1*0.7*0.9</t>
  </si>
  <si>
    <t xml:space="preserve">ТЕР 01-02-057-02 </t>
  </si>
  <si>
    <t>Доработка грунта вручную в траншеях глубиной до 2 м без креплений с откосами, группа грунтов 2, 100 м3 грунта</t>
  </si>
  <si>
    <t>Объем: 500*1*0.7*0.1</t>
  </si>
  <si>
    <t>Поправки: ОЗП: *1.2</t>
  </si>
  <si>
    <t xml:space="preserve">ТЕР 01-01-034-02 </t>
  </si>
  <si>
    <t>Засыпка траншей и котлованов с перемещением грунта до 5 м бульдозерами мощностью: 96 кВт (130 л.с.), группа грунтов 2, 1000 м3 грунта</t>
  </si>
  <si>
    <t>Объем: 500*1*0.7-120</t>
  </si>
  <si>
    <t xml:space="preserve">ТЕРм 08-02-142-01 </t>
  </si>
  <si>
    <t>Устройство постели при одном кабеле в траншее, 100 м кабеля</t>
  </si>
  <si>
    <t xml:space="preserve">ТЕРм 08-02-142-02 </t>
  </si>
  <si>
    <t>На каждый последующий кабель добавлять к расценке 08-02-142-01, 100 м кабеля</t>
  </si>
  <si>
    <t xml:space="preserve">ТССЦ 408-0122 </t>
  </si>
  <si>
    <t xml:space="preserve">(Приказ № 137/пр от 28.02.2017) </t>
  </si>
  <si>
    <t>Песок природный для строительных работ средний, м3</t>
  </si>
  <si>
    <t>Объем: 600*1*0.2</t>
  </si>
  <si>
    <t>.    ИТОГО  ПО  РАЗДЕЛУ 1</t>
  </si>
  <si>
    <t>СТОИМОСТЬ МОНТАЖНЫХ РАБОТ -</t>
  </si>
  <si>
    <t>.   НАКЛАДНЫЕ РАСХОДЫ - (%=81 - по стр. 4, 5)</t>
  </si>
  <si>
    <t>.   СМЕТНАЯ ПРИБЫЛЬ - (%=52 - по стр. 4, 5)</t>
  </si>
  <si>
    <t>ВСЕГО, СТОИМОСТЬ МОНТАЖНЫХ РАБОТ -</t>
  </si>
  <si>
    <t>СТОИМОСТЬ ОБЩЕСТРОИТЕЛЬНЫХ РАБОТ -</t>
  </si>
  <si>
    <t>.       МАТЕРИАЛОВ -</t>
  </si>
  <si>
    <t>.   НАКЛАДНЫЕ РАСХОДЫ - (%=81 - по стр. 1, 3; %=68 - по стр. 2)</t>
  </si>
  <si>
    <t>.   СМЕТНАЯ ПРИБЫЛЬ - (%=40 - по стр. 1, 3; %=36 - по стр. 2)</t>
  </si>
  <si>
    <t>ВСЕГО, СТОИМОСТЬ ОБЩЕСТРОИТЕЛЬНЫХ РАБОТ -</t>
  </si>
  <si>
    <t>. ВСЕГО  ПО  РАЗДЕЛУ 1</t>
  </si>
  <si>
    <t>Раздел 2.  ЭЛЕКТРОМОНТАЖНЫЕ РАБОТЫ</t>
  </si>
  <si>
    <t xml:space="preserve">ТЕРм 08-02-141-03 </t>
  </si>
  <si>
    <t>Кабель до 35 кВ в готовых траншеях без покрытий, масса 1 м: до 3 кг, 100 м кабеля</t>
  </si>
  <si>
    <t xml:space="preserve">ТЕРм 10-06-048-05 </t>
  </si>
  <si>
    <t>ПРИМ. Прокладка сигнальной ленты  в траншее ОП п.1.10.98  Кмр=0,3 Кзтр=0,3 Кэм=0,3, 1 км кабеля</t>
  </si>
  <si>
    <t xml:space="preserve">ТЕРм 08-02-165-08 </t>
  </si>
  <si>
    <t>Муфта концевая эпоксидная для 2-жильного кабеля напряжением: до 10 кВ, сечение одной жилы до 150 мм2, 1 шт.</t>
  </si>
  <si>
    <t>.    ИТОГО  ПО  РАЗДЕЛУ 2</t>
  </si>
  <si>
    <t>.   НАКЛАДНЫЕ РАСХОДЫ - (%=81 - по стр. 7, 9; %=85 - по стр. 8)</t>
  </si>
  <si>
    <t>.   СМЕТНАЯ ПРИБЫЛЬ - (%=52)</t>
  </si>
  <si>
    <t>. ВСЕГО  ПО  РАЗДЕЛУ 2</t>
  </si>
  <si>
    <t>Раздел 3.  МАТЕРИАЛЫ HЕ УЧТЕHHЫЕ ЦЕHHИKОМ</t>
  </si>
  <si>
    <t xml:space="preserve">С Цена поставщик. </t>
  </si>
  <si>
    <t>Кабель АПвПуг -10 3х150/35, м.п.</t>
  </si>
  <si>
    <t>Объем: 500*2*1.03</t>
  </si>
  <si>
    <t>Муфта POLT - 240/13x1- L12B, шт.</t>
  </si>
  <si>
    <t xml:space="preserve">С507-2610-021 </t>
  </si>
  <si>
    <t>Лента сигнальная ЛСЭ 300, толщиной 300 мкм, 100 м</t>
  </si>
  <si>
    <t>.    ИТОГО  ПО  РАЗДЕЛУ 3</t>
  </si>
  <si>
    <t>. МАТЕРИАЛЬНЫЕ РЕСУРСЫ НЕ УЧТЕННЫЕ В РАСЦЕНКАХ -</t>
  </si>
  <si>
    <t>. ВСЕГО  ПО  РАЗДЕЛУ 3</t>
  </si>
  <si>
    <t>.    ИТОГО  ПО  СМЕТЕ</t>
  </si>
  <si>
    <t>.   НАКЛАДНЫЕ РАСХОДЫ - (%=81 - по стр. 4, 5, 7, 9; %=85 - по стр. 8)</t>
  </si>
  <si>
    <t>.   СМЕТНАЯ ПРИБЫЛЬ - (%=52 - по стр. 4, 5, 7-9)</t>
  </si>
  <si>
    <t>. ВСЕГО  ПО  СМЕТЕ</t>
  </si>
  <si>
    <t>Средства на организацию и проведение подрядных торгов 0,168%</t>
  </si>
  <si>
    <t>Итого</t>
  </si>
  <si>
    <t>Осуществление строительного контроля 2,14%</t>
  </si>
  <si>
    <t>ВСЕГО</t>
  </si>
  <si>
    <t>Составил:</t>
  </si>
  <si>
    <t>(должность, подпись, Ф.И.О)</t>
  </si>
  <si>
    <t>Проверил:</t>
  </si>
  <si>
    <r>
      <t xml:space="preserve"> Ктек</t>
    </r>
    <r>
      <rPr>
        <sz val="8"/>
        <color rgb="FF000000"/>
        <rFont val="Times New Roman"/>
        <family val="1"/>
        <charset val="204"/>
      </rPr>
      <t>2017</t>
    </r>
  </si>
  <si>
    <t>Индексы-дефляторы по капитальным вложениям по уточненному прогнозу Минэкономразвития от 24.11.2016г</t>
  </si>
  <si>
    <t>Кдеф2013/2012</t>
  </si>
  <si>
    <t>Кдеф2014/2013</t>
  </si>
  <si>
    <t>Кдеф2015/2014</t>
  </si>
  <si>
    <t>Кдеф2016/2015</t>
  </si>
  <si>
    <t>Кдеф2017/2016</t>
  </si>
  <si>
    <t>Кдеф2018/2017</t>
  </si>
  <si>
    <t>Кдеф2019/2018</t>
  </si>
  <si>
    <t>Кдеф2020/2019</t>
  </si>
  <si>
    <t>Кдеф2021/2020</t>
  </si>
  <si>
    <t>Письмо от  07.06.2018 г. № 24818-ХМ/09, от 19.07.2018 г. № 31500-ХМ/09</t>
  </si>
  <si>
    <t>Сметная стоимость в ценах 2 кв. 2018 (КЛ 10 кВ от ПС Ялтинская - РП 10 "Ресурсы Севера" )</t>
  </si>
  <si>
    <t>Сметная стоимость в ценах 2 кв. 2018 (заходы)</t>
  </si>
  <si>
    <t>Сметная стоимость в ценах 2 кв. 2018 (ПС)</t>
  </si>
  <si>
    <t>Всего в цена 2 кв.2018</t>
  </si>
  <si>
    <t>Сметная стоимость в ценах 2кв.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</si>
</sst>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#,##0.000"/>
    <numFmt numFmtId="165" formatCode="#,##0.00_р_."/>
    <numFmt numFmtId="166" formatCode="#,##0.000_р_."/>
    <numFmt numFmtId="167" formatCode="#,##0.00000_р_."/>
    <numFmt numFmtId="168" formatCode="#,##0.00000"/>
    <numFmt numFmtId="169" formatCode="#,##0.00\ _₽"/>
    <numFmt numFmtId="170" formatCode="#,##0.000;[Red]#,##0.000"/>
    <numFmt numFmtId="171" formatCode="#,##0.000\ _₽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8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Verdana"/>
      <family val="2"/>
      <charset val="204"/>
    </font>
    <font>
      <b/>
      <sz val="8"/>
      <color theme="1"/>
      <name val="Verdana"/>
      <family val="2"/>
      <charset val="204"/>
    </font>
    <font>
      <sz val="1"/>
      <color theme="1"/>
      <name val="Verdana"/>
      <family val="2"/>
      <charset val="204"/>
    </font>
    <font>
      <b/>
      <u/>
      <sz val="8"/>
      <color theme="1"/>
      <name val="Verdana"/>
      <family val="2"/>
      <charset val="204"/>
    </font>
    <font>
      <u/>
      <sz val="8"/>
      <color theme="1"/>
      <name val="Verdana"/>
      <family val="2"/>
      <charset val="204"/>
    </font>
    <font>
      <i/>
      <sz val="8"/>
      <color theme="1"/>
      <name val="Verdana"/>
      <family val="2"/>
      <charset val="204"/>
    </font>
    <font>
      <b/>
      <sz val="9"/>
      <color theme="1"/>
      <name val="Verdan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4DFEC"/>
        <bgColor rgb="FF000000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43" fontId="14" fillId="0" borderId="0" applyFont="0" applyFill="0" applyBorder="0" applyAlignment="0" applyProtection="0"/>
    <xf numFmtId="0" fontId="3" fillId="0" borderId="0"/>
  </cellStyleXfs>
  <cellXfs count="196">
    <xf numFmtId="0" fontId="0" fillId="0" borderId="0" xfId="0"/>
    <xf numFmtId="0" fontId="5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right" vertical="top"/>
    </xf>
    <xf numFmtId="0" fontId="6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right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left" vertical="center"/>
    </xf>
    <xf numFmtId="0" fontId="11" fillId="2" borderId="2" xfId="0" applyFont="1" applyFill="1" applyBorder="1" applyAlignment="1">
      <alignment horizontal="left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165" fontId="10" fillId="0" borderId="2" xfId="0" applyNumberFormat="1" applyFont="1" applyFill="1" applyBorder="1" applyAlignment="1">
      <alignment horizontal="left" vertical="center" wrapText="1"/>
    </xf>
    <xf numFmtId="165" fontId="11" fillId="0" borderId="2" xfId="0" applyNumberFormat="1" applyFont="1" applyFill="1" applyBorder="1" applyAlignment="1">
      <alignment horizontal="left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165" fontId="11" fillId="3" borderId="2" xfId="0" applyNumberFormat="1" applyFont="1" applyFill="1" applyBorder="1" applyAlignment="1">
      <alignment horizontal="left" vertical="center" wrapText="1"/>
    </xf>
    <xf numFmtId="165" fontId="11" fillId="2" borderId="2" xfId="0" applyNumberFormat="1" applyFont="1" applyFill="1" applyBorder="1" applyAlignment="1">
      <alignment horizontal="left" vertical="center" wrapText="1"/>
    </xf>
    <xf numFmtId="165" fontId="11" fillId="2" borderId="2" xfId="0" applyNumberFormat="1" applyFont="1" applyFill="1" applyBorder="1" applyAlignment="1">
      <alignment horizontal="center" vertical="center" wrapText="1"/>
    </xf>
    <xf numFmtId="165" fontId="11" fillId="3" borderId="2" xfId="0" applyNumberFormat="1" applyFont="1" applyFill="1" applyBorder="1" applyAlignment="1">
      <alignment horizontal="center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166" fontId="10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left" vertical="center" wrapText="1"/>
    </xf>
    <xf numFmtId="165" fontId="10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top"/>
    </xf>
    <xf numFmtId="0" fontId="11" fillId="0" borderId="2" xfId="0" applyFont="1" applyFill="1" applyBorder="1" applyAlignment="1">
      <alignment vertical="center" wrapText="1"/>
    </xf>
    <xf numFmtId="0" fontId="0" fillId="0" borderId="0" xfId="0" applyFill="1"/>
    <xf numFmtId="4" fontId="0" fillId="0" borderId="0" xfId="0" applyNumberFormat="1" applyFill="1"/>
    <xf numFmtId="49" fontId="11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165" fontId="7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top"/>
    </xf>
    <xf numFmtId="4" fontId="7" fillId="2" borderId="2" xfId="0" applyNumberFormat="1" applyFont="1" applyFill="1" applyBorder="1" applyAlignment="1">
      <alignment horizontal="center" vertical="top"/>
    </xf>
    <xf numFmtId="167" fontId="11" fillId="3" borderId="2" xfId="0" applyNumberFormat="1" applyFont="1" applyFill="1" applyBorder="1" applyAlignment="1">
      <alignment horizontal="center" vertical="center" wrapText="1"/>
    </xf>
    <xf numFmtId="168" fontId="7" fillId="2" borderId="2" xfId="0" applyNumberFormat="1" applyFont="1" applyFill="1" applyBorder="1" applyAlignment="1">
      <alignment horizontal="center" vertical="top"/>
    </xf>
    <xf numFmtId="169" fontId="0" fillId="0" borderId="2" xfId="0" applyNumberFormat="1" applyBorder="1" applyAlignment="1">
      <alignment horizontal="center"/>
    </xf>
    <xf numFmtId="169" fontId="0" fillId="0" borderId="2" xfId="0" applyNumberFormat="1" applyFill="1" applyBorder="1" applyAlignment="1">
      <alignment horizontal="center"/>
    </xf>
    <xf numFmtId="169" fontId="12" fillId="0" borderId="2" xfId="0" applyNumberFormat="1" applyFont="1" applyFill="1" applyBorder="1" applyAlignment="1">
      <alignment horizontal="center"/>
    </xf>
    <xf numFmtId="169" fontId="0" fillId="0" borderId="2" xfId="0" applyNumberFormat="1" applyBorder="1" applyAlignment="1">
      <alignment horizontal="center" vertical="center"/>
    </xf>
    <xf numFmtId="169" fontId="10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10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164" fontId="10" fillId="0" borderId="5" xfId="0" applyNumberFormat="1" applyFont="1" applyFill="1" applyBorder="1" applyAlignment="1">
      <alignment horizontal="center" vertical="center" wrapText="1"/>
    </xf>
    <xf numFmtId="169" fontId="10" fillId="0" borderId="5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169" fontId="0" fillId="0" borderId="0" xfId="0" applyNumberFormat="1" applyFill="1" applyAlignment="1">
      <alignment horizontal="center" vertical="center" wrapText="1"/>
    </xf>
    <xf numFmtId="164" fontId="0" fillId="0" borderId="0" xfId="0" applyNumberFormat="1" applyFill="1"/>
    <xf numFmtId="49" fontId="10" fillId="0" borderId="5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165" fontId="11" fillId="4" borderId="2" xfId="0" applyNumberFormat="1" applyFont="1" applyFill="1" applyBorder="1" applyAlignment="1">
      <alignment horizontal="center" vertical="center" wrapText="1"/>
    </xf>
    <xf numFmtId="4" fontId="0" fillId="4" borderId="0" xfId="0" applyNumberFormat="1" applyFill="1"/>
    <xf numFmtId="170" fontId="11" fillId="0" borderId="2" xfId="0" applyNumberFormat="1" applyFont="1" applyFill="1" applyBorder="1" applyAlignment="1">
      <alignment vertical="center" wrapText="1"/>
    </xf>
    <xf numFmtId="170" fontId="11" fillId="2" borderId="2" xfId="0" applyNumberFormat="1" applyFont="1" applyFill="1" applyBorder="1" applyAlignment="1">
      <alignment horizontal="center" vertical="center" wrapText="1"/>
    </xf>
    <xf numFmtId="164" fontId="0" fillId="0" borderId="2" xfId="0" applyNumberFormat="1" applyFill="1" applyBorder="1" applyAlignment="1">
      <alignment horizontal="center" vertical="center" wrapText="1"/>
    </xf>
    <xf numFmtId="164" fontId="0" fillId="0" borderId="2" xfId="0" applyNumberFormat="1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164" fontId="13" fillId="0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4" fontId="11" fillId="0" borderId="2" xfId="0" applyNumberFormat="1" applyFont="1" applyFill="1" applyBorder="1" applyAlignment="1">
      <alignment vertical="center" wrapText="1"/>
    </xf>
    <xf numFmtId="49" fontId="6" fillId="0" borderId="4" xfId="0" applyNumberFormat="1" applyFont="1" applyFill="1" applyBorder="1" applyAlignment="1">
      <alignment vertical="top" wrapText="1"/>
    </xf>
    <xf numFmtId="165" fontId="10" fillId="4" borderId="4" xfId="0" applyNumberFormat="1" applyFont="1" applyFill="1" applyBorder="1" applyAlignment="1">
      <alignment vertical="top" wrapText="1"/>
    </xf>
    <xf numFmtId="164" fontId="0" fillId="4" borderId="0" xfId="0" applyNumberFormat="1" applyFill="1"/>
    <xf numFmtId="164" fontId="11" fillId="0" borderId="2" xfId="0" applyNumberFormat="1" applyFont="1" applyFill="1" applyBorder="1" applyAlignment="1">
      <alignment horizontal="center" vertical="center" wrapText="1"/>
    </xf>
    <xf numFmtId="169" fontId="4" fillId="4" borderId="2" xfId="0" applyNumberFormat="1" applyFont="1" applyFill="1" applyBorder="1" applyAlignment="1">
      <alignment horizontal="center"/>
    </xf>
    <xf numFmtId="164" fontId="4" fillId="4" borderId="2" xfId="0" applyNumberFormat="1" applyFont="1" applyFill="1" applyBorder="1" applyAlignment="1">
      <alignment horizontal="center"/>
    </xf>
    <xf numFmtId="164" fontId="4" fillId="0" borderId="2" xfId="0" applyNumberFormat="1" applyFont="1" applyFill="1" applyBorder="1" applyAlignment="1">
      <alignment horizontal="center"/>
    </xf>
    <xf numFmtId="169" fontId="4" fillId="0" borderId="2" xfId="0" applyNumberFormat="1" applyFont="1" applyFill="1" applyBorder="1" applyAlignment="1">
      <alignment horizontal="center"/>
    </xf>
    <xf numFmtId="49" fontId="7" fillId="2" borderId="4" xfId="0" applyNumberFormat="1" applyFont="1" applyFill="1" applyBorder="1" applyAlignment="1">
      <alignment vertical="top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9" fontId="0" fillId="0" borderId="0" xfId="0" applyNumberFormat="1"/>
    <xf numFmtId="169" fontId="0" fillId="0" borderId="0" xfId="0" applyNumberFormat="1" applyFill="1"/>
    <xf numFmtId="169" fontId="13" fillId="0" borderId="4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166" fontId="11" fillId="3" borderId="2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71" fontId="0" fillId="0" borderId="0" xfId="0" applyNumberFormat="1" applyFill="1"/>
    <xf numFmtId="171" fontId="0" fillId="0" borderId="0" xfId="0" applyNumberFormat="1"/>
    <xf numFmtId="0" fontId="15" fillId="0" borderId="8" xfId="0" applyFont="1" applyFill="1" applyBorder="1" applyAlignment="1">
      <alignment horizontal="center" vertical="center" wrapText="1"/>
    </xf>
    <xf numFmtId="0" fontId="16" fillId="0" borderId="0" xfId="0" applyFont="1" applyFill="1" applyBorder="1"/>
    <xf numFmtId="0" fontId="15" fillId="0" borderId="7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4" fontId="17" fillId="0" borderId="7" xfId="0" applyNumberFormat="1" applyFont="1" applyFill="1" applyBorder="1" applyAlignment="1">
      <alignment horizontal="center" vertical="center" wrapText="1"/>
    </xf>
    <xf numFmtId="4" fontId="17" fillId="0" borderId="7" xfId="0" applyNumberFormat="1" applyFont="1" applyFill="1" applyBorder="1" applyAlignment="1">
      <alignment horizontal="center" vertical="center"/>
    </xf>
    <xf numFmtId="4" fontId="15" fillId="0" borderId="7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/>
    <xf numFmtId="3" fontId="17" fillId="0" borderId="7" xfId="0" applyNumberFormat="1" applyFont="1" applyFill="1" applyBorder="1" applyAlignment="1">
      <alignment horizontal="center" vertical="center" wrapText="1"/>
    </xf>
    <xf numFmtId="3" fontId="17" fillId="0" borderId="0" xfId="0" applyNumberFormat="1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4" fontId="15" fillId="5" borderId="2" xfId="0" applyNumberFormat="1" applyFont="1" applyFill="1" applyBorder="1" applyAlignment="1">
      <alignment horizontal="center" vertical="center"/>
    </xf>
    <xf numFmtId="4" fontId="17" fillId="5" borderId="2" xfId="0" applyNumberFormat="1" applyFont="1" applyFill="1" applyBorder="1" applyAlignment="1">
      <alignment horizontal="center" vertical="center"/>
    </xf>
    <xf numFmtId="4" fontId="17" fillId="5" borderId="7" xfId="0" applyNumberFormat="1" applyFont="1" applyFill="1" applyBorder="1" applyAlignment="1">
      <alignment horizontal="center" vertical="center" wrapText="1"/>
    </xf>
    <xf numFmtId="4" fontId="15" fillId="0" borderId="2" xfId="1" applyNumberFormat="1" applyFont="1" applyFill="1" applyBorder="1" applyAlignment="1">
      <alignment horizontal="center" vertical="center"/>
    </xf>
    <xf numFmtId="4" fontId="15" fillId="0" borderId="2" xfId="0" applyNumberFormat="1" applyFont="1" applyFill="1" applyBorder="1" applyAlignment="1">
      <alignment horizontal="center" vertical="center"/>
    </xf>
    <xf numFmtId="4" fontId="17" fillId="0" borderId="2" xfId="0" applyNumberFormat="1" applyFont="1" applyFill="1" applyBorder="1" applyAlignment="1">
      <alignment horizontal="center" vertical="center" wrapText="1"/>
    </xf>
    <xf numFmtId="0" fontId="17" fillId="0" borderId="4" xfId="2" applyFont="1" applyFill="1" applyBorder="1" applyAlignment="1">
      <alignment horizontal="center" vertical="center" wrapText="1"/>
    </xf>
    <xf numFmtId="164" fontId="17" fillId="0" borderId="2" xfId="2" applyNumberFormat="1" applyFont="1" applyFill="1" applyBorder="1" applyAlignment="1">
      <alignment horizontal="center" vertical="center" wrapText="1"/>
    </xf>
    <xf numFmtId="164" fontId="17" fillId="0" borderId="2" xfId="0" applyNumberFormat="1" applyFont="1" applyFill="1" applyBorder="1" applyAlignment="1">
      <alignment horizontal="center" vertical="center" wrapText="1"/>
    </xf>
    <xf numFmtId="4" fontId="17" fillId="5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2" fontId="18" fillId="0" borderId="0" xfId="0" applyNumberFormat="1" applyFont="1" applyFill="1" applyBorder="1"/>
    <xf numFmtId="4" fontId="22" fillId="0" borderId="7" xfId="0" applyNumberFormat="1" applyFont="1" applyFill="1" applyBorder="1" applyAlignment="1">
      <alignment horizontal="center" vertical="center" wrapText="1"/>
    </xf>
    <xf numFmtId="4" fontId="17" fillId="0" borderId="7" xfId="0" applyNumberFormat="1" applyFont="1" applyFill="1" applyBorder="1" applyAlignment="1">
      <alignment horizontal="center" vertical="center" wrapText="1"/>
    </xf>
    <xf numFmtId="4" fontId="15" fillId="0" borderId="7" xfId="0" applyNumberFormat="1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4" fontId="17" fillId="0" borderId="7" xfId="0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3" fontId="25" fillId="0" borderId="0" xfId="0" applyNumberFormat="1" applyFont="1" applyAlignment="1">
      <alignment horizontal="right" vertical="center" wrapText="1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horizontal="right" vertical="center" wrapText="1"/>
    </xf>
    <xf numFmtId="0" fontId="24" fillId="0" borderId="0" xfId="0" applyFont="1" applyAlignment="1">
      <alignment horizontal="center" vertical="center" wrapText="1"/>
    </xf>
    <xf numFmtId="0" fontId="25" fillId="0" borderId="0" xfId="0" applyFont="1" applyAlignment="1">
      <alignment horizontal="right" vertical="center" wrapText="1"/>
    </xf>
    <xf numFmtId="0" fontId="23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4" fontId="24" fillId="0" borderId="0" xfId="0" applyNumberFormat="1" applyFont="1" applyAlignment="1">
      <alignment horizontal="right" vertical="center" wrapText="1"/>
    </xf>
    <xf numFmtId="3" fontId="24" fillId="0" borderId="0" xfId="0" applyNumberFormat="1" applyFont="1" applyAlignment="1">
      <alignment horizontal="right" vertical="center" wrapText="1"/>
    </xf>
    <xf numFmtId="4" fontId="25" fillId="0" borderId="0" xfId="0" applyNumberFormat="1" applyFont="1" applyAlignment="1">
      <alignment horizontal="right" vertical="center" wrapText="1"/>
    </xf>
    <xf numFmtId="0" fontId="27" fillId="0" borderId="0" xfId="0" applyFont="1" applyAlignment="1">
      <alignment horizontal="right" vertical="center" wrapText="1"/>
    </xf>
    <xf numFmtId="4" fontId="27" fillId="0" borderId="0" xfId="0" applyNumberFormat="1" applyFont="1" applyAlignment="1">
      <alignment horizontal="right" vertical="center" wrapText="1"/>
    </xf>
    <xf numFmtId="3" fontId="27" fillId="0" borderId="0" xfId="0" applyNumberFormat="1" applyFont="1" applyAlignment="1">
      <alignment horizontal="right" vertical="center" wrapText="1"/>
    </xf>
    <xf numFmtId="0" fontId="24" fillId="0" borderId="0" xfId="0" applyFont="1" applyAlignment="1">
      <alignment vertical="center"/>
    </xf>
    <xf numFmtId="0" fontId="24" fillId="0" borderId="13" xfId="0" applyFont="1" applyBorder="1" applyAlignment="1">
      <alignment vertical="center" wrapText="1"/>
    </xf>
    <xf numFmtId="0" fontId="29" fillId="0" borderId="0" xfId="0" applyFont="1" applyAlignment="1">
      <alignment horizontal="center" vertical="center" wrapText="1"/>
    </xf>
    <xf numFmtId="4" fontId="18" fillId="0" borderId="0" xfId="0" applyNumberFormat="1" applyFont="1" applyFill="1" applyBorder="1"/>
    <xf numFmtId="0" fontId="16" fillId="2" borderId="0" xfId="0" applyFont="1" applyFill="1" applyBorder="1"/>
    <xf numFmtId="0" fontId="0" fillId="0" borderId="0" xfId="0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165" fontId="7" fillId="4" borderId="3" xfId="0" applyNumberFormat="1" applyFont="1" applyFill="1" applyBorder="1" applyAlignment="1">
      <alignment horizontal="center" vertical="center" wrapText="1"/>
    </xf>
    <xf numFmtId="165" fontId="7" fillId="4" borderId="4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left" vertical="top"/>
    </xf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horizontal="left" vertical="center" wrapText="1" indent="8"/>
    </xf>
    <xf numFmtId="3" fontId="25" fillId="0" borderId="0" xfId="0" applyNumberFormat="1" applyFont="1" applyAlignment="1">
      <alignment horizontal="right" vertical="center" wrapText="1"/>
    </xf>
    <xf numFmtId="0" fontId="25" fillId="0" borderId="0" xfId="0" applyFont="1" applyAlignment="1">
      <alignment vertical="center" wrapText="1"/>
    </xf>
    <xf numFmtId="0" fontId="24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4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20" xfId="0" applyFont="1" applyBorder="1" applyAlignment="1">
      <alignment vertical="center" wrapText="1"/>
    </xf>
    <xf numFmtId="0" fontId="27" fillId="0" borderId="0" xfId="0" applyFont="1" applyAlignment="1">
      <alignment vertical="center" wrapText="1"/>
    </xf>
    <xf numFmtId="0" fontId="24" fillId="0" borderId="15" xfId="0" applyFont="1" applyBorder="1" applyAlignment="1">
      <alignment horizontal="center" vertical="center" wrapText="1"/>
    </xf>
    <xf numFmtId="4" fontId="24" fillId="0" borderId="0" xfId="0" applyNumberFormat="1" applyFont="1" applyAlignment="1">
      <alignment horizontal="right" vertical="center" wrapText="1"/>
    </xf>
    <xf numFmtId="0" fontId="28" fillId="0" borderId="0" xfId="0" applyFont="1" applyAlignment="1">
      <alignment horizontal="right" vertical="center" wrapText="1"/>
    </xf>
    <xf numFmtId="4" fontId="28" fillId="0" borderId="0" xfId="0" applyNumberFormat="1" applyFont="1" applyAlignment="1">
      <alignment horizontal="right" vertical="center" wrapText="1"/>
    </xf>
    <xf numFmtId="3" fontId="24" fillId="0" borderId="0" xfId="0" applyNumberFormat="1" applyFont="1" applyAlignment="1">
      <alignment horizontal="right" vertical="center" wrapText="1"/>
    </xf>
    <xf numFmtId="3" fontId="28" fillId="0" borderId="0" xfId="0" applyNumberFormat="1" applyFont="1" applyAlignment="1">
      <alignment horizontal="right" vertical="center" wrapText="1"/>
    </xf>
    <xf numFmtId="0" fontId="29" fillId="0" borderId="0" xfId="0" applyFont="1" applyAlignment="1">
      <alignment horizontal="left" vertical="center" wrapText="1" indent="1"/>
    </xf>
    <xf numFmtId="0" fontId="25" fillId="0" borderId="0" xfId="0" applyFont="1" applyAlignment="1">
      <alignment horizontal="right" vertical="center" wrapText="1"/>
    </xf>
    <xf numFmtId="4" fontId="25" fillId="0" borderId="0" xfId="0" applyNumberFormat="1" applyFont="1" applyAlignment="1">
      <alignment horizontal="right" vertical="center" wrapText="1"/>
    </xf>
    <xf numFmtId="0" fontId="30" fillId="0" borderId="0" xfId="0" applyFont="1" applyAlignment="1">
      <alignment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4" fontId="17" fillId="0" borderId="5" xfId="0" applyNumberFormat="1" applyFont="1" applyFill="1" applyBorder="1" applyAlignment="1">
      <alignment horizontal="center" vertical="center" wrapText="1"/>
    </xf>
    <xf numFmtId="4" fontId="17" fillId="0" borderId="7" xfId="0" applyNumberFormat="1" applyFont="1" applyFill="1" applyBorder="1" applyAlignment="1">
      <alignment horizontal="center" vertical="center" wrapText="1"/>
    </xf>
    <xf numFmtId="4" fontId="17" fillId="0" borderId="5" xfId="0" applyNumberFormat="1" applyFont="1" applyFill="1" applyBorder="1" applyAlignment="1">
      <alignment horizontal="center" vertical="center"/>
    </xf>
    <xf numFmtId="4" fontId="17" fillId="0" borderId="7" xfId="0" applyNumberFormat="1" applyFont="1" applyFill="1" applyBorder="1" applyAlignment="1">
      <alignment horizontal="center" vertical="center"/>
    </xf>
    <xf numFmtId="4" fontId="15" fillId="0" borderId="5" xfId="0" applyNumberFormat="1" applyFont="1" applyFill="1" applyBorder="1" applyAlignment="1">
      <alignment horizontal="center" vertical="center" wrapText="1"/>
    </xf>
    <xf numFmtId="4" fontId="15" fillId="0" borderId="7" xfId="0" applyNumberFormat="1" applyFont="1" applyFill="1" applyBorder="1" applyAlignment="1">
      <alignment horizontal="center" vertical="center" wrapText="1"/>
    </xf>
    <xf numFmtId="4" fontId="15" fillId="0" borderId="3" xfId="0" applyNumberFormat="1" applyFont="1" applyFill="1" applyBorder="1" applyAlignment="1">
      <alignment horizontal="center" vertical="center" wrapText="1"/>
    </xf>
    <xf numFmtId="4" fontId="15" fillId="0" borderId="9" xfId="0" applyNumberFormat="1" applyFont="1" applyFill="1" applyBorder="1" applyAlignment="1">
      <alignment horizontal="center" vertical="center" wrapText="1"/>
    </xf>
    <xf numFmtId="4" fontId="15" fillId="0" borderId="4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5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83"/>
  <sheetViews>
    <sheetView zoomScaleNormal="100" workbookViewId="0">
      <selection activeCell="F94" sqref="F94"/>
    </sheetView>
  </sheetViews>
  <sheetFormatPr defaultRowHeight="15" x14ac:dyDescent="0.25"/>
  <cols>
    <col min="1" max="1" width="5" style="1" customWidth="1"/>
    <col min="2" max="2" width="14.28515625" style="2" customWidth="1"/>
    <col min="3" max="3" width="51" style="3" customWidth="1"/>
    <col min="4" max="4" width="14.5703125" style="4" customWidth="1"/>
    <col min="5" max="5" width="13.85546875" style="4" customWidth="1"/>
    <col min="6" max="6" width="14.7109375" style="4" customWidth="1"/>
    <col min="7" max="7" width="16.28515625" style="4" customWidth="1"/>
    <col min="8" max="8" width="18.7109375" style="4" customWidth="1"/>
    <col min="9" max="9" width="15.7109375" hidden="1" customWidth="1"/>
    <col min="10" max="10" width="14.7109375" hidden="1" customWidth="1"/>
    <col min="11" max="11" width="0" hidden="1" customWidth="1"/>
    <col min="12" max="12" width="21" hidden="1" customWidth="1"/>
  </cols>
  <sheetData>
    <row r="1" spans="1:12" x14ac:dyDescent="0.25">
      <c r="A1" s="151"/>
      <c r="B1" s="151"/>
      <c r="C1" s="152" t="s">
        <v>0</v>
      </c>
      <c r="D1" s="152"/>
      <c r="E1" s="152"/>
      <c r="F1" s="152"/>
      <c r="G1" s="152"/>
      <c r="H1" s="5"/>
    </row>
    <row r="2" spans="1:12" ht="31.5" customHeight="1" x14ac:dyDescent="0.25">
      <c r="A2" s="44"/>
      <c r="B2" s="44"/>
      <c r="C2" s="152" t="s">
        <v>118</v>
      </c>
      <c r="D2" s="152"/>
      <c r="E2" s="152"/>
      <c r="F2" s="152"/>
      <c r="G2" s="152"/>
      <c r="H2" s="5"/>
    </row>
    <row r="3" spans="1:12" x14ac:dyDescent="0.25">
      <c r="A3" s="44"/>
      <c r="B3" s="44"/>
      <c r="C3" s="153"/>
      <c r="D3" s="153"/>
      <c r="E3" s="153"/>
      <c r="F3" s="153"/>
      <c r="G3" s="153"/>
      <c r="H3" s="5"/>
    </row>
    <row r="4" spans="1:12" x14ac:dyDescent="0.25">
      <c r="A4" s="44"/>
      <c r="B4" s="6"/>
      <c r="C4" s="154" t="s">
        <v>1</v>
      </c>
      <c r="D4" s="154"/>
      <c r="E4" s="154"/>
      <c r="F4" s="154"/>
      <c r="G4" s="154"/>
      <c r="H4" s="5"/>
    </row>
    <row r="5" spans="1:12" x14ac:dyDescent="0.25">
      <c r="A5" s="44"/>
      <c r="B5" s="150"/>
      <c r="C5" s="150"/>
      <c r="D5" s="7"/>
      <c r="E5" s="5"/>
      <c r="F5" s="5"/>
      <c r="G5" s="5"/>
      <c r="H5" s="5"/>
    </row>
    <row r="6" spans="1:12" x14ac:dyDescent="0.25">
      <c r="A6" s="138" t="s">
        <v>2</v>
      </c>
      <c r="B6" s="148" t="s">
        <v>3</v>
      </c>
      <c r="C6" s="138" t="s">
        <v>4</v>
      </c>
      <c r="D6" s="149" t="s">
        <v>5</v>
      </c>
      <c r="E6" s="149"/>
      <c r="F6" s="149"/>
      <c r="G6" s="149"/>
      <c r="H6" s="138" t="s">
        <v>6</v>
      </c>
      <c r="J6" s="141" t="s">
        <v>104</v>
      </c>
    </row>
    <row r="7" spans="1:12" x14ac:dyDescent="0.25">
      <c r="A7" s="138"/>
      <c r="B7" s="148"/>
      <c r="C7" s="138"/>
      <c r="D7" s="138" t="s">
        <v>7</v>
      </c>
      <c r="E7" s="138" t="s">
        <v>8</v>
      </c>
      <c r="F7" s="138" t="s">
        <v>9</v>
      </c>
      <c r="G7" s="138" t="s">
        <v>15</v>
      </c>
      <c r="H7" s="138"/>
      <c r="J7" s="142"/>
      <c r="L7" s="76"/>
    </row>
    <row r="8" spans="1:12" x14ac:dyDescent="0.25">
      <c r="A8" s="138"/>
      <c r="B8" s="148"/>
      <c r="C8" s="138"/>
      <c r="D8" s="138"/>
      <c r="E8" s="138"/>
      <c r="F8" s="138"/>
      <c r="G8" s="138"/>
      <c r="H8" s="138"/>
      <c r="J8" s="142"/>
      <c r="L8" s="76"/>
    </row>
    <row r="9" spans="1:12" x14ac:dyDescent="0.25">
      <c r="A9" s="138"/>
      <c r="B9" s="148"/>
      <c r="C9" s="138"/>
      <c r="D9" s="138"/>
      <c r="E9" s="138"/>
      <c r="F9" s="138"/>
      <c r="G9" s="138"/>
      <c r="H9" s="138"/>
      <c r="J9" s="143"/>
      <c r="L9" s="76"/>
    </row>
    <row r="10" spans="1:12" x14ac:dyDescent="0.25">
      <c r="A10" s="47">
        <v>1</v>
      </c>
      <c r="B10" s="8">
        <v>2</v>
      </c>
      <c r="C10" s="47">
        <v>3</v>
      </c>
      <c r="D10" s="47">
        <v>4</v>
      </c>
      <c r="E10" s="47">
        <v>5</v>
      </c>
      <c r="F10" s="47">
        <v>6</v>
      </c>
      <c r="G10" s="47">
        <v>7</v>
      </c>
      <c r="H10" s="47">
        <v>8</v>
      </c>
      <c r="J10" s="42"/>
      <c r="L10" s="76"/>
    </row>
    <row r="11" spans="1:12" x14ac:dyDescent="0.25">
      <c r="A11" s="21">
        <v>1</v>
      </c>
      <c r="B11" s="139" t="s">
        <v>48</v>
      </c>
      <c r="C11" s="140"/>
      <c r="D11" s="28"/>
      <c r="E11" s="28"/>
      <c r="F11" s="65"/>
      <c r="G11" s="28"/>
      <c r="H11" s="58"/>
      <c r="J11" s="42"/>
      <c r="L11" s="76"/>
    </row>
    <row r="12" spans="1:12" x14ac:dyDescent="0.25">
      <c r="A12" s="21">
        <v>2</v>
      </c>
      <c r="B12" s="50" t="s">
        <v>25</v>
      </c>
      <c r="C12" s="51" t="s">
        <v>66</v>
      </c>
      <c r="D12" s="25">
        <v>482.39699999999999</v>
      </c>
      <c r="E12" s="25">
        <v>0</v>
      </c>
      <c r="F12" s="25">
        <v>0</v>
      </c>
      <c r="G12" s="43">
        <v>0</v>
      </c>
      <c r="H12" s="59">
        <f t="shared" ref="H12:H18" si="0">D12+E12+F12+G12</f>
        <v>482.39699999999999</v>
      </c>
      <c r="I12" s="52"/>
      <c r="J12" s="60">
        <v>0</v>
      </c>
      <c r="K12">
        <v>1.5355000000000001</v>
      </c>
      <c r="L12" s="84">
        <f>H12*K12</f>
        <v>740.72059350000006</v>
      </c>
    </row>
    <row r="13" spans="1:12" x14ac:dyDescent="0.25">
      <c r="A13" s="45">
        <v>3</v>
      </c>
      <c r="B13" s="14" t="s">
        <v>26</v>
      </c>
      <c r="C13" s="79" t="s">
        <v>69</v>
      </c>
      <c r="D13" s="25">
        <v>1306.73</v>
      </c>
      <c r="E13" s="25">
        <v>134.33000000000001</v>
      </c>
      <c r="F13" s="25">
        <v>0</v>
      </c>
      <c r="G13" s="43">
        <v>0</v>
      </c>
      <c r="H13" s="59">
        <f t="shared" si="0"/>
        <v>1441.06</v>
      </c>
      <c r="I13" s="29"/>
      <c r="J13" s="61">
        <v>183.82</v>
      </c>
      <c r="K13">
        <v>1.5355000000000001</v>
      </c>
      <c r="L13" s="84">
        <f t="shared" ref="L13:L31" si="1">H13*K13</f>
        <v>2212.7476299999998</v>
      </c>
    </row>
    <row r="14" spans="1:12" x14ac:dyDescent="0.25">
      <c r="A14" s="21">
        <v>4</v>
      </c>
      <c r="B14" s="14" t="s">
        <v>27</v>
      </c>
      <c r="C14" s="79" t="s">
        <v>65</v>
      </c>
      <c r="D14" s="25">
        <v>2867.9650000000001</v>
      </c>
      <c r="E14" s="25">
        <v>943.52300000000002</v>
      </c>
      <c r="F14" s="25">
        <v>0</v>
      </c>
      <c r="G14" s="43">
        <v>0</v>
      </c>
      <c r="H14" s="59">
        <f t="shared" si="0"/>
        <v>3811.4880000000003</v>
      </c>
      <c r="I14" s="29"/>
      <c r="J14" s="61">
        <v>233.233</v>
      </c>
      <c r="K14">
        <v>1.5355000000000001</v>
      </c>
      <c r="L14" s="84">
        <f t="shared" si="1"/>
        <v>5852.5398240000004</v>
      </c>
    </row>
    <row r="15" spans="1:12" x14ac:dyDescent="0.25">
      <c r="A15" s="21">
        <v>5</v>
      </c>
      <c r="B15" s="14" t="s">
        <v>28</v>
      </c>
      <c r="C15" s="79" t="s">
        <v>68</v>
      </c>
      <c r="D15" s="25">
        <v>1078.9949999999999</v>
      </c>
      <c r="E15" s="25">
        <v>335.16699999999997</v>
      </c>
      <c r="F15" s="25">
        <v>0</v>
      </c>
      <c r="G15" s="43">
        <v>0</v>
      </c>
      <c r="H15" s="59">
        <f t="shared" si="0"/>
        <v>1414.1619999999998</v>
      </c>
      <c r="I15" s="29"/>
      <c r="J15" s="61">
        <v>142.63</v>
      </c>
      <c r="K15">
        <v>1.5355000000000001</v>
      </c>
      <c r="L15" s="84">
        <f t="shared" si="1"/>
        <v>2171.4457509999997</v>
      </c>
    </row>
    <row r="16" spans="1:12" x14ac:dyDescent="0.25">
      <c r="A16" s="21">
        <v>6</v>
      </c>
      <c r="B16" s="50" t="s">
        <v>29</v>
      </c>
      <c r="C16" s="79" t="s">
        <v>77</v>
      </c>
      <c r="D16" s="25">
        <v>15231.941000000001</v>
      </c>
      <c r="E16" s="25">
        <v>48.311999999999998</v>
      </c>
      <c r="F16" s="25">
        <v>0</v>
      </c>
      <c r="G16" s="43">
        <v>0</v>
      </c>
      <c r="H16" s="59">
        <f t="shared" si="0"/>
        <v>15280.253000000001</v>
      </c>
      <c r="I16" s="29">
        <v>119353.307</v>
      </c>
      <c r="J16" s="61">
        <v>6844.78</v>
      </c>
      <c r="K16">
        <v>1.5355000000000001</v>
      </c>
      <c r="L16" s="84">
        <f t="shared" si="1"/>
        <v>23462.828481500001</v>
      </c>
    </row>
    <row r="17" spans="1:12" x14ac:dyDescent="0.25">
      <c r="A17" s="21">
        <v>7</v>
      </c>
      <c r="B17" s="14" t="s">
        <v>30</v>
      </c>
      <c r="C17" s="79" t="s">
        <v>67</v>
      </c>
      <c r="D17" s="25">
        <v>1337.51</v>
      </c>
      <c r="E17" s="25">
        <v>0</v>
      </c>
      <c r="F17" s="25">
        <v>0</v>
      </c>
      <c r="G17" s="43">
        <v>0</v>
      </c>
      <c r="H17" s="59">
        <f t="shared" si="0"/>
        <v>1337.51</v>
      </c>
      <c r="I17" s="53">
        <f>I16-H16</f>
        <v>104073.054</v>
      </c>
      <c r="J17" s="61">
        <v>278.63</v>
      </c>
      <c r="K17">
        <v>1.5355000000000001</v>
      </c>
      <c r="L17" s="84">
        <f t="shared" si="1"/>
        <v>2053.7466050000003</v>
      </c>
    </row>
    <row r="18" spans="1:12" ht="24" x14ac:dyDescent="0.25">
      <c r="A18" s="21">
        <v>8</v>
      </c>
      <c r="B18" s="14" t="s">
        <v>31</v>
      </c>
      <c r="C18" s="79" t="s">
        <v>71</v>
      </c>
      <c r="D18" s="25">
        <v>3393.0059999999999</v>
      </c>
      <c r="E18" s="25">
        <v>2801.6559999999999</v>
      </c>
      <c r="F18" s="25">
        <v>0</v>
      </c>
      <c r="G18" s="43">
        <v>0</v>
      </c>
      <c r="H18" s="59">
        <f t="shared" si="0"/>
        <v>6194.6620000000003</v>
      </c>
      <c r="I18" s="29"/>
      <c r="J18" s="61">
        <v>154.08500000000001</v>
      </c>
      <c r="K18">
        <v>1.5355000000000001</v>
      </c>
      <c r="L18" s="84">
        <f t="shared" si="1"/>
        <v>9511.9035010000007</v>
      </c>
    </row>
    <row r="19" spans="1:12" x14ac:dyDescent="0.25">
      <c r="A19" s="82">
        <v>9</v>
      </c>
      <c r="B19" s="14" t="s">
        <v>32</v>
      </c>
      <c r="C19" s="79" t="s">
        <v>70</v>
      </c>
      <c r="D19" s="25">
        <v>4826.6890000000003</v>
      </c>
      <c r="E19" s="25">
        <v>2.5710000000000002</v>
      </c>
      <c r="F19" s="25">
        <v>0</v>
      </c>
      <c r="G19" s="43">
        <v>0</v>
      </c>
      <c r="H19" s="59">
        <f t="shared" ref="H19:H32" si="2">D19+E19+F19+G19</f>
        <v>4829.26</v>
      </c>
      <c r="I19" s="29">
        <v>25667.682000000001</v>
      </c>
      <c r="J19" s="61">
        <v>604.78700000000003</v>
      </c>
      <c r="K19">
        <v>1.5355000000000001</v>
      </c>
      <c r="L19" s="84">
        <f t="shared" si="1"/>
        <v>7415.3287300000011</v>
      </c>
    </row>
    <row r="20" spans="1:12" x14ac:dyDescent="0.25">
      <c r="A20" s="21">
        <v>10</v>
      </c>
      <c r="B20" s="50" t="s">
        <v>33</v>
      </c>
      <c r="C20" s="79" t="s">
        <v>72</v>
      </c>
      <c r="D20" s="25">
        <v>1496.6420000000001</v>
      </c>
      <c r="E20" s="25">
        <v>947.09400000000005</v>
      </c>
      <c r="F20" s="25">
        <v>32700</v>
      </c>
      <c r="G20" s="43">
        <v>0</v>
      </c>
      <c r="H20" s="59">
        <f t="shared" si="2"/>
        <v>35143.735999999997</v>
      </c>
      <c r="I20" s="53" t="e">
        <f>I19-#REF!</f>
        <v>#REF!</v>
      </c>
      <c r="J20" s="61">
        <v>85.025999999999996</v>
      </c>
      <c r="K20">
        <v>1.5355000000000001</v>
      </c>
      <c r="L20" s="84">
        <f t="shared" si="1"/>
        <v>53963.206628</v>
      </c>
    </row>
    <row r="21" spans="1:12" x14ac:dyDescent="0.25">
      <c r="A21" s="21">
        <v>11</v>
      </c>
      <c r="B21" s="54" t="s">
        <v>34</v>
      </c>
      <c r="C21" s="80" t="s">
        <v>73</v>
      </c>
      <c r="D21" s="48">
        <v>1211.3820000000001</v>
      </c>
      <c r="E21" s="48">
        <v>78.522999999999996</v>
      </c>
      <c r="F21" s="48">
        <v>0</v>
      </c>
      <c r="G21" s="49">
        <v>0</v>
      </c>
      <c r="H21" s="59">
        <f t="shared" si="2"/>
        <v>1289.905</v>
      </c>
      <c r="I21" s="53" t="e">
        <f>F19+I20</f>
        <v>#REF!</v>
      </c>
      <c r="J21" s="62">
        <v>166.214</v>
      </c>
      <c r="K21">
        <v>1.5355000000000001</v>
      </c>
      <c r="L21" s="84">
        <f t="shared" si="1"/>
        <v>1980.6491275000001</v>
      </c>
    </row>
    <row r="22" spans="1:12" ht="25.5" x14ac:dyDescent="0.25">
      <c r="A22" s="21">
        <v>12</v>
      </c>
      <c r="B22" s="55" t="s">
        <v>75</v>
      </c>
      <c r="C22" s="51" t="s">
        <v>76</v>
      </c>
      <c r="D22" s="64">
        <v>1691.9590000000001</v>
      </c>
      <c r="E22" s="64">
        <v>207.65299999999999</v>
      </c>
      <c r="F22" s="64"/>
      <c r="G22" s="49">
        <v>0</v>
      </c>
      <c r="H22" s="59">
        <f t="shared" si="2"/>
        <v>1899.6120000000001</v>
      </c>
      <c r="I22" s="78"/>
      <c r="J22" s="63">
        <v>126.298</v>
      </c>
      <c r="K22">
        <v>1.5355000000000001</v>
      </c>
      <c r="L22" s="84">
        <f t="shared" si="1"/>
        <v>2916.8542260000004</v>
      </c>
    </row>
    <row r="23" spans="1:12" x14ac:dyDescent="0.25">
      <c r="A23" s="21">
        <v>13</v>
      </c>
      <c r="B23" s="55" t="s">
        <v>78</v>
      </c>
      <c r="C23" s="51" t="s">
        <v>105</v>
      </c>
      <c r="D23" s="64"/>
      <c r="E23" s="64">
        <v>728.35400000000004</v>
      </c>
      <c r="F23" s="64">
        <v>17108.906999999999</v>
      </c>
      <c r="G23" s="49">
        <v>0</v>
      </c>
      <c r="H23" s="59">
        <f t="shared" si="2"/>
        <v>17837.260999999999</v>
      </c>
      <c r="I23" s="78"/>
      <c r="J23" s="63">
        <v>124.98399999999999</v>
      </c>
      <c r="K23">
        <v>1.5355000000000001</v>
      </c>
      <c r="L23" s="84">
        <f t="shared" si="1"/>
        <v>27389.1142655</v>
      </c>
    </row>
    <row r="24" spans="1:12" x14ac:dyDescent="0.25">
      <c r="A24" s="21">
        <v>14</v>
      </c>
      <c r="B24" s="55" t="s">
        <v>80</v>
      </c>
      <c r="C24" s="51" t="s">
        <v>79</v>
      </c>
      <c r="D24" s="64"/>
      <c r="E24" s="64">
        <v>492.654</v>
      </c>
      <c r="F24" s="64">
        <v>4613.1909999999998</v>
      </c>
      <c r="G24" s="49">
        <v>0</v>
      </c>
      <c r="H24" s="59">
        <f t="shared" si="2"/>
        <v>5105.8449999999993</v>
      </c>
      <c r="I24" s="78"/>
      <c r="J24" s="63">
        <v>139.38999999999999</v>
      </c>
      <c r="K24">
        <v>1.5355000000000001</v>
      </c>
      <c r="L24" s="84">
        <f t="shared" si="1"/>
        <v>7840.0249974999997</v>
      </c>
    </row>
    <row r="25" spans="1:12" x14ac:dyDescent="0.25">
      <c r="A25" s="82">
        <v>15</v>
      </c>
      <c r="B25" s="55" t="s">
        <v>81</v>
      </c>
      <c r="C25" s="51" t="s">
        <v>82</v>
      </c>
      <c r="D25" s="64"/>
      <c r="E25" s="64">
        <v>7799.826</v>
      </c>
      <c r="F25" s="64">
        <v>119508.432</v>
      </c>
      <c r="G25" s="49">
        <v>0</v>
      </c>
      <c r="H25" s="59">
        <f t="shared" si="2"/>
        <v>127308.258</v>
      </c>
      <c r="I25" s="78"/>
      <c r="J25" s="63">
        <v>3494.64</v>
      </c>
      <c r="K25">
        <v>1.5355000000000001</v>
      </c>
      <c r="L25" s="84">
        <f t="shared" si="1"/>
        <v>195481.830159</v>
      </c>
    </row>
    <row r="26" spans="1:12" x14ac:dyDescent="0.25">
      <c r="A26" s="21">
        <v>16</v>
      </c>
      <c r="B26" s="55" t="s">
        <v>85</v>
      </c>
      <c r="C26" s="51" t="s">
        <v>83</v>
      </c>
      <c r="D26" s="64"/>
      <c r="E26" s="64">
        <v>912.673</v>
      </c>
      <c r="F26" s="64">
        <v>7328.1710000000003</v>
      </c>
      <c r="G26" s="49">
        <v>0</v>
      </c>
      <c r="H26" s="59">
        <f t="shared" si="2"/>
        <v>8240.844000000001</v>
      </c>
      <c r="I26" s="78"/>
      <c r="J26" s="63">
        <v>798.60500000000002</v>
      </c>
      <c r="K26">
        <v>1.5355000000000001</v>
      </c>
      <c r="L26" s="84">
        <f t="shared" si="1"/>
        <v>12653.815962000002</v>
      </c>
    </row>
    <row r="27" spans="1:12" ht="18" customHeight="1" x14ac:dyDescent="0.25">
      <c r="A27" s="21">
        <v>17</v>
      </c>
      <c r="B27" s="55" t="s">
        <v>86</v>
      </c>
      <c r="C27" s="51" t="s">
        <v>84</v>
      </c>
      <c r="D27" s="64"/>
      <c r="E27" s="64">
        <v>168.47300000000001</v>
      </c>
      <c r="F27" s="64">
        <v>13.509</v>
      </c>
      <c r="G27" s="49">
        <v>0</v>
      </c>
      <c r="H27" s="59">
        <f t="shared" si="2"/>
        <v>181.98200000000003</v>
      </c>
      <c r="I27" s="78"/>
      <c r="J27" s="63">
        <v>81.863</v>
      </c>
      <c r="K27">
        <v>1.5355000000000001</v>
      </c>
      <c r="L27" s="84">
        <f t="shared" si="1"/>
        <v>279.43336100000005</v>
      </c>
    </row>
    <row r="28" spans="1:12" x14ac:dyDescent="0.25">
      <c r="A28" s="21">
        <v>18</v>
      </c>
      <c r="B28" s="55" t="s">
        <v>89</v>
      </c>
      <c r="C28" s="51" t="s">
        <v>87</v>
      </c>
      <c r="D28" s="64">
        <v>33.470999999999997</v>
      </c>
      <c r="E28" s="64">
        <v>835.43600000000004</v>
      </c>
      <c r="F28" s="64">
        <v>968.73800000000006</v>
      </c>
      <c r="G28" s="49">
        <v>0</v>
      </c>
      <c r="H28" s="59">
        <f t="shared" si="2"/>
        <v>1837.645</v>
      </c>
      <c r="I28" s="78"/>
      <c r="J28" s="63">
        <v>581.81100000000004</v>
      </c>
      <c r="K28">
        <v>1.5355000000000001</v>
      </c>
      <c r="L28" s="84">
        <f t="shared" si="1"/>
        <v>2821.7038975</v>
      </c>
    </row>
    <row r="29" spans="1:12" x14ac:dyDescent="0.25">
      <c r="A29" s="21">
        <v>19</v>
      </c>
      <c r="B29" s="55" t="s">
        <v>90</v>
      </c>
      <c r="C29" s="51" t="s">
        <v>119</v>
      </c>
      <c r="D29" s="64">
        <v>528.77499999999998</v>
      </c>
      <c r="E29" s="64">
        <v>1612.386</v>
      </c>
      <c r="F29" s="64">
        <v>245.184</v>
      </c>
      <c r="G29" s="49">
        <v>0</v>
      </c>
      <c r="H29" s="59">
        <f t="shared" si="2"/>
        <v>2386.3450000000003</v>
      </c>
      <c r="I29" s="78"/>
      <c r="J29" s="63">
        <v>1704.4570000000001</v>
      </c>
      <c r="K29">
        <v>1.5355000000000001</v>
      </c>
      <c r="L29" s="84">
        <f t="shared" si="1"/>
        <v>3664.2327475000006</v>
      </c>
    </row>
    <row r="30" spans="1:12" x14ac:dyDescent="0.25">
      <c r="A30" s="21">
        <v>20</v>
      </c>
      <c r="B30" s="55" t="s">
        <v>91</v>
      </c>
      <c r="C30" s="51" t="s">
        <v>88</v>
      </c>
      <c r="D30" s="64">
        <v>5.202</v>
      </c>
      <c r="E30" s="64">
        <v>101.851</v>
      </c>
      <c r="F30" s="64">
        <v>522.74400000000003</v>
      </c>
      <c r="G30" s="49">
        <v>0</v>
      </c>
      <c r="H30" s="59">
        <f t="shared" si="2"/>
        <v>629.79700000000003</v>
      </c>
      <c r="I30" s="78"/>
      <c r="J30" s="63">
        <v>455.69</v>
      </c>
      <c r="K30">
        <v>1.5355000000000001</v>
      </c>
      <c r="L30" s="84">
        <f t="shared" si="1"/>
        <v>967.05329350000011</v>
      </c>
    </row>
    <row r="31" spans="1:12" x14ac:dyDescent="0.25">
      <c r="A31" s="82">
        <v>21</v>
      </c>
      <c r="B31" s="55" t="s">
        <v>94</v>
      </c>
      <c r="C31" s="51" t="s">
        <v>95</v>
      </c>
      <c r="D31" s="64"/>
      <c r="E31" s="64">
        <v>2251.6909999999998</v>
      </c>
      <c r="F31" s="64"/>
      <c r="G31" s="49">
        <v>0</v>
      </c>
      <c r="H31" s="59">
        <f t="shared" si="2"/>
        <v>2251.6909999999998</v>
      </c>
      <c r="I31" s="78"/>
      <c r="J31" s="63">
        <v>1005.201</v>
      </c>
      <c r="K31">
        <v>1.5355000000000001</v>
      </c>
      <c r="L31" s="84">
        <f t="shared" si="1"/>
        <v>3457.4715305</v>
      </c>
    </row>
    <row r="32" spans="1:12" x14ac:dyDescent="0.25">
      <c r="A32" s="21">
        <v>22</v>
      </c>
      <c r="B32" s="9"/>
      <c r="C32" s="10" t="s">
        <v>44</v>
      </c>
      <c r="D32" s="11">
        <f>SUM(D12:D31)</f>
        <v>35492.663999999997</v>
      </c>
      <c r="E32" s="11">
        <f t="shared" ref="E32:J32" si="3">SUM(E12:E31)</f>
        <v>20402.172999999999</v>
      </c>
      <c r="F32" s="11">
        <f>SUM(F12:F31)</f>
        <v>183008.87600000002</v>
      </c>
      <c r="G32" s="11">
        <f t="shared" si="3"/>
        <v>0</v>
      </c>
      <c r="H32" s="59">
        <f t="shared" si="2"/>
        <v>238903.71300000002</v>
      </c>
      <c r="I32" s="11" t="e">
        <f t="shared" si="3"/>
        <v>#REF!</v>
      </c>
      <c r="J32" s="11">
        <f t="shared" si="3"/>
        <v>17206.144</v>
      </c>
      <c r="L32" s="83">
        <f>SUM(L12:L31)</f>
        <v>366836.65131149994</v>
      </c>
    </row>
    <row r="33" spans="1:12" ht="15" hidden="1" customHeight="1" x14ac:dyDescent="0.25">
      <c r="A33" s="21">
        <v>23</v>
      </c>
      <c r="B33" s="139" t="s">
        <v>49</v>
      </c>
      <c r="C33" s="140"/>
      <c r="D33" s="13">
        <f>SUM(D12:D32)</f>
        <v>70985.327999999994</v>
      </c>
      <c r="E33" s="13"/>
      <c r="F33" s="13"/>
      <c r="G33" s="13"/>
      <c r="H33" s="13"/>
      <c r="J33" s="39"/>
      <c r="L33" s="77"/>
    </row>
    <row r="34" spans="1:12" hidden="1" x14ac:dyDescent="0.25">
      <c r="A34" s="21">
        <v>24</v>
      </c>
      <c r="B34" s="14" t="s">
        <v>35</v>
      </c>
      <c r="C34" s="12" t="s">
        <v>16</v>
      </c>
      <c r="D34" s="19"/>
      <c r="E34" s="19"/>
      <c r="F34" s="19"/>
      <c r="G34" s="20">
        <v>0</v>
      </c>
      <c r="H34" s="19">
        <f>G34</f>
        <v>0</v>
      </c>
      <c r="J34" s="39"/>
      <c r="L34" s="77"/>
    </row>
    <row r="35" spans="1:12" hidden="1" x14ac:dyDescent="0.25">
      <c r="A35" s="21">
        <v>25</v>
      </c>
      <c r="B35" s="14" t="s">
        <v>36</v>
      </c>
      <c r="C35" s="12" t="s">
        <v>17</v>
      </c>
      <c r="D35" s="19"/>
      <c r="E35" s="19"/>
      <c r="F35" s="19"/>
      <c r="G35" s="20">
        <v>0</v>
      </c>
      <c r="H35" s="19">
        <f t="shared" ref="H35:H42" si="4">G35</f>
        <v>0</v>
      </c>
      <c r="J35" s="39"/>
      <c r="L35" s="77"/>
    </row>
    <row r="36" spans="1:12" hidden="1" x14ac:dyDescent="0.25">
      <c r="A36" s="21">
        <v>26</v>
      </c>
      <c r="B36" s="14" t="s">
        <v>37</v>
      </c>
      <c r="C36" s="12" t="s">
        <v>18</v>
      </c>
      <c r="D36" s="19"/>
      <c r="E36" s="19"/>
      <c r="F36" s="19"/>
      <c r="G36" s="20">
        <v>0</v>
      </c>
      <c r="H36" s="19">
        <f t="shared" si="4"/>
        <v>0</v>
      </c>
      <c r="J36" s="39"/>
      <c r="L36" s="77"/>
    </row>
    <row r="37" spans="1:12" hidden="1" x14ac:dyDescent="0.25">
      <c r="A37" s="82">
        <v>27</v>
      </c>
      <c r="B37" s="14" t="s">
        <v>38</v>
      </c>
      <c r="C37" s="12" t="s">
        <v>64</v>
      </c>
      <c r="D37" s="19"/>
      <c r="E37" s="19"/>
      <c r="F37" s="19"/>
      <c r="G37" s="20">
        <v>0</v>
      </c>
      <c r="H37" s="19">
        <f t="shared" si="4"/>
        <v>0</v>
      </c>
      <c r="J37" s="39"/>
      <c r="L37" s="77"/>
    </row>
    <row r="38" spans="1:12" hidden="1" x14ac:dyDescent="0.25">
      <c r="A38" s="21">
        <v>28</v>
      </c>
      <c r="B38" s="14" t="s">
        <v>39</v>
      </c>
      <c r="C38" s="12" t="s">
        <v>19</v>
      </c>
      <c r="D38" s="19"/>
      <c r="E38" s="19"/>
      <c r="F38" s="19"/>
      <c r="G38" s="20">
        <v>0</v>
      </c>
      <c r="H38" s="19">
        <f t="shared" si="4"/>
        <v>0</v>
      </c>
      <c r="J38" s="39"/>
      <c r="L38" s="77"/>
    </row>
    <row r="39" spans="1:12" hidden="1" x14ac:dyDescent="0.25">
      <c r="A39" s="21">
        <v>29</v>
      </c>
      <c r="B39" s="14" t="s">
        <v>40</v>
      </c>
      <c r="C39" s="12" t="s">
        <v>20</v>
      </c>
      <c r="D39" s="19"/>
      <c r="E39" s="19"/>
      <c r="F39" s="19"/>
      <c r="G39" s="20">
        <v>0</v>
      </c>
      <c r="H39" s="19">
        <f t="shared" si="4"/>
        <v>0</v>
      </c>
      <c r="J39" s="39"/>
      <c r="L39" s="77"/>
    </row>
    <row r="40" spans="1:12" hidden="1" x14ac:dyDescent="0.25">
      <c r="A40" s="21">
        <v>30</v>
      </c>
      <c r="B40" s="14" t="s">
        <v>41</v>
      </c>
      <c r="C40" s="12" t="s">
        <v>21</v>
      </c>
      <c r="D40" s="19"/>
      <c r="E40" s="19"/>
      <c r="F40" s="19"/>
      <c r="G40" s="20">
        <v>0</v>
      </c>
      <c r="H40" s="19">
        <f t="shared" si="4"/>
        <v>0</v>
      </c>
      <c r="J40" s="39"/>
      <c r="L40" s="77"/>
    </row>
    <row r="41" spans="1:12" hidden="1" x14ac:dyDescent="0.25">
      <c r="A41" s="21">
        <v>31</v>
      </c>
      <c r="B41" s="14" t="s">
        <v>42</v>
      </c>
      <c r="C41" s="12" t="s">
        <v>22</v>
      </c>
      <c r="D41" s="19"/>
      <c r="E41" s="19"/>
      <c r="F41" s="19"/>
      <c r="G41" s="20">
        <v>0</v>
      </c>
      <c r="H41" s="19">
        <f t="shared" si="4"/>
        <v>0</v>
      </c>
      <c r="J41" s="39"/>
      <c r="L41" s="77"/>
    </row>
    <row r="42" spans="1:12" hidden="1" x14ac:dyDescent="0.25">
      <c r="A42" s="21">
        <v>32</v>
      </c>
      <c r="B42" s="14" t="s">
        <v>43</v>
      </c>
      <c r="C42" s="12" t="s">
        <v>23</v>
      </c>
      <c r="D42" s="19"/>
      <c r="E42" s="19"/>
      <c r="F42" s="19"/>
      <c r="G42" s="20">
        <v>0</v>
      </c>
      <c r="H42" s="19">
        <f t="shared" si="4"/>
        <v>0</v>
      </c>
      <c r="J42" s="39"/>
      <c r="L42" s="77"/>
    </row>
    <row r="43" spans="1:12" hidden="1" x14ac:dyDescent="0.25">
      <c r="A43" s="82">
        <v>33</v>
      </c>
      <c r="B43" s="46"/>
      <c r="C43" s="16" t="s">
        <v>45</v>
      </c>
      <c r="D43" s="17">
        <f>SUM(D34:D42)</f>
        <v>0</v>
      </c>
      <c r="E43" s="17">
        <f t="shared" ref="E43:G43" si="5">SUM(E34:E42)</f>
        <v>0</v>
      </c>
      <c r="F43" s="17">
        <f t="shared" si="5"/>
        <v>0</v>
      </c>
      <c r="G43" s="17">
        <f t="shared" si="5"/>
        <v>0</v>
      </c>
      <c r="H43" s="19">
        <f>SUM(H34:H42)</f>
        <v>0</v>
      </c>
      <c r="J43" s="39"/>
      <c r="L43" s="77"/>
    </row>
    <row r="44" spans="1:12" s="29" customFormat="1" hidden="1" x14ac:dyDescent="0.25">
      <c r="A44" s="21">
        <v>34</v>
      </c>
      <c r="B44" s="14"/>
      <c r="C44" s="34" t="s">
        <v>50</v>
      </c>
      <c r="D44" s="19"/>
      <c r="E44" s="19"/>
      <c r="F44" s="19"/>
      <c r="G44" s="19"/>
      <c r="H44" s="19"/>
      <c r="I44" s="30"/>
      <c r="J44" s="40"/>
      <c r="L44" s="77"/>
    </row>
    <row r="45" spans="1:12" s="29" customFormat="1" hidden="1" x14ac:dyDescent="0.25">
      <c r="A45" s="21">
        <v>35</v>
      </c>
      <c r="B45" s="14" t="s">
        <v>46</v>
      </c>
      <c r="C45" s="12" t="s">
        <v>51</v>
      </c>
      <c r="D45" s="23">
        <v>0</v>
      </c>
      <c r="E45" s="23">
        <v>0</v>
      </c>
      <c r="F45" s="23"/>
      <c r="G45" s="23"/>
      <c r="H45" s="23">
        <f>SUM(D45:G45)</f>
        <v>0</v>
      </c>
      <c r="I45" s="30"/>
      <c r="J45" s="41">
        <v>0</v>
      </c>
      <c r="L45" s="77"/>
    </row>
    <row r="46" spans="1:12" s="29" customFormat="1" hidden="1" x14ac:dyDescent="0.25">
      <c r="A46" s="21">
        <v>36</v>
      </c>
      <c r="B46" s="14"/>
      <c r="C46" s="16" t="s">
        <v>52</v>
      </c>
      <c r="D46" s="17"/>
      <c r="E46" s="17">
        <f t="shared" ref="E46:H46" si="6">E45</f>
        <v>0</v>
      </c>
      <c r="F46" s="17">
        <f t="shared" si="6"/>
        <v>0</v>
      </c>
      <c r="G46" s="17">
        <f t="shared" si="6"/>
        <v>0</v>
      </c>
      <c r="H46" s="19">
        <f t="shared" si="6"/>
        <v>0</v>
      </c>
      <c r="I46" s="30"/>
      <c r="J46" s="40"/>
      <c r="L46" s="77"/>
    </row>
    <row r="47" spans="1:12" s="29" customFormat="1" hidden="1" x14ac:dyDescent="0.25">
      <c r="A47" s="21">
        <v>37</v>
      </c>
      <c r="B47" s="14"/>
      <c r="C47" s="34" t="s">
        <v>53</v>
      </c>
      <c r="D47" s="23"/>
      <c r="E47" s="23"/>
      <c r="F47" s="23"/>
      <c r="G47" s="23"/>
      <c r="H47" s="23"/>
      <c r="I47" s="30"/>
      <c r="J47" s="40"/>
      <c r="L47" s="77"/>
    </row>
    <row r="48" spans="1:12" s="29" customFormat="1" hidden="1" x14ac:dyDescent="0.25">
      <c r="A48" s="21">
        <v>38</v>
      </c>
      <c r="B48" s="14" t="s">
        <v>54</v>
      </c>
      <c r="C48" s="12" t="s">
        <v>55</v>
      </c>
      <c r="D48" s="23">
        <v>0</v>
      </c>
      <c r="E48" s="23">
        <v>0</v>
      </c>
      <c r="F48" s="23"/>
      <c r="G48" s="23">
        <v>0</v>
      </c>
      <c r="H48" s="23">
        <f>SUM(D48:G48)</f>
        <v>0</v>
      </c>
      <c r="I48" s="30"/>
      <c r="J48" s="41">
        <v>0</v>
      </c>
      <c r="L48" s="77"/>
    </row>
    <row r="49" spans="1:12" s="29" customFormat="1" hidden="1" x14ac:dyDescent="0.25">
      <c r="A49" s="82">
        <v>39</v>
      </c>
      <c r="B49" s="14"/>
      <c r="C49" s="16" t="s">
        <v>56</v>
      </c>
      <c r="D49" s="17">
        <f>D48</f>
        <v>0</v>
      </c>
      <c r="E49" s="17">
        <f t="shared" ref="E49:H49" si="7">E48</f>
        <v>0</v>
      </c>
      <c r="F49" s="17">
        <f t="shared" si="7"/>
        <v>0</v>
      </c>
      <c r="G49" s="17">
        <f t="shared" si="7"/>
        <v>0</v>
      </c>
      <c r="H49" s="19">
        <f t="shared" si="7"/>
        <v>0</v>
      </c>
      <c r="I49" s="30"/>
      <c r="J49" s="40"/>
      <c r="L49" s="77"/>
    </row>
    <row r="50" spans="1:12" s="29" customFormat="1" hidden="1" x14ac:dyDescent="0.25">
      <c r="A50" s="21">
        <v>40</v>
      </c>
      <c r="B50" s="14"/>
      <c r="C50" s="19" t="s">
        <v>61</v>
      </c>
      <c r="D50" s="19"/>
      <c r="E50" s="19"/>
      <c r="F50" s="19"/>
      <c r="G50" s="19"/>
      <c r="H50" s="19"/>
      <c r="I50" s="30"/>
      <c r="J50" s="40"/>
      <c r="L50" s="77"/>
    </row>
    <row r="51" spans="1:12" s="29" customFormat="1" hidden="1" x14ac:dyDescent="0.25">
      <c r="A51" s="21">
        <v>41</v>
      </c>
      <c r="B51" s="14"/>
      <c r="C51" s="12" t="s">
        <v>62</v>
      </c>
      <c r="D51" s="19"/>
      <c r="E51" s="19"/>
      <c r="F51" s="19"/>
      <c r="G51" s="23">
        <v>0</v>
      </c>
      <c r="H51" s="23">
        <f>G51</f>
        <v>0</v>
      </c>
      <c r="I51" s="30"/>
      <c r="J51" s="40"/>
      <c r="L51" s="77"/>
    </row>
    <row r="52" spans="1:12" s="29" customFormat="1" hidden="1" x14ac:dyDescent="0.25">
      <c r="A52" s="21">
        <v>42</v>
      </c>
      <c r="B52" s="14"/>
      <c r="C52" s="16" t="s">
        <v>63</v>
      </c>
      <c r="D52" s="17">
        <f>D51</f>
        <v>0</v>
      </c>
      <c r="E52" s="17">
        <f t="shared" ref="E52:H52" si="8">E51</f>
        <v>0</v>
      </c>
      <c r="F52" s="17">
        <f t="shared" si="8"/>
        <v>0</v>
      </c>
      <c r="G52" s="17">
        <f t="shared" si="8"/>
        <v>0</v>
      </c>
      <c r="H52" s="19">
        <f t="shared" si="8"/>
        <v>0</v>
      </c>
      <c r="I52" s="30"/>
      <c r="J52" s="40"/>
      <c r="L52" s="77"/>
    </row>
    <row r="53" spans="1:12" s="29" customFormat="1" x14ac:dyDescent="0.25">
      <c r="A53" s="21">
        <v>43</v>
      </c>
      <c r="B53" s="146" t="s">
        <v>97</v>
      </c>
      <c r="C53" s="147"/>
      <c r="D53" s="56"/>
      <c r="E53" s="56"/>
      <c r="F53" s="56"/>
      <c r="G53" s="56"/>
      <c r="H53" s="19"/>
      <c r="I53" s="57"/>
      <c r="J53" s="70"/>
      <c r="L53" s="77"/>
    </row>
    <row r="54" spans="1:12" s="29" customFormat="1" x14ac:dyDescent="0.25">
      <c r="A54" s="21">
        <v>44</v>
      </c>
      <c r="B54" s="50" t="s">
        <v>35</v>
      </c>
      <c r="C54" s="67" t="s">
        <v>98</v>
      </c>
      <c r="D54" s="56"/>
      <c r="E54" s="56"/>
      <c r="F54" s="56"/>
      <c r="G54" s="69">
        <v>3533.2429999999999</v>
      </c>
      <c r="H54" s="11">
        <f>G54</f>
        <v>3533.2429999999999</v>
      </c>
      <c r="I54" s="68"/>
      <c r="J54" s="71">
        <v>872.23500000000001</v>
      </c>
      <c r="L54" s="77"/>
    </row>
    <row r="55" spans="1:12" s="29" customFormat="1" x14ac:dyDescent="0.25">
      <c r="A55" s="82">
        <v>45</v>
      </c>
      <c r="B55" s="50" t="s">
        <v>36</v>
      </c>
      <c r="C55" s="66" t="s">
        <v>17</v>
      </c>
      <c r="D55" s="19"/>
      <c r="E55" s="19"/>
      <c r="F55" s="19"/>
      <c r="G55" s="69">
        <v>1606.548</v>
      </c>
      <c r="H55" s="11">
        <f t="shared" ref="H55:H62" si="9">G55</f>
        <v>1606.548</v>
      </c>
      <c r="I55" s="53"/>
      <c r="J55" s="72">
        <v>793.06500000000005</v>
      </c>
      <c r="L55" s="77"/>
    </row>
    <row r="56" spans="1:12" s="29" customFormat="1" x14ac:dyDescent="0.25">
      <c r="A56" s="21">
        <v>46</v>
      </c>
      <c r="B56" s="50" t="s">
        <v>37</v>
      </c>
      <c r="C56" s="66" t="s">
        <v>99</v>
      </c>
      <c r="D56" s="19"/>
      <c r="E56" s="19"/>
      <c r="F56" s="19"/>
      <c r="G56" s="69">
        <v>1900.9169999999999</v>
      </c>
      <c r="H56" s="11">
        <f t="shared" si="9"/>
        <v>1900.9169999999999</v>
      </c>
      <c r="I56" s="53"/>
      <c r="J56" s="72">
        <v>938.80799999999999</v>
      </c>
      <c r="L56" s="77"/>
    </row>
    <row r="57" spans="1:12" s="29" customFormat="1" x14ac:dyDescent="0.25">
      <c r="A57" s="21">
        <v>47</v>
      </c>
      <c r="B57" s="50" t="s">
        <v>38</v>
      </c>
      <c r="C57" s="66" t="s">
        <v>100</v>
      </c>
      <c r="D57" s="19"/>
      <c r="E57" s="19"/>
      <c r="F57" s="19"/>
      <c r="G57" s="69">
        <v>3224.17</v>
      </c>
      <c r="H57" s="11">
        <f t="shared" si="9"/>
        <v>3224.17</v>
      </c>
      <c r="I57" s="53"/>
      <c r="J57" s="72">
        <v>1592.325</v>
      </c>
      <c r="L57" s="77"/>
    </row>
    <row r="58" spans="1:12" s="29" customFormat="1" x14ac:dyDescent="0.25">
      <c r="A58" s="21">
        <v>48</v>
      </c>
      <c r="B58" s="50" t="s">
        <v>39</v>
      </c>
      <c r="C58" s="66" t="s">
        <v>101</v>
      </c>
      <c r="D58" s="19"/>
      <c r="E58" s="19"/>
      <c r="F58" s="19"/>
      <c r="G58" s="69">
        <v>53.698999999999998</v>
      </c>
      <c r="H58" s="11">
        <f t="shared" si="9"/>
        <v>53.698999999999998</v>
      </c>
      <c r="I58" s="53"/>
      <c r="J58" s="72">
        <v>26.52</v>
      </c>
      <c r="L58" s="77"/>
    </row>
    <row r="59" spans="1:12" s="29" customFormat="1" x14ac:dyDescent="0.25">
      <c r="A59" s="21">
        <v>49</v>
      </c>
      <c r="B59" s="50" t="s">
        <v>40</v>
      </c>
      <c r="C59" s="66" t="s">
        <v>102</v>
      </c>
      <c r="D59" s="19"/>
      <c r="E59" s="19"/>
      <c r="F59" s="19"/>
      <c r="G59" s="69">
        <v>42.234000000000002</v>
      </c>
      <c r="H59" s="11">
        <f t="shared" si="9"/>
        <v>42.234000000000002</v>
      </c>
      <c r="I59" s="53"/>
      <c r="J59" s="72">
        <v>20.859000000000002</v>
      </c>
      <c r="L59" s="77"/>
    </row>
    <row r="60" spans="1:12" s="29" customFormat="1" x14ac:dyDescent="0.25">
      <c r="A60" s="21">
        <v>50</v>
      </c>
      <c r="B60" s="50" t="s">
        <v>41</v>
      </c>
      <c r="C60" s="66" t="s">
        <v>103</v>
      </c>
      <c r="D60" s="19"/>
      <c r="E60" s="19"/>
      <c r="F60" s="19"/>
      <c r="G60" s="69">
        <v>304.42099999999999</v>
      </c>
      <c r="H60" s="11">
        <f t="shared" si="9"/>
        <v>304.42099999999999</v>
      </c>
      <c r="I60" s="53"/>
      <c r="J60" s="72">
        <v>50.115000000000002</v>
      </c>
      <c r="L60" s="77"/>
    </row>
    <row r="61" spans="1:12" s="29" customFormat="1" x14ac:dyDescent="0.25">
      <c r="A61" s="82">
        <v>51</v>
      </c>
      <c r="B61" s="50" t="s">
        <v>42</v>
      </c>
      <c r="C61" s="66" t="s">
        <v>92</v>
      </c>
      <c r="D61" s="19"/>
      <c r="E61" s="19"/>
      <c r="F61" s="19"/>
      <c r="G61" s="69">
        <v>621.46100000000001</v>
      </c>
      <c r="H61" s="11">
        <f t="shared" si="9"/>
        <v>621.46100000000001</v>
      </c>
      <c r="I61" s="53"/>
      <c r="J61" s="72">
        <v>102.307</v>
      </c>
      <c r="L61" s="77"/>
    </row>
    <row r="62" spans="1:12" s="29" customFormat="1" x14ac:dyDescent="0.25">
      <c r="A62" s="21">
        <v>52</v>
      </c>
      <c r="B62" s="50" t="s">
        <v>43</v>
      </c>
      <c r="C62" s="66" t="s">
        <v>93</v>
      </c>
      <c r="D62" s="19"/>
      <c r="E62" s="19"/>
      <c r="F62" s="19"/>
      <c r="G62" s="69">
        <v>655.71400000000006</v>
      </c>
      <c r="H62" s="11">
        <f t="shared" si="9"/>
        <v>655.71400000000006</v>
      </c>
      <c r="I62" s="53"/>
      <c r="J62" s="72">
        <v>107.946</v>
      </c>
      <c r="L62" s="77"/>
    </row>
    <row r="63" spans="1:12" s="29" customFormat="1" x14ac:dyDescent="0.25">
      <c r="A63" s="21">
        <v>53</v>
      </c>
      <c r="B63" s="50"/>
      <c r="C63" s="74" t="s">
        <v>96</v>
      </c>
      <c r="D63" s="17"/>
      <c r="E63" s="17"/>
      <c r="F63" s="17"/>
      <c r="G63" s="75">
        <f>SUM(G54:G62)</f>
        <v>11942.407000000001</v>
      </c>
      <c r="H63" s="75">
        <f>SUM(H54:H62)</f>
        <v>11942.407000000001</v>
      </c>
      <c r="I63" s="75">
        <f t="shared" ref="I63:J63" si="10">SUM(I54:I62)</f>
        <v>0</v>
      </c>
      <c r="J63" s="75">
        <f t="shared" si="10"/>
        <v>4504.18</v>
      </c>
      <c r="L63" s="77"/>
    </row>
    <row r="64" spans="1:12" s="29" customFormat="1" x14ac:dyDescent="0.25">
      <c r="A64" s="21">
        <v>54</v>
      </c>
      <c r="B64" s="14"/>
      <c r="C64" s="19" t="s">
        <v>106</v>
      </c>
      <c r="D64" s="19"/>
      <c r="E64" s="19"/>
      <c r="F64" s="19"/>
      <c r="G64" s="19"/>
      <c r="H64" s="19"/>
      <c r="I64" s="30"/>
      <c r="J64" s="40"/>
    </row>
    <row r="65" spans="1:12" s="29" customFormat="1" x14ac:dyDescent="0.25">
      <c r="A65" s="21">
        <v>55</v>
      </c>
      <c r="B65" s="14"/>
      <c r="C65" s="12" t="s">
        <v>62</v>
      </c>
      <c r="D65" s="19"/>
      <c r="E65" s="19"/>
      <c r="F65" s="19"/>
      <c r="G65" s="23">
        <v>0</v>
      </c>
      <c r="H65" s="23">
        <f>G65</f>
        <v>0</v>
      </c>
      <c r="I65" s="30"/>
      <c r="J65" s="40"/>
    </row>
    <row r="66" spans="1:12" s="29" customFormat="1" x14ac:dyDescent="0.25">
      <c r="A66" s="21">
        <v>56</v>
      </c>
      <c r="B66" s="14"/>
      <c r="C66" s="16" t="s">
        <v>107</v>
      </c>
      <c r="D66" s="17">
        <f>D65</f>
        <v>0</v>
      </c>
      <c r="E66" s="17">
        <f t="shared" ref="E66:F66" si="11">E65</f>
        <v>0</v>
      </c>
      <c r="F66" s="17">
        <f t="shared" si="11"/>
        <v>0</v>
      </c>
      <c r="G66" s="17">
        <v>0</v>
      </c>
      <c r="H66" s="17">
        <v>0</v>
      </c>
      <c r="I66" s="30"/>
      <c r="J66" s="40"/>
    </row>
    <row r="67" spans="1:12" s="29" customFormat="1" x14ac:dyDescent="0.25">
      <c r="A67" s="82">
        <v>57</v>
      </c>
      <c r="B67" s="14"/>
      <c r="C67" s="17" t="s">
        <v>108</v>
      </c>
      <c r="D67" s="17">
        <f>D32+D63+D66</f>
        <v>35492.663999999997</v>
      </c>
      <c r="E67" s="17">
        <f t="shared" ref="E67:J67" si="12">E32+E63+E66</f>
        <v>20402.172999999999</v>
      </c>
      <c r="F67" s="17">
        <f t="shared" si="12"/>
        <v>183008.87600000002</v>
      </c>
      <c r="G67" s="17">
        <f t="shared" si="12"/>
        <v>11942.407000000001</v>
      </c>
      <c r="H67" s="17">
        <f t="shared" si="12"/>
        <v>250846.12000000002</v>
      </c>
      <c r="I67" s="17" t="e">
        <f t="shared" si="12"/>
        <v>#REF!</v>
      </c>
      <c r="J67" s="17">
        <f t="shared" si="12"/>
        <v>21710.324000000001</v>
      </c>
    </row>
    <row r="68" spans="1:12" s="29" customFormat="1" x14ac:dyDescent="0.25">
      <c r="A68" s="21">
        <v>58</v>
      </c>
      <c r="B68" s="144" t="s">
        <v>109</v>
      </c>
      <c r="C68" s="145"/>
      <c r="D68" s="19"/>
      <c r="E68" s="19"/>
      <c r="F68" s="19"/>
      <c r="G68" s="23"/>
      <c r="H68" s="19"/>
      <c r="I68" s="30"/>
      <c r="J68" s="73"/>
      <c r="L68" s="77"/>
    </row>
    <row r="69" spans="1:12" s="29" customFormat="1" ht="24" x14ac:dyDescent="0.25">
      <c r="A69" s="21">
        <v>59</v>
      </c>
      <c r="B69" s="14" t="s">
        <v>58</v>
      </c>
      <c r="C69" s="12" t="s">
        <v>59</v>
      </c>
      <c r="D69" s="19">
        <f>D67*0.00168</f>
        <v>59.627675519999997</v>
      </c>
      <c r="E69" s="19">
        <f t="shared" ref="E69:H69" si="13">E67*0.00168</f>
        <v>34.275650640000002</v>
      </c>
      <c r="F69" s="19">
        <f t="shared" si="13"/>
        <v>307.45491168000007</v>
      </c>
      <c r="G69" s="19">
        <f t="shared" si="13"/>
        <v>20.063243760000002</v>
      </c>
      <c r="H69" s="19">
        <f t="shared" si="13"/>
        <v>421.42148160000005</v>
      </c>
      <c r="I69" s="30"/>
      <c r="J69" s="40"/>
      <c r="L69" s="77"/>
    </row>
    <row r="70" spans="1:12" s="29" customFormat="1" x14ac:dyDescent="0.25">
      <c r="A70" s="21">
        <v>60</v>
      </c>
      <c r="B70" s="14"/>
      <c r="C70" s="17" t="s">
        <v>110</v>
      </c>
      <c r="D70" s="17">
        <f>D67+D69</f>
        <v>35552.291675519999</v>
      </c>
      <c r="E70" s="17">
        <f t="shared" ref="E70:G70" si="14">E67+E69</f>
        <v>20436.448650639999</v>
      </c>
      <c r="F70" s="17">
        <f t="shared" si="14"/>
        <v>183316.33091168001</v>
      </c>
      <c r="G70" s="17">
        <f t="shared" si="14"/>
        <v>11962.470243760001</v>
      </c>
      <c r="H70" s="17">
        <f t="shared" ref="H70:J70" si="15">H67+H69</f>
        <v>251267.54148160003</v>
      </c>
      <c r="I70" s="17" t="e">
        <f t="shared" si="15"/>
        <v>#REF!</v>
      </c>
      <c r="J70" s="17">
        <f t="shared" si="15"/>
        <v>21710.324000000001</v>
      </c>
      <c r="L70" s="77"/>
    </row>
    <row r="71" spans="1:12" s="29" customFormat="1" ht="25.5" x14ac:dyDescent="0.25">
      <c r="A71" s="21">
        <v>61</v>
      </c>
      <c r="B71" s="14"/>
      <c r="C71" s="34" t="s">
        <v>111</v>
      </c>
      <c r="D71" s="19"/>
      <c r="E71" s="19"/>
      <c r="F71" s="19"/>
      <c r="G71" s="19"/>
      <c r="H71" s="19"/>
      <c r="I71" s="30"/>
      <c r="J71" s="40"/>
      <c r="L71" s="77"/>
    </row>
    <row r="72" spans="1:12" s="29" customFormat="1" ht="36" x14ac:dyDescent="0.25">
      <c r="A72" s="21">
        <v>62</v>
      </c>
      <c r="B72" s="14" t="s">
        <v>60</v>
      </c>
      <c r="C72" s="12" t="s">
        <v>74</v>
      </c>
      <c r="D72" s="19">
        <f>D70*0.0214</f>
        <v>760.81904185612791</v>
      </c>
      <c r="E72" s="19">
        <f t="shared" ref="E72:I72" si="16">E70*0.0214</f>
        <v>437.34000112369597</v>
      </c>
      <c r="F72" s="19">
        <f t="shared" si="16"/>
        <v>3922.9694815099519</v>
      </c>
      <c r="G72" s="19">
        <f t="shared" si="16"/>
        <v>255.99686321646399</v>
      </c>
      <c r="H72" s="19">
        <f t="shared" si="16"/>
        <v>5377.12538770624</v>
      </c>
      <c r="I72" s="19" t="e">
        <f t="shared" si="16"/>
        <v>#REF!</v>
      </c>
      <c r="J72" s="40"/>
      <c r="L72" s="77"/>
    </row>
    <row r="73" spans="1:12" s="29" customFormat="1" x14ac:dyDescent="0.25">
      <c r="A73" s="82">
        <v>63</v>
      </c>
      <c r="B73" s="14"/>
      <c r="C73" s="17" t="s">
        <v>112</v>
      </c>
      <c r="D73" s="17">
        <f>D70+D72</f>
        <v>36313.110717376127</v>
      </c>
      <c r="E73" s="17">
        <f t="shared" ref="E73:G73" si="17">E70+E72</f>
        <v>20873.788651763694</v>
      </c>
      <c r="F73" s="17">
        <f t="shared" si="17"/>
        <v>187239.30039318997</v>
      </c>
      <c r="G73" s="17">
        <f t="shared" si="17"/>
        <v>12218.467106976464</v>
      </c>
      <c r="H73" s="17">
        <f t="shared" ref="H73:J73" si="18">H70+H72</f>
        <v>256644.66686930627</v>
      </c>
      <c r="I73" s="17" t="e">
        <f t="shared" si="18"/>
        <v>#REF!</v>
      </c>
      <c r="J73" s="17">
        <f t="shared" si="18"/>
        <v>21710.324000000001</v>
      </c>
      <c r="L73" s="77"/>
    </row>
    <row r="74" spans="1:12" x14ac:dyDescent="0.25">
      <c r="A74" s="21">
        <v>64</v>
      </c>
      <c r="C74" s="33" t="s">
        <v>113</v>
      </c>
      <c r="D74" s="19"/>
      <c r="E74" s="19"/>
      <c r="F74" s="19"/>
      <c r="G74" s="19"/>
      <c r="H74" s="19"/>
      <c r="J74" s="39"/>
      <c r="L74" s="76"/>
    </row>
    <row r="75" spans="1:12" ht="36" x14ac:dyDescent="0.25">
      <c r="A75" s="21">
        <v>65</v>
      </c>
      <c r="B75" s="24" t="s">
        <v>10</v>
      </c>
      <c r="C75" s="22" t="s">
        <v>11</v>
      </c>
      <c r="D75" s="23">
        <f>D73*0.039</f>
        <v>1416.2113179776688</v>
      </c>
      <c r="E75" s="23">
        <f t="shared" ref="E75:H75" si="19">E73*0.039</f>
        <v>814.07775741878413</v>
      </c>
      <c r="F75" s="23">
        <f t="shared" si="19"/>
        <v>7302.3327153344089</v>
      </c>
      <c r="G75" s="23">
        <f t="shared" si="19"/>
        <v>476.52021717208214</v>
      </c>
      <c r="H75" s="23">
        <f t="shared" si="19"/>
        <v>10009.142007902945</v>
      </c>
      <c r="J75" s="39"/>
      <c r="L75" s="76"/>
    </row>
    <row r="76" spans="1:12" ht="24" x14ac:dyDescent="0.25">
      <c r="A76" s="21">
        <v>66</v>
      </c>
      <c r="B76" s="46" t="s">
        <v>12</v>
      </c>
      <c r="C76" s="12" t="s">
        <v>13</v>
      </c>
      <c r="D76" s="23">
        <f>(D73+D75)*0.00756</f>
        <v>285.23367458727472</v>
      </c>
      <c r="E76" s="23">
        <f>(E73+E75)*0.00756</f>
        <v>163.96027005341955</v>
      </c>
      <c r="F76" s="23">
        <v>0</v>
      </c>
      <c r="G76" s="23">
        <v>0</v>
      </c>
      <c r="H76" s="23">
        <f>D76+E76</f>
        <v>449.19394464069427</v>
      </c>
      <c r="I76" s="23" t="e">
        <f t="shared" ref="I76" si="20">(I73+I75)*0.00756</f>
        <v>#REF!</v>
      </c>
      <c r="J76" s="23"/>
      <c r="L76" s="76"/>
    </row>
    <row r="77" spans="1:12" x14ac:dyDescent="0.25">
      <c r="A77" s="21">
        <v>67</v>
      </c>
      <c r="B77" s="46"/>
      <c r="C77" s="16" t="s">
        <v>114</v>
      </c>
      <c r="D77" s="17">
        <f>D75+D76</f>
        <v>1701.4449925649435</v>
      </c>
      <c r="E77" s="17">
        <f t="shared" ref="E77:J77" si="21">E75+E76</f>
        <v>978.03802747220368</v>
      </c>
      <c r="F77" s="17">
        <f t="shared" si="21"/>
        <v>7302.3327153344089</v>
      </c>
      <c r="G77" s="17">
        <f t="shared" si="21"/>
        <v>476.52021717208214</v>
      </c>
      <c r="H77" s="17">
        <f t="shared" si="21"/>
        <v>10458.335952543639</v>
      </c>
      <c r="I77" s="17" t="e">
        <f t="shared" si="21"/>
        <v>#REF!</v>
      </c>
      <c r="J77" s="17">
        <f t="shared" si="21"/>
        <v>0</v>
      </c>
      <c r="L77" s="76"/>
    </row>
    <row r="78" spans="1:12" x14ac:dyDescent="0.25">
      <c r="A78" s="21">
        <v>68</v>
      </c>
      <c r="B78" s="26"/>
      <c r="C78" s="16" t="s">
        <v>115</v>
      </c>
      <c r="D78" s="17">
        <f>D73+D77</f>
        <v>38014.555709941073</v>
      </c>
      <c r="E78" s="17">
        <f t="shared" ref="E78:J78" si="22">E73+E77</f>
        <v>21851.826679235899</v>
      </c>
      <c r="F78" s="17">
        <f t="shared" si="22"/>
        <v>194541.63310852437</v>
      </c>
      <c r="G78" s="17">
        <f t="shared" si="22"/>
        <v>12694.987324148547</v>
      </c>
      <c r="H78" s="17">
        <f t="shared" si="22"/>
        <v>267103.00282184989</v>
      </c>
      <c r="I78" s="17" t="e">
        <f t="shared" si="22"/>
        <v>#REF!</v>
      </c>
      <c r="J78" s="17">
        <f t="shared" si="22"/>
        <v>21710.324000000001</v>
      </c>
      <c r="L78" s="76"/>
    </row>
    <row r="79" spans="1:12" x14ac:dyDescent="0.25">
      <c r="A79" s="82">
        <v>69</v>
      </c>
      <c r="B79" s="137" t="s">
        <v>116</v>
      </c>
      <c r="C79" s="137"/>
      <c r="D79" s="23"/>
      <c r="E79" s="23"/>
      <c r="F79" s="23"/>
      <c r="G79" s="23"/>
      <c r="H79" s="23"/>
      <c r="J79" s="39"/>
      <c r="L79" s="76"/>
    </row>
    <row r="80" spans="1:12" ht="24" x14ac:dyDescent="0.25">
      <c r="A80" s="21">
        <v>70</v>
      </c>
      <c r="B80" s="31" t="s">
        <v>14</v>
      </c>
      <c r="C80" s="32" t="s">
        <v>24</v>
      </c>
      <c r="D80" s="17">
        <f>D78*0.02</f>
        <v>760.29111419882145</v>
      </c>
      <c r="E80" s="17">
        <f t="shared" ref="E80:G80" si="23">E78*0.02</f>
        <v>437.03653358471797</v>
      </c>
      <c r="F80" s="17">
        <f t="shared" si="23"/>
        <v>3890.8326621704873</v>
      </c>
      <c r="G80" s="17">
        <f t="shared" si="23"/>
        <v>253.89974648297095</v>
      </c>
      <c r="H80" s="17">
        <f>H78*0.02</f>
        <v>5342.0600564369979</v>
      </c>
      <c r="I80" s="17" t="e">
        <f t="shared" ref="I80" si="24">I78*0.02</f>
        <v>#REF!</v>
      </c>
      <c r="J80" s="17">
        <v>0</v>
      </c>
      <c r="L80" s="76"/>
    </row>
    <row r="81" spans="1:12" ht="27.75" customHeight="1" x14ac:dyDescent="0.25">
      <c r="A81" s="21">
        <v>71</v>
      </c>
      <c r="B81" s="46"/>
      <c r="C81" s="15" t="s">
        <v>117</v>
      </c>
      <c r="D81" s="81">
        <f>D78+D80</f>
        <v>38774.846824139895</v>
      </c>
      <c r="E81" s="81">
        <f t="shared" ref="E81:G81" si="25">E78+E80</f>
        <v>22288.863212820615</v>
      </c>
      <c r="F81" s="81">
        <f t="shared" si="25"/>
        <v>198432.46577069486</v>
      </c>
      <c r="G81" s="81">
        <f t="shared" si="25"/>
        <v>12948.887070631519</v>
      </c>
      <c r="H81" s="81">
        <f>H78+H80</f>
        <v>272445.06287828687</v>
      </c>
      <c r="I81" s="37" t="e">
        <f t="shared" ref="I81:J81" si="26">I78+I80</f>
        <v>#REF!</v>
      </c>
      <c r="J81" s="37">
        <f t="shared" si="26"/>
        <v>21710.324000000001</v>
      </c>
      <c r="L81" s="76"/>
    </row>
    <row r="82" spans="1:12" hidden="1" x14ac:dyDescent="0.25">
      <c r="A82" s="21">
        <v>72</v>
      </c>
      <c r="B82" s="46"/>
      <c r="C82" s="15" t="s">
        <v>57</v>
      </c>
      <c r="D82" s="18">
        <f>D81*0.18</f>
        <v>6979.4724283451806</v>
      </c>
      <c r="E82" s="18">
        <f t="shared" ref="E82:J82" si="27">E81*0.18</f>
        <v>4011.9953783077108</v>
      </c>
      <c r="F82" s="18">
        <f t="shared" si="27"/>
        <v>35717.843838725072</v>
      </c>
      <c r="G82" s="18">
        <f t="shared" si="27"/>
        <v>2330.7996727136733</v>
      </c>
      <c r="H82" s="37">
        <f t="shared" si="27"/>
        <v>49040.111318091636</v>
      </c>
      <c r="I82" s="37" t="e">
        <f t="shared" si="27"/>
        <v>#REF!</v>
      </c>
      <c r="J82" s="37">
        <f t="shared" si="27"/>
        <v>3907.8583199999998</v>
      </c>
      <c r="L82" s="76"/>
    </row>
    <row r="83" spans="1:12" hidden="1" x14ac:dyDescent="0.25">
      <c r="A83" s="21">
        <v>73</v>
      </c>
      <c r="B83" s="27"/>
      <c r="C83" s="35" t="s">
        <v>47</v>
      </c>
      <c r="D83" s="36">
        <f>D81+D82</f>
        <v>45754.319252485075</v>
      </c>
      <c r="E83" s="36">
        <f>E81+E82</f>
        <v>26300.858591128326</v>
      </c>
      <c r="F83" s="36">
        <f>F81+F82</f>
        <v>234150.30960941993</v>
      </c>
      <c r="G83" s="36">
        <f>G81+G82</f>
        <v>15279.686743345192</v>
      </c>
      <c r="H83" s="38">
        <f>H81+H82</f>
        <v>321485.1741963785</v>
      </c>
      <c r="I83" s="38" t="e">
        <f t="shared" ref="I83:J83" si="28">I81+I82</f>
        <v>#REF!</v>
      </c>
      <c r="J83" s="38">
        <f t="shared" si="28"/>
        <v>25618.18232</v>
      </c>
      <c r="L83" s="76"/>
    </row>
  </sheetData>
  <mergeCells count="21">
    <mergeCell ref="B5:C5"/>
    <mergeCell ref="A1:B1"/>
    <mergeCell ref="C1:G1"/>
    <mergeCell ref="C2:G2"/>
    <mergeCell ref="C3:G3"/>
    <mergeCell ref="C4:G4"/>
    <mergeCell ref="J6:J9"/>
    <mergeCell ref="B68:C68"/>
    <mergeCell ref="B53:C53"/>
    <mergeCell ref="A6:A9"/>
    <mergeCell ref="B6:B9"/>
    <mergeCell ref="C6:C9"/>
    <mergeCell ref="D6:G6"/>
    <mergeCell ref="H6:H9"/>
    <mergeCell ref="B33:C33"/>
    <mergeCell ref="B79:C79"/>
    <mergeCell ref="D7:D9"/>
    <mergeCell ref="E7:E9"/>
    <mergeCell ref="F7:F9"/>
    <mergeCell ref="G7:G9"/>
    <mergeCell ref="B11:C11"/>
  </mergeCells>
  <pageMargins left="0.25" right="0.25" top="0.75" bottom="0.75" header="0.3" footer="0.3"/>
  <pageSetup paperSize="9" scale="9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8"/>
  <sheetViews>
    <sheetView workbookViewId="0">
      <selection activeCell="J14" sqref="J14"/>
    </sheetView>
  </sheetViews>
  <sheetFormatPr defaultRowHeight="15" x14ac:dyDescent="0.25"/>
  <cols>
    <col min="2" max="2" width="29.28515625" customWidth="1"/>
    <col min="7" max="7" width="14.7109375" customWidth="1"/>
    <col min="10" max="10" width="17.28515625" customWidth="1"/>
    <col min="12" max="12" width="21.140625" customWidth="1"/>
    <col min="13" max="13" width="12.140625" customWidth="1"/>
  </cols>
  <sheetData>
    <row r="1" spans="1:11" x14ac:dyDescent="0.25">
      <c r="A1" s="156" t="s">
        <v>152</v>
      </c>
      <c r="B1" s="156"/>
      <c r="C1" s="156"/>
      <c r="D1" s="156"/>
      <c r="E1" s="156" t="s">
        <v>153</v>
      </c>
      <c r="F1" s="156"/>
      <c r="G1" s="156"/>
      <c r="H1" s="156"/>
      <c r="I1" s="156"/>
      <c r="J1" s="156"/>
      <c r="K1" s="156"/>
    </row>
    <row r="2" spans="1:11" ht="31.5" x14ac:dyDescent="0.25">
      <c r="A2" s="113" t="s">
        <v>154</v>
      </c>
      <c r="B2" s="157">
        <v>1697185</v>
      </c>
      <c r="C2" s="157"/>
      <c r="D2" s="113" t="s">
        <v>155</v>
      </c>
      <c r="E2" s="113" t="s">
        <v>154</v>
      </c>
      <c r="F2" s="157">
        <v>1697185</v>
      </c>
      <c r="G2" s="157"/>
      <c r="H2" s="157"/>
      <c r="I2" s="158" t="s">
        <v>155</v>
      </c>
      <c r="J2" s="158"/>
      <c r="K2" s="158"/>
    </row>
    <row r="3" spans="1:11" x14ac:dyDescent="0.25">
      <c r="A3" s="155"/>
      <c r="B3" s="155"/>
      <c r="C3" s="155"/>
      <c r="D3" s="155"/>
      <c r="E3" s="155"/>
      <c r="F3" s="155"/>
      <c r="G3" s="155"/>
      <c r="H3" s="155"/>
      <c r="I3" s="155"/>
      <c r="J3" s="155"/>
      <c r="K3" s="155"/>
    </row>
    <row r="4" spans="1:11" ht="21" customHeight="1" x14ac:dyDescent="0.25">
      <c r="A4" s="155" t="s">
        <v>156</v>
      </c>
      <c r="B4" s="155"/>
      <c r="C4" s="155"/>
      <c r="D4" s="155"/>
      <c r="E4" s="155" t="s">
        <v>156</v>
      </c>
      <c r="F4" s="155"/>
      <c r="G4" s="155"/>
      <c r="H4" s="155"/>
      <c r="I4" s="155"/>
      <c r="J4" s="155"/>
      <c r="K4" s="155"/>
    </row>
    <row r="5" spans="1:11" x14ac:dyDescent="0.25">
      <c r="A5" s="155"/>
      <c r="B5" s="155"/>
      <c r="C5" s="155"/>
      <c r="D5" s="155"/>
      <c r="E5" s="155"/>
      <c r="F5" s="155"/>
      <c r="G5" s="155"/>
      <c r="H5" s="155"/>
      <c r="I5" s="155"/>
      <c r="J5" s="155"/>
      <c r="K5" s="155"/>
    </row>
    <row r="6" spans="1:11" x14ac:dyDescent="0.25">
      <c r="A6" s="155" t="s">
        <v>157</v>
      </c>
      <c r="B6" s="155"/>
      <c r="C6" s="155"/>
      <c r="D6" s="155"/>
      <c r="E6" s="155" t="s">
        <v>157</v>
      </c>
      <c r="F6" s="155"/>
      <c r="G6" s="155"/>
      <c r="H6" s="155"/>
      <c r="I6" s="155"/>
      <c r="J6" s="155"/>
      <c r="K6" s="155"/>
    </row>
    <row r="7" spans="1:11" x14ac:dyDescent="0.25">
      <c r="A7" s="155"/>
      <c r="B7" s="155"/>
      <c r="C7" s="155"/>
      <c r="D7" s="155"/>
      <c r="E7" s="162"/>
      <c r="F7" s="162"/>
      <c r="G7" s="162"/>
      <c r="H7" s="162"/>
      <c r="I7" s="162"/>
      <c r="J7" s="162"/>
      <c r="K7" s="162"/>
    </row>
    <row r="8" spans="1:11" x14ac:dyDescent="0.25">
      <c r="A8" s="155"/>
      <c r="B8" s="155"/>
      <c r="C8" s="155"/>
      <c r="D8" s="155"/>
      <c r="E8" s="155"/>
      <c r="F8" s="155"/>
      <c r="G8" s="155"/>
      <c r="H8" s="155"/>
      <c r="I8" s="155"/>
      <c r="J8" s="155"/>
      <c r="K8" s="155"/>
    </row>
    <row r="9" spans="1:11" x14ac:dyDescent="0.25">
      <c r="A9" s="161" t="s">
        <v>158</v>
      </c>
      <c r="B9" s="161"/>
      <c r="C9" s="158" t="s">
        <v>159</v>
      </c>
      <c r="D9" s="158"/>
      <c r="E9" s="158"/>
      <c r="F9" s="158"/>
      <c r="G9" s="158"/>
      <c r="H9" s="158"/>
      <c r="I9" s="158"/>
      <c r="J9" s="158"/>
      <c r="K9" s="158"/>
    </row>
    <row r="10" spans="1:11" x14ac:dyDescent="0.25">
      <c r="A10" s="160" t="s">
        <v>160</v>
      </c>
      <c r="B10" s="160"/>
      <c r="C10" s="160"/>
      <c r="D10" s="160"/>
      <c r="E10" s="160"/>
      <c r="F10" s="160"/>
      <c r="G10" s="160"/>
      <c r="H10" s="160"/>
      <c r="I10" s="160"/>
      <c r="J10" s="160"/>
      <c r="K10" s="160"/>
    </row>
    <row r="11" spans="1:11" x14ac:dyDescent="0.25">
      <c r="A11" s="159" t="s">
        <v>161</v>
      </c>
      <c r="B11" s="159"/>
      <c r="C11" s="159"/>
      <c r="D11" s="159"/>
      <c r="E11" s="159"/>
      <c r="F11" s="159"/>
      <c r="G11" s="159"/>
      <c r="H11" s="159"/>
      <c r="I11" s="159"/>
      <c r="J11" s="159"/>
      <c r="K11" s="159"/>
    </row>
    <row r="12" spans="1:11" x14ac:dyDescent="0.25">
      <c r="A12" s="160" t="s">
        <v>162</v>
      </c>
      <c r="B12" s="160"/>
      <c r="C12" s="160"/>
      <c r="D12" s="160"/>
      <c r="E12" s="160"/>
      <c r="F12" s="160"/>
      <c r="G12" s="160"/>
      <c r="H12" s="160"/>
      <c r="I12" s="160"/>
      <c r="J12" s="160"/>
      <c r="K12" s="160"/>
    </row>
    <row r="13" spans="1:11" x14ac:dyDescent="0.25">
      <c r="A13" s="155"/>
      <c r="B13" s="155"/>
      <c r="C13" s="155"/>
      <c r="D13" s="155"/>
      <c r="E13" s="155"/>
      <c r="F13" s="155"/>
      <c r="G13" s="117"/>
      <c r="H13" s="155"/>
      <c r="I13" s="155"/>
      <c r="J13" s="117" t="s">
        <v>163</v>
      </c>
      <c r="K13" s="115"/>
    </row>
    <row r="14" spans="1:11" x14ac:dyDescent="0.25">
      <c r="A14" s="161" t="s">
        <v>164</v>
      </c>
      <c r="B14" s="161"/>
      <c r="C14" s="161"/>
      <c r="D14" s="161"/>
      <c r="E14" s="161"/>
      <c r="F14" s="161"/>
      <c r="G14" s="161"/>
      <c r="H14" s="161"/>
      <c r="I14" s="161"/>
      <c r="J14" s="118" t="s">
        <v>165</v>
      </c>
      <c r="K14" s="115" t="s">
        <v>166</v>
      </c>
    </row>
    <row r="15" spans="1:11" x14ac:dyDescent="0.25">
      <c r="A15" s="161" t="s">
        <v>167</v>
      </c>
      <c r="B15" s="161"/>
      <c r="C15" s="161"/>
      <c r="D15" s="161"/>
      <c r="E15" s="161"/>
      <c r="F15" s="161"/>
      <c r="G15" s="161"/>
      <c r="H15" s="161"/>
      <c r="I15" s="161"/>
      <c r="J15" s="118">
        <v>0.29399999999999998</v>
      </c>
      <c r="K15" s="115" t="s">
        <v>168</v>
      </c>
    </row>
    <row r="16" spans="1:11" x14ac:dyDescent="0.25">
      <c r="A16" s="161" t="s">
        <v>169</v>
      </c>
      <c r="B16" s="161"/>
      <c r="C16" s="161"/>
      <c r="D16" s="161"/>
      <c r="E16" s="161"/>
      <c r="F16" s="161"/>
      <c r="G16" s="161"/>
      <c r="H16" s="161"/>
      <c r="I16" s="161"/>
      <c r="J16" s="118">
        <v>58.966000000000001</v>
      </c>
      <c r="K16" s="115" t="s">
        <v>166</v>
      </c>
    </row>
    <row r="17" spans="1:14" ht="21" customHeight="1" x14ac:dyDescent="0.25">
      <c r="A17" s="155" t="s">
        <v>170</v>
      </c>
      <c r="B17" s="155"/>
      <c r="C17" s="155"/>
      <c r="D17" s="155"/>
      <c r="E17" s="155"/>
      <c r="F17" s="155"/>
      <c r="G17" s="155"/>
      <c r="H17" s="155"/>
      <c r="I17" s="155"/>
      <c r="J17" s="155"/>
      <c r="K17" s="155"/>
    </row>
    <row r="18" spans="1:14" x14ac:dyDescent="0.25">
      <c r="A18" s="119"/>
      <c r="B18" s="119"/>
      <c r="C18" s="119"/>
      <c r="D18" s="119"/>
      <c r="E18" s="119"/>
      <c r="F18" s="119"/>
      <c r="G18" s="119"/>
      <c r="H18" s="119"/>
      <c r="I18" s="119"/>
      <c r="J18" s="119"/>
      <c r="K18" s="119"/>
    </row>
    <row r="19" spans="1:14" ht="15.75" thickBot="1" x14ac:dyDescent="0.3">
      <c r="A19" s="120"/>
    </row>
    <row r="20" spans="1:14" ht="15.75" thickBot="1" x14ac:dyDescent="0.3">
      <c r="A20" s="166" t="s">
        <v>171</v>
      </c>
      <c r="B20" s="121" t="s">
        <v>172</v>
      </c>
      <c r="C20" s="166" t="s">
        <v>175</v>
      </c>
      <c r="D20" s="163" t="s">
        <v>176</v>
      </c>
      <c r="E20" s="164"/>
      <c r="F20" s="165"/>
      <c r="G20" s="163" t="s">
        <v>177</v>
      </c>
      <c r="H20" s="164"/>
      <c r="I20" s="165"/>
      <c r="J20" s="163" t="s">
        <v>178</v>
      </c>
      <c r="K20" s="165"/>
      <c r="L20" s="163" t="s">
        <v>179</v>
      </c>
      <c r="M20" s="164"/>
      <c r="N20" s="165"/>
    </row>
    <row r="21" spans="1:14" ht="15.75" thickBot="1" x14ac:dyDescent="0.3">
      <c r="A21" s="170"/>
      <c r="B21" s="122" t="s">
        <v>173</v>
      </c>
      <c r="C21" s="170"/>
      <c r="D21" s="166" t="s">
        <v>180</v>
      </c>
      <c r="E21" s="123" t="s">
        <v>181</v>
      </c>
      <c r="F21" s="123" t="s">
        <v>182</v>
      </c>
      <c r="G21" s="166" t="s">
        <v>180</v>
      </c>
      <c r="H21" s="123" t="s">
        <v>181</v>
      </c>
      <c r="I21" s="123" t="s">
        <v>182</v>
      </c>
      <c r="J21" s="123" t="s">
        <v>181</v>
      </c>
      <c r="K21" s="123" t="s">
        <v>182</v>
      </c>
      <c r="L21" s="166" t="s">
        <v>180</v>
      </c>
      <c r="M21" s="123" t="s">
        <v>181</v>
      </c>
      <c r="N21" s="123" t="s">
        <v>182</v>
      </c>
    </row>
    <row r="22" spans="1:14" ht="15.75" thickBot="1" x14ac:dyDescent="0.3">
      <c r="A22" s="167"/>
      <c r="B22" s="123" t="s">
        <v>174</v>
      </c>
      <c r="C22" s="167"/>
      <c r="D22" s="167"/>
      <c r="E22" s="123" t="s">
        <v>183</v>
      </c>
      <c r="F22" s="123" t="s">
        <v>184</v>
      </c>
      <c r="G22" s="167"/>
      <c r="H22" s="123" t="s">
        <v>183</v>
      </c>
      <c r="I22" s="123" t="s">
        <v>184</v>
      </c>
      <c r="J22" s="123" t="s">
        <v>183</v>
      </c>
      <c r="K22" s="123" t="s">
        <v>184</v>
      </c>
      <c r="L22" s="167"/>
      <c r="M22" s="123" t="s">
        <v>183</v>
      </c>
      <c r="N22" s="123" t="s">
        <v>184</v>
      </c>
    </row>
    <row r="23" spans="1:14" ht="15.75" thickBot="1" x14ac:dyDescent="0.3">
      <c r="A23" s="124">
        <v>1</v>
      </c>
      <c r="B23" s="123">
        <v>2</v>
      </c>
      <c r="C23" s="123">
        <v>3</v>
      </c>
      <c r="D23" s="123">
        <v>4</v>
      </c>
      <c r="E23" s="123">
        <v>5</v>
      </c>
      <c r="F23" s="123">
        <v>6</v>
      </c>
      <c r="G23" s="123">
        <v>7</v>
      </c>
      <c r="H23" s="123">
        <v>8</v>
      </c>
      <c r="I23" s="123">
        <v>9</v>
      </c>
      <c r="J23" s="123">
        <v>10</v>
      </c>
      <c r="K23" s="123">
        <v>11</v>
      </c>
      <c r="L23" s="123">
        <v>12</v>
      </c>
      <c r="M23" s="123">
        <v>13</v>
      </c>
      <c r="N23" s="123">
        <v>14</v>
      </c>
    </row>
    <row r="24" spans="1:14" x14ac:dyDescent="0.25">
      <c r="A24" s="168"/>
      <c r="B24" s="168"/>
      <c r="C24" s="168"/>
      <c r="D24" s="168"/>
      <c r="E24" s="168"/>
      <c r="F24" s="168"/>
      <c r="G24" s="168"/>
      <c r="H24" s="168"/>
      <c r="I24" s="168"/>
      <c r="J24" s="168"/>
      <c r="K24" s="168"/>
      <c r="L24" s="168"/>
      <c r="M24" s="168"/>
      <c r="N24" s="168"/>
    </row>
    <row r="25" spans="1:14" x14ac:dyDescent="0.25">
      <c r="A25" s="115"/>
      <c r="B25" s="169" t="s">
        <v>185</v>
      </c>
      <c r="C25" s="169"/>
      <c r="D25" s="169"/>
      <c r="E25" s="169"/>
      <c r="F25" s="169"/>
      <c r="G25" s="169"/>
      <c r="H25" s="169"/>
      <c r="I25" s="169"/>
      <c r="J25" s="169"/>
      <c r="K25" s="169"/>
      <c r="L25" s="169"/>
      <c r="M25" s="169"/>
      <c r="N25" s="169"/>
    </row>
    <row r="26" spans="1:14" x14ac:dyDescent="0.25">
      <c r="A26" s="155"/>
      <c r="B26" s="155"/>
      <c r="C26" s="155"/>
      <c r="D26" s="155"/>
      <c r="E26" s="155"/>
      <c r="F26" s="155"/>
      <c r="G26" s="155"/>
      <c r="H26" s="155"/>
      <c r="I26" s="155"/>
      <c r="J26" s="155"/>
      <c r="K26" s="155"/>
      <c r="L26" s="155"/>
      <c r="M26" s="155"/>
      <c r="N26" s="155"/>
    </row>
    <row r="27" spans="1:14" x14ac:dyDescent="0.25">
      <c r="A27" s="161">
        <v>1</v>
      </c>
      <c r="B27" s="115" t="s">
        <v>186</v>
      </c>
      <c r="C27" s="161">
        <v>0.315</v>
      </c>
      <c r="D27" s="171">
        <v>3428.16</v>
      </c>
      <c r="E27" s="172">
        <v>112.36</v>
      </c>
      <c r="F27" s="173">
        <v>3315.8</v>
      </c>
      <c r="G27" s="171">
        <v>1079.8699999999999</v>
      </c>
      <c r="H27" s="172">
        <v>35.39</v>
      </c>
      <c r="I27" s="173">
        <v>1044.48</v>
      </c>
      <c r="J27" s="172">
        <v>18.309999999999999</v>
      </c>
      <c r="K27" s="172">
        <v>11.08</v>
      </c>
      <c r="L27" s="174">
        <v>12221</v>
      </c>
      <c r="M27" s="172">
        <v>648</v>
      </c>
      <c r="N27" s="175">
        <v>11573</v>
      </c>
    </row>
    <row r="28" spans="1:14" ht="21" x14ac:dyDescent="0.25">
      <c r="A28" s="161"/>
      <c r="B28" s="115" t="s">
        <v>187</v>
      </c>
      <c r="C28" s="161"/>
      <c r="D28" s="171"/>
      <c r="E28" s="172"/>
      <c r="F28" s="173"/>
      <c r="G28" s="171"/>
      <c r="H28" s="172"/>
      <c r="I28" s="173"/>
      <c r="J28" s="172"/>
      <c r="K28" s="172"/>
      <c r="L28" s="174"/>
      <c r="M28" s="172"/>
      <c r="N28" s="175"/>
    </row>
    <row r="29" spans="1:14" ht="63" x14ac:dyDescent="0.25">
      <c r="A29" s="161"/>
      <c r="B29" s="115" t="s">
        <v>188</v>
      </c>
      <c r="C29" s="161"/>
      <c r="D29" s="171"/>
      <c r="E29" s="116"/>
      <c r="F29" s="116">
        <v>444.86</v>
      </c>
      <c r="G29" s="171"/>
      <c r="H29" s="116"/>
      <c r="I29" s="116">
        <v>140.13</v>
      </c>
      <c r="J29" s="116">
        <v>1</v>
      </c>
      <c r="K29" s="116">
        <v>18.34</v>
      </c>
      <c r="L29" s="174"/>
      <c r="M29" s="116"/>
      <c r="N29" s="126">
        <v>2570</v>
      </c>
    </row>
    <row r="30" spans="1:14" x14ac:dyDescent="0.25">
      <c r="A30" s="115"/>
      <c r="B30" s="116" t="s">
        <v>189</v>
      </c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</row>
    <row r="31" spans="1:14" x14ac:dyDescent="0.25">
      <c r="A31" s="155"/>
      <c r="B31" s="155"/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</row>
    <row r="32" spans="1:14" x14ac:dyDescent="0.25">
      <c r="A32" s="161">
        <v>2</v>
      </c>
      <c r="B32" s="115" t="s">
        <v>190</v>
      </c>
      <c r="C32" s="161">
        <v>0.35</v>
      </c>
      <c r="D32" s="171">
        <v>1530.14</v>
      </c>
      <c r="E32" s="173">
        <v>1530.14</v>
      </c>
      <c r="F32" s="161"/>
      <c r="G32" s="161">
        <v>535.54999999999995</v>
      </c>
      <c r="H32" s="172">
        <v>535.54999999999995</v>
      </c>
      <c r="I32" s="161"/>
      <c r="J32" s="172">
        <v>18.309999999999999</v>
      </c>
      <c r="K32" s="172">
        <v>1</v>
      </c>
      <c r="L32" s="174">
        <v>9806</v>
      </c>
      <c r="M32" s="175">
        <v>9806</v>
      </c>
      <c r="N32" s="161"/>
    </row>
    <row r="33" spans="1:14" ht="21" x14ac:dyDescent="0.25">
      <c r="A33" s="161"/>
      <c r="B33" s="115" t="s">
        <v>187</v>
      </c>
      <c r="C33" s="161"/>
      <c r="D33" s="171"/>
      <c r="E33" s="173"/>
      <c r="F33" s="161"/>
      <c r="G33" s="161"/>
      <c r="H33" s="172"/>
      <c r="I33" s="161"/>
      <c r="J33" s="172"/>
      <c r="K33" s="172"/>
      <c r="L33" s="174"/>
      <c r="M33" s="175"/>
      <c r="N33" s="161"/>
    </row>
    <row r="34" spans="1:14" ht="42" x14ac:dyDescent="0.25">
      <c r="A34" s="161"/>
      <c r="B34" s="115" t="s">
        <v>191</v>
      </c>
      <c r="C34" s="161"/>
      <c r="D34" s="171"/>
      <c r="E34" s="116"/>
      <c r="F34" s="116"/>
      <c r="G34" s="161"/>
      <c r="H34" s="116"/>
      <c r="I34" s="116"/>
      <c r="J34" s="116">
        <v>1</v>
      </c>
      <c r="K34" s="116">
        <v>1</v>
      </c>
      <c r="L34" s="174"/>
      <c r="M34" s="116"/>
      <c r="N34" s="116"/>
    </row>
    <row r="35" spans="1:14" x14ac:dyDescent="0.25">
      <c r="A35" s="115"/>
      <c r="B35" s="116" t="s">
        <v>192</v>
      </c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</row>
    <row r="36" spans="1:14" x14ac:dyDescent="0.25">
      <c r="A36" s="115"/>
      <c r="B36" s="176" t="s">
        <v>193</v>
      </c>
      <c r="C36" s="176"/>
      <c r="D36" s="176"/>
      <c r="E36" s="176"/>
      <c r="F36" s="176"/>
      <c r="G36" s="176"/>
      <c r="H36" s="176"/>
      <c r="I36" s="176"/>
      <c r="J36" s="176"/>
      <c r="K36" s="176"/>
      <c r="L36" s="176"/>
      <c r="M36" s="176"/>
      <c r="N36" s="176"/>
    </row>
    <row r="37" spans="1:14" x14ac:dyDescent="0.25">
      <c r="A37" s="155"/>
      <c r="B37" s="155"/>
      <c r="C37" s="155"/>
      <c r="D37" s="155"/>
      <c r="E37" s="155"/>
      <c r="F37" s="155"/>
      <c r="G37" s="155"/>
      <c r="H37" s="155"/>
      <c r="I37" s="155"/>
      <c r="J37" s="155"/>
      <c r="K37" s="155"/>
      <c r="L37" s="155"/>
      <c r="M37" s="155"/>
      <c r="N37" s="155"/>
    </row>
    <row r="38" spans="1:14" x14ac:dyDescent="0.25">
      <c r="A38" s="161">
        <v>3</v>
      </c>
      <c r="B38" s="115" t="s">
        <v>194</v>
      </c>
      <c r="C38" s="161">
        <v>0.23</v>
      </c>
      <c r="D38" s="161">
        <v>741.32</v>
      </c>
      <c r="E38" s="161"/>
      <c r="F38" s="172">
        <v>741.32</v>
      </c>
      <c r="G38" s="161">
        <v>170.5</v>
      </c>
      <c r="H38" s="161"/>
      <c r="I38" s="172">
        <v>170.5</v>
      </c>
      <c r="J38" s="172">
        <v>1</v>
      </c>
      <c r="K38" s="172">
        <v>10.210000000000001</v>
      </c>
      <c r="L38" s="174">
        <v>1741</v>
      </c>
      <c r="M38" s="161"/>
      <c r="N38" s="175">
        <v>1741</v>
      </c>
    </row>
    <row r="39" spans="1:14" ht="21" x14ac:dyDescent="0.25">
      <c r="A39" s="161"/>
      <c r="B39" s="115" t="s">
        <v>187</v>
      </c>
      <c r="C39" s="161"/>
      <c r="D39" s="161"/>
      <c r="E39" s="161"/>
      <c r="F39" s="172"/>
      <c r="G39" s="161"/>
      <c r="H39" s="161"/>
      <c r="I39" s="172"/>
      <c r="J39" s="172"/>
      <c r="K39" s="172"/>
      <c r="L39" s="174"/>
      <c r="M39" s="161"/>
      <c r="N39" s="175"/>
    </row>
    <row r="40" spans="1:14" ht="52.5" x14ac:dyDescent="0.25">
      <c r="A40" s="161"/>
      <c r="B40" s="115" t="s">
        <v>195</v>
      </c>
      <c r="C40" s="161"/>
      <c r="D40" s="161"/>
      <c r="E40" s="116"/>
      <c r="F40" s="116">
        <v>101.19</v>
      </c>
      <c r="G40" s="161"/>
      <c r="H40" s="116"/>
      <c r="I40" s="116">
        <v>23.27</v>
      </c>
      <c r="J40" s="116">
        <v>1</v>
      </c>
      <c r="K40" s="116">
        <v>18.34</v>
      </c>
      <c r="L40" s="174"/>
      <c r="M40" s="116"/>
      <c r="N40" s="116">
        <v>427</v>
      </c>
    </row>
    <row r="41" spans="1:14" x14ac:dyDescent="0.25">
      <c r="A41" s="115"/>
      <c r="B41" s="116" t="s">
        <v>196</v>
      </c>
      <c r="C41" s="115"/>
      <c r="D41" s="115"/>
      <c r="E41" s="115"/>
      <c r="F41" s="115"/>
      <c r="G41" s="115"/>
      <c r="H41" s="115"/>
      <c r="I41" s="115"/>
      <c r="J41" s="115"/>
      <c r="K41" s="115"/>
      <c r="L41" s="115"/>
      <c r="M41" s="115"/>
      <c r="N41" s="115"/>
    </row>
    <row r="42" spans="1:14" x14ac:dyDescent="0.25">
      <c r="A42" s="155"/>
      <c r="B42" s="155"/>
      <c r="C42" s="155"/>
      <c r="D42" s="155"/>
      <c r="E42" s="155"/>
      <c r="F42" s="155"/>
      <c r="G42" s="155"/>
      <c r="H42" s="155"/>
      <c r="I42" s="155"/>
      <c r="J42" s="155"/>
      <c r="K42" s="155"/>
      <c r="L42" s="155"/>
      <c r="M42" s="155"/>
      <c r="N42" s="155"/>
    </row>
    <row r="43" spans="1:14" x14ac:dyDescent="0.25">
      <c r="A43" s="161">
        <v>4</v>
      </c>
      <c r="B43" s="115" t="s">
        <v>197</v>
      </c>
      <c r="C43" s="161">
        <v>5</v>
      </c>
      <c r="D43" s="161">
        <v>450.3</v>
      </c>
      <c r="E43" s="172">
        <v>54.11</v>
      </c>
      <c r="F43" s="172">
        <v>395.11</v>
      </c>
      <c r="G43" s="171">
        <v>2251.5</v>
      </c>
      <c r="H43" s="172">
        <v>270.55</v>
      </c>
      <c r="I43" s="173">
        <v>1975.55</v>
      </c>
      <c r="J43" s="172">
        <v>18.309999999999999</v>
      </c>
      <c r="K43" s="172">
        <v>10.69</v>
      </c>
      <c r="L43" s="174">
        <v>26172</v>
      </c>
      <c r="M43" s="175">
        <v>4954</v>
      </c>
      <c r="N43" s="175">
        <v>21119</v>
      </c>
    </row>
    <row r="44" spans="1:14" ht="21" x14ac:dyDescent="0.25">
      <c r="A44" s="161"/>
      <c r="B44" s="115" t="s">
        <v>187</v>
      </c>
      <c r="C44" s="161"/>
      <c r="D44" s="161"/>
      <c r="E44" s="172"/>
      <c r="F44" s="172"/>
      <c r="G44" s="171"/>
      <c r="H44" s="172"/>
      <c r="I44" s="173"/>
      <c r="J44" s="172"/>
      <c r="K44" s="172"/>
      <c r="L44" s="174"/>
      <c r="M44" s="175"/>
      <c r="N44" s="175"/>
    </row>
    <row r="45" spans="1:14" ht="21" x14ac:dyDescent="0.25">
      <c r="A45" s="161"/>
      <c r="B45" s="115" t="s">
        <v>198</v>
      </c>
      <c r="C45" s="161"/>
      <c r="D45" s="161"/>
      <c r="E45" s="116">
        <v>1.08</v>
      </c>
      <c r="F45" s="116"/>
      <c r="G45" s="171"/>
      <c r="H45" s="116">
        <v>5.4</v>
      </c>
      <c r="I45" s="116"/>
      <c r="J45" s="116">
        <v>18.37</v>
      </c>
      <c r="K45" s="116">
        <v>1</v>
      </c>
      <c r="L45" s="174"/>
      <c r="M45" s="116">
        <v>99</v>
      </c>
      <c r="N45" s="116"/>
    </row>
    <row r="46" spans="1:14" x14ac:dyDescent="0.25">
      <c r="A46" s="155"/>
      <c r="B46" s="155"/>
      <c r="C46" s="155"/>
      <c r="D46" s="155"/>
      <c r="E46" s="155"/>
      <c r="F46" s="155"/>
      <c r="G46" s="155"/>
      <c r="H46" s="155"/>
      <c r="I46" s="155"/>
      <c r="J46" s="155"/>
      <c r="K46" s="155"/>
      <c r="L46" s="155"/>
      <c r="M46" s="155"/>
      <c r="N46" s="155"/>
    </row>
    <row r="47" spans="1:14" x14ac:dyDescent="0.25">
      <c r="A47" s="161">
        <v>5</v>
      </c>
      <c r="B47" s="115" t="s">
        <v>199</v>
      </c>
      <c r="C47" s="161">
        <v>5</v>
      </c>
      <c r="D47" s="161">
        <v>28.83</v>
      </c>
      <c r="E47" s="172">
        <v>20.32</v>
      </c>
      <c r="F47" s="172">
        <v>8.1</v>
      </c>
      <c r="G47" s="161">
        <v>144.15</v>
      </c>
      <c r="H47" s="172">
        <v>101.6</v>
      </c>
      <c r="I47" s="172">
        <v>40.5</v>
      </c>
      <c r="J47" s="172">
        <v>18.309999999999999</v>
      </c>
      <c r="K47" s="172">
        <v>10.7</v>
      </c>
      <c r="L47" s="174">
        <v>2331</v>
      </c>
      <c r="M47" s="175">
        <v>1860</v>
      </c>
      <c r="N47" s="172">
        <v>433</v>
      </c>
    </row>
    <row r="48" spans="1:14" ht="21" x14ac:dyDescent="0.25">
      <c r="A48" s="161"/>
      <c r="B48" s="115" t="s">
        <v>187</v>
      </c>
      <c r="C48" s="161"/>
      <c r="D48" s="161"/>
      <c r="E48" s="172"/>
      <c r="F48" s="172"/>
      <c r="G48" s="161"/>
      <c r="H48" s="172"/>
      <c r="I48" s="172"/>
      <c r="J48" s="172"/>
      <c r="K48" s="172"/>
      <c r="L48" s="174"/>
      <c r="M48" s="175"/>
      <c r="N48" s="172"/>
    </row>
    <row r="49" spans="1:14" ht="31.5" x14ac:dyDescent="0.25">
      <c r="A49" s="161"/>
      <c r="B49" s="115" t="s">
        <v>200</v>
      </c>
      <c r="C49" s="161"/>
      <c r="D49" s="161"/>
      <c r="E49" s="116">
        <v>0.41</v>
      </c>
      <c r="F49" s="116"/>
      <c r="G49" s="161"/>
      <c r="H49" s="116">
        <v>2.0499999999999998</v>
      </c>
      <c r="I49" s="116"/>
      <c r="J49" s="116">
        <v>18.170000000000002</v>
      </c>
      <c r="K49" s="116">
        <v>1</v>
      </c>
      <c r="L49" s="174"/>
      <c r="M49" s="116">
        <v>37</v>
      </c>
      <c r="N49" s="116"/>
    </row>
    <row r="50" spans="1:14" x14ac:dyDescent="0.25">
      <c r="A50" s="155"/>
      <c r="B50" s="155"/>
      <c r="C50" s="155"/>
      <c r="D50" s="155"/>
      <c r="E50" s="155"/>
      <c r="F50" s="155"/>
      <c r="G50" s="155"/>
      <c r="H50" s="155"/>
      <c r="I50" s="155"/>
      <c r="J50" s="155"/>
      <c r="K50" s="155"/>
      <c r="L50" s="155"/>
      <c r="M50" s="155"/>
      <c r="N50" s="155"/>
    </row>
    <row r="51" spans="1:14" x14ac:dyDescent="0.25">
      <c r="A51" s="161">
        <v>6</v>
      </c>
      <c r="B51" s="115" t="s">
        <v>201</v>
      </c>
      <c r="C51" s="161">
        <v>120</v>
      </c>
      <c r="D51" s="161">
        <v>104.66</v>
      </c>
      <c r="E51" s="161"/>
      <c r="F51" s="161"/>
      <c r="G51" s="171">
        <v>12559.2</v>
      </c>
      <c r="H51" s="161"/>
      <c r="I51" s="161"/>
      <c r="J51" s="161"/>
      <c r="K51" s="161"/>
      <c r="L51" s="174">
        <v>62774</v>
      </c>
      <c r="M51" s="161"/>
      <c r="N51" s="161"/>
    </row>
    <row r="52" spans="1:14" ht="21" x14ac:dyDescent="0.25">
      <c r="A52" s="161"/>
      <c r="B52" s="115" t="s">
        <v>202</v>
      </c>
      <c r="C52" s="161"/>
      <c r="D52" s="161"/>
      <c r="E52" s="161"/>
      <c r="F52" s="161"/>
      <c r="G52" s="171"/>
      <c r="H52" s="161"/>
      <c r="I52" s="161"/>
      <c r="J52" s="161"/>
      <c r="K52" s="161"/>
      <c r="L52" s="174"/>
      <c r="M52" s="161"/>
      <c r="N52" s="161"/>
    </row>
    <row r="53" spans="1:14" ht="31.5" x14ac:dyDescent="0.25">
      <c r="A53" s="161"/>
      <c r="B53" s="115" t="s">
        <v>203</v>
      </c>
      <c r="C53" s="161"/>
      <c r="D53" s="161"/>
      <c r="E53" s="116">
        <v>104.66</v>
      </c>
      <c r="F53" s="116"/>
      <c r="G53" s="171"/>
      <c r="H53" s="125">
        <v>12559.2</v>
      </c>
      <c r="I53" s="116"/>
      <c r="J53" s="116">
        <v>523.12</v>
      </c>
      <c r="K53" s="116"/>
      <c r="L53" s="174"/>
      <c r="M53" s="126">
        <v>62774</v>
      </c>
      <c r="N53" s="116"/>
    </row>
    <row r="54" spans="1:14" x14ac:dyDescent="0.25">
      <c r="A54" s="115"/>
      <c r="B54" s="116" t="s">
        <v>204</v>
      </c>
      <c r="C54" s="115"/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</row>
    <row r="55" spans="1:14" x14ac:dyDescent="0.25">
      <c r="A55" s="155"/>
      <c r="B55" s="155"/>
      <c r="C55" s="155"/>
      <c r="D55" s="155"/>
      <c r="E55" s="155"/>
      <c r="F55" s="155"/>
      <c r="G55" s="155"/>
      <c r="H55" s="155"/>
      <c r="I55" s="155"/>
      <c r="J55" s="155"/>
      <c r="K55" s="155"/>
      <c r="L55" s="155"/>
      <c r="M55" s="155"/>
      <c r="N55" s="155"/>
    </row>
    <row r="56" spans="1:14" x14ac:dyDescent="0.25">
      <c r="A56" s="177"/>
      <c r="B56" s="158" t="s">
        <v>205</v>
      </c>
      <c r="C56" s="158"/>
      <c r="D56" s="158"/>
      <c r="E56" s="158"/>
      <c r="F56" s="158"/>
      <c r="G56" s="178">
        <v>16740.77</v>
      </c>
      <c r="H56" s="128">
        <v>943.09</v>
      </c>
      <c r="I56" s="129">
        <v>3231.03</v>
      </c>
      <c r="J56" s="118"/>
      <c r="K56" s="118"/>
      <c r="L56" s="157">
        <v>115045</v>
      </c>
      <c r="M56" s="130">
        <v>17268</v>
      </c>
      <c r="N56" s="130">
        <v>34866</v>
      </c>
    </row>
    <row r="57" spans="1:14" x14ac:dyDescent="0.25">
      <c r="A57" s="177"/>
      <c r="B57" s="158"/>
      <c r="C57" s="158"/>
      <c r="D57" s="158"/>
      <c r="E57" s="158"/>
      <c r="F57" s="158"/>
      <c r="G57" s="178"/>
      <c r="H57" s="127">
        <v>12566.65</v>
      </c>
      <c r="I57" s="118">
        <v>163.4</v>
      </c>
      <c r="J57" s="118"/>
      <c r="K57" s="118"/>
      <c r="L57" s="157"/>
      <c r="M57" s="114">
        <v>62910</v>
      </c>
      <c r="N57" s="114">
        <v>2997</v>
      </c>
    </row>
    <row r="58" spans="1:14" x14ac:dyDescent="0.25">
      <c r="A58" s="177"/>
      <c r="B58" s="158" t="s">
        <v>206</v>
      </c>
      <c r="C58" s="158"/>
      <c r="D58" s="158"/>
      <c r="E58" s="158"/>
      <c r="F58" s="158"/>
      <c r="G58" s="178">
        <v>2395.65</v>
      </c>
      <c r="H58" s="128">
        <v>372.15</v>
      </c>
      <c r="I58" s="129">
        <v>2016.05</v>
      </c>
      <c r="J58" s="118"/>
      <c r="K58" s="118"/>
      <c r="L58" s="157">
        <v>28503</v>
      </c>
      <c r="M58" s="130">
        <v>6814</v>
      </c>
      <c r="N58" s="130">
        <v>21552</v>
      </c>
    </row>
    <row r="59" spans="1:14" x14ac:dyDescent="0.25">
      <c r="A59" s="177"/>
      <c r="B59" s="158"/>
      <c r="C59" s="158"/>
      <c r="D59" s="158"/>
      <c r="E59" s="158"/>
      <c r="F59" s="158"/>
      <c r="G59" s="178"/>
      <c r="H59" s="118">
        <v>7.45</v>
      </c>
      <c r="I59" s="118"/>
      <c r="J59" s="118"/>
      <c r="K59" s="118"/>
      <c r="L59" s="157"/>
      <c r="M59" s="118">
        <v>136</v>
      </c>
      <c r="N59" s="118"/>
    </row>
    <row r="60" spans="1:14" ht="21" customHeight="1" x14ac:dyDescent="0.25">
      <c r="A60" s="118"/>
      <c r="B60" s="158" t="s">
        <v>207</v>
      </c>
      <c r="C60" s="158"/>
      <c r="D60" s="158"/>
      <c r="E60" s="158"/>
      <c r="F60" s="158"/>
      <c r="G60" s="118">
        <v>353.54</v>
      </c>
      <c r="H60" s="118"/>
      <c r="I60" s="118"/>
      <c r="J60" s="118"/>
      <c r="K60" s="118"/>
      <c r="L60" s="114">
        <v>5519</v>
      </c>
      <c r="M60" s="118"/>
      <c r="N60" s="118"/>
    </row>
    <row r="61" spans="1:14" x14ac:dyDescent="0.25">
      <c r="A61" s="118"/>
      <c r="B61" s="158" t="s">
        <v>208</v>
      </c>
      <c r="C61" s="158"/>
      <c r="D61" s="158"/>
      <c r="E61" s="158"/>
      <c r="F61" s="158"/>
      <c r="G61" s="118">
        <v>241.9</v>
      </c>
      <c r="H61" s="118"/>
      <c r="I61" s="118"/>
      <c r="J61" s="118"/>
      <c r="K61" s="118"/>
      <c r="L61" s="114">
        <v>3543</v>
      </c>
      <c r="M61" s="118"/>
      <c r="N61" s="118"/>
    </row>
    <row r="62" spans="1:14" x14ac:dyDescent="0.25">
      <c r="A62" s="118"/>
      <c r="B62" s="158" t="s">
        <v>209</v>
      </c>
      <c r="C62" s="158"/>
      <c r="D62" s="158"/>
      <c r="E62" s="158"/>
      <c r="F62" s="158"/>
      <c r="G62" s="127">
        <v>2991.09</v>
      </c>
      <c r="H62" s="118"/>
      <c r="I62" s="118"/>
      <c r="J62" s="118"/>
      <c r="K62" s="118"/>
      <c r="L62" s="114">
        <v>37565</v>
      </c>
      <c r="M62" s="118"/>
      <c r="N62" s="118"/>
    </row>
    <row r="63" spans="1:14" x14ac:dyDescent="0.25">
      <c r="A63" s="177"/>
      <c r="B63" s="158" t="s">
        <v>210</v>
      </c>
      <c r="C63" s="158"/>
      <c r="D63" s="158"/>
      <c r="E63" s="158"/>
      <c r="F63" s="158"/>
      <c r="G63" s="178">
        <v>14345.12</v>
      </c>
      <c r="H63" s="128">
        <v>570.94000000000005</v>
      </c>
      <c r="I63" s="129">
        <v>1214.98</v>
      </c>
      <c r="J63" s="118"/>
      <c r="K63" s="118"/>
      <c r="L63" s="157">
        <v>86542</v>
      </c>
      <c r="M63" s="130">
        <v>10454</v>
      </c>
      <c r="N63" s="130">
        <v>13314</v>
      </c>
    </row>
    <row r="64" spans="1:14" x14ac:dyDescent="0.25">
      <c r="A64" s="177"/>
      <c r="B64" s="158"/>
      <c r="C64" s="158"/>
      <c r="D64" s="158"/>
      <c r="E64" s="158"/>
      <c r="F64" s="158"/>
      <c r="G64" s="178"/>
      <c r="H64" s="127">
        <v>12559.2</v>
      </c>
      <c r="I64" s="118">
        <v>163.4</v>
      </c>
      <c r="J64" s="118"/>
      <c r="K64" s="118"/>
      <c r="L64" s="157"/>
      <c r="M64" s="114">
        <v>62774</v>
      </c>
      <c r="N64" s="114">
        <v>2997</v>
      </c>
    </row>
    <row r="65" spans="1:14" x14ac:dyDescent="0.25">
      <c r="A65" s="118"/>
      <c r="B65" s="158" t="s">
        <v>211</v>
      </c>
      <c r="C65" s="158"/>
      <c r="D65" s="158"/>
      <c r="E65" s="158"/>
      <c r="F65" s="158"/>
      <c r="G65" s="127">
        <v>12559.2</v>
      </c>
      <c r="H65" s="118"/>
      <c r="I65" s="118"/>
      <c r="J65" s="118"/>
      <c r="K65" s="118"/>
      <c r="L65" s="114">
        <v>62774</v>
      </c>
      <c r="M65" s="118"/>
      <c r="N65" s="118"/>
    </row>
    <row r="66" spans="1:14" ht="21" customHeight="1" x14ac:dyDescent="0.25">
      <c r="A66" s="118"/>
      <c r="B66" s="158" t="s">
        <v>212</v>
      </c>
      <c r="C66" s="158"/>
      <c r="D66" s="158"/>
      <c r="E66" s="158"/>
      <c r="F66" s="158"/>
      <c r="G66" s="118">
        <v>617.29</v>
      </c>
      <c r="H66" s="118"/>
      <c r="I66" s="118"/>
      <c r="J66" s="118"/>
      <c r="K66" s="118"/>
      <c r="L66" s="114">
        <v>9621</v>
      </c>
      <c r="M66" s="118"/>
      <c r="N66" s="118"/>
    </row>
    <row r="67" spans="1:14" ht="21" customHeight="1" x14ac:dyDescent="0.25">
      <c r="A67" s="118"/>
      <c r="B67" s="158" t="s">
        <v>213</v>
      </c>
      <c r="C67" s="158"/>
      <c r="D67" s="158"/>
      <c r="E67" s="158"/>
      <c r="F67" s="158"/>
      <c r="G67" s="118">
        <v>340.39</v>
      </c>
      <c r="H67" s="118"/>
      <c r="I67" s="118"/>
      <c r="J67" s="118"/>
      <c r="K67" s="118"/>
      <c r="L67" s="114">
        <v>4988</v>
      </c>
      <c r="M67" s="118"/>
      <c r="N67" s="118"/>
    </row>
    <row r="68" spans="1:14" ht="21" customHeight="1" x14ac:dyDescent="0.25">
      <c r="A68" s="118"/>
      <c r="B68" s="158" t="s">
        <v>214</v>
      </c>
      <c r="C68" s="158"/>
      <c r="D68" s="158"/>
      <c r="E68" s="158"/>
      <c r="F68" s="158"/>
      <c r="G68" s="127">
        <v>15302.8</v>
      </c>
      <c r="H68" s="118"/>
      <c r="I68" s="118"/>
      <c r="J68" s="118"/>
      <c r="K68" s="118"/>
      <c r="L68" s="114">
        <v>101151</v>
      </c>
      <c r="M68" s="118"/>
      <c r="N68" s="118"/>
    </row>
    <row r="69" spans="1:14" x14ac:dyDescent="0.25">
      <c r="A69" s="118"/>
      <c r="B69" s="158" t="s">
        <v>215</v>
      </c>
      <c r="C69" s="158"/>
      <c r="D69" s="158"/>
      <c r="E69" s="158"/>
      <c r="F69" s="158"/>
      <c r="G69" s="127">
        <v>18293.89</v>
      </c>
      <c r="H69" s="118"/>
      <c r="I69" s="118"/>
      <c r="J69" s="118"/>
      <c r="K69" s="118"/>
      <c r="L69" s="114">
        <v>138716</v>
      </c>
      <c r="M69" s="118"/>
      <c r="N69" s="118"/>
    </row>
    <row r="70" spans="1:14" x14ac:dyDescent="0.25">
      <c r="A70" s="155"/>
      <c r="B70" s="155"/>
      <c r="C70" s="155"/>
      <c r="D70" s="155"/>
      <c r="E70" s="155"/>
      <c r="F70" s="155"/>
      <c r="G70" s="155"/>
      <c r="H70" s="155"/>
      <c r="I70" s="155"/>
      <c r="J70" s="155"/>
      <c r="K70" s="155"/>
      <c r="L70" s="155"/>
      <c r="M70" s="155"/>
      <c r="N70" s="155"/>
    </row>
    <row r="71" spans="1:14" x14ac:dyDescent="0.25">
      <c r="A71" s="115"/>
      <c r="B71" s="169" t="s">
        <v>216</v>
      </c>
      <c r="C71" s="169"/>
      <c r="D71" s="169"/>
      <c r="E71" s="169"/>
      <c r="F71" s="169"/>
      <c r="G71" s="169"/>
      <c r="H71" s="169"/>
      <c r="I71" s="169"/>
      <c r="J71" s="169"/>
      <c r="K71" s="169"/>
      <c r="L71" s="169"/>
      <c r="M71" s="169"/>
      <c r="N71" s="169"/>
    </row>
    <row r="72" spans="1:14" x14ac:dyDescent="0.25">
      <c r="A72" s="155"/>
      <c r="B72" s="155"/>
      <c r="C72" s="155"/>
      <c r="D72" s="155"/>
      <c r="E72" s="155"/>
      <c r="F72" s="155"/>
      <c r="G72" s="155"/>
      <c r="H72" s="155"/>
      <c r="I72" s="155"/>
      <c r="J72" s="155"/>
      <c r="K72" s="155"/>
      <c r="L72" s="155"/>
      <c r="M72" s="155"/>
      <c r="N72" s="155"/>
    </row>
    <row r="73" spans="1:14" x14ac:dyDescent="0.25">
      <c r="A73" s="161">
        <v>7</v>
      </c>
      <c r="B73" s="115" t="s">
        <v>217</v>
      </c>
      <c r="C73" s="161">
        <v>10</v>
      </c>
      <c r="D73" s="161">
        <v>436.51</v>
      </c>
      <c r="E73" s="172">
        <v>115.99</v>
      </c>
      <c r="F73" s="172">
        <v>245.74</v>
      </c>
      <c r="G73" s="171">
        <v>4365.1000000000004</v>
      </c>
      <c r="H73" s="173">
        <v>1159.9000000000001</v>
      </c>
      <c r="I73" s="173">
        <v>2457.4</v>
      </c>
      <c r="J73" s="172">
        <v>18.309999999999999</v>
      </c>
      <c r="K73" s="172">
        <v>7.97</v>
      </c>
      <c r="L73" s="174">
        <v>46843</v>
      </c>
      <c r="M73" s="175">
        <v>21238</v>
      </c>
      <c r="N73" s="175">
        <v>19585</v>
      </c>
    </row>
    <row r="74" spans="1:14" ht="21" x14ac:dyDescent="0.25">
      <c r="A74" s="161"/>
      <c r="B74" s="115" t="s">
        <v>187</v>
      </c>
      <c r="C74" s="161"/>
      <c r="D74" s="161"/>
      <c r="E74" s="172"/>
      <c r="F74" s="172"/>
      <c r="G74" s="171"/>
      <c r="H74" s="173"/>
      <c r="I74" s="173"/>
      <c r="J74" s="172"/>
      <c r="K74" s="172"/>
      <c r="L74" s="174"/>
      <c r="M74" s="175"/>
      <c r="N74" s="175"/>
    </row>
    <row r="75" spans="1:14" ht="31.5" x14ac:dyDescent="0.25">
      <c r="A75" s="161"/>
      <c r="B75" s="115" t="s">
        <v>218</v>
      </c>
      <c r="C75" s="161"/>
      <c r="D75" s="161"/>
      <c r="E75" s="116">
        <v>74.78</v>
      </c>
      <c r="F75" s="116">
        <v>14.18</v>
      </c>
      <c r="G75" s="171"/>
      <c r="H75" s="116">
        <v>747.8</v>
      </c>
      <c r="I75" s="116">
        <v>141.80000000000001</v>
      </c>
      <c r="J75" s="116">
        <v>8.0500000000000007</v>
      </c>
      <c r="K75" s="116">
        <v>18.34</v>
      </c>
      <c r="L75" s="174"/>
      <c r="M75" s="126">
        <v>6020</v>
      </c>
      <c r="N75" s="126">
        <v>2601</v>
      </c>
    </row>
    <row r="76" spans="1:14" x14ac:dyDescent="0.25">
      <c r="A76" s="155"/>
      <c r="B76" s="155"/>
      <c r="C76" s="155"/>
      <c r="D76" s="155"/>
      <c r="E76" s="155"/>
      <c r="F76" s="155"/>
      <c r="G76" s="155"/>
      <c r="H76" s="155"/>
      <c r="I76" s="155"/>
      <c r="J76" s="155"/>
      <c r="K76" s="155"/>
      <c r="L76" s="155"/>
      <c r="M76" s="155"/>
      <c r="N76" s="155"/>
    </row>
    <row r="77" spans="1:14" x14ac:dyDescent="0.25">
      <c r="A77" s="161">
        <v>8</v>
      </c>
      <c r="B77" s="115" t="s">
        <v>219</v>
      </c>
      <c r="C77" s="161">
        <v>1</v>
      </c>
      <c r="D77" s="161">
        <v>811.55</v>
      </c>
      <c r="E77" s="172">
        <v>73.62</v>
      </c>
      <c r="F77" s="172">
        <v>736.46</v>
      </c>
      <c r="G77" s="161">
        <v>811.55</v>
      </c>
      <c r="H77" s="172">
        <v>73.62</v>
      </c>
      <c r="I77" s="172">
        <v>736.46</v>
      </c>
      <c r="J77" s="172">
        <v>18.309999999999999</v>
      </c>
      <c r="K77" s="172">
        <v>4.28</v>
      </c>
      <c r="L77" s="174">
        <v>4527</v>
      </c>
      <c r="M77" s="175">
        <v>1348</v>
      </c>
      <c r="N77" s="175">
        <v>3152</v>
      </c>
    </row>
    <row r="78" spans="1:14" ht="21" x14ac:dyDescent="0.25">
      <c r="A78" s="161"/>
      <c r="B78" s="115" t="s">
        <v>187</v>
      </c>
      <c r="C78" s="161"/>
      <c r="D78" s="161"/>
      <c r="E78" s="172"/>
      <c r="F78" s="172"/>
      <c r="G78" s="161"/>
      <c r="H78" s="172"/>
      <c r="I78" s="172"/>
      <c r="J78" s="172"/>
      <c r="K78" s="172"/>
      <c r="L78" s="174"/>
      <c r="M78" s="175"/>
      <c r="N78" s="175"/>
    </row>
    <row r="79" spans="1:14" ht="42" x14ac:dyDescent="0.25">
      <c r="A79" s="161"/>
      <c r="B79" s="115" t="s">
        <v>220</v>
      </c>
      <c r="C79" s="161"/>
      <c r="D79" s="161"/>
      <c r="E79" s="116">
        <v>1.47</v>
      </c>
      <c r="F79" s="116">
        <v>37.909999999999997</v>
      </c>
      <c r="G79" s="161"/>
      <c r="H79" s="116">
        <v>1.47</v>
      </c>
      <c r="I79" s="116">
        <v>37.909999999999997</v>
      </c>
      <c r="J79" s="116">
        <v>18.32</v>
      </c>
      <c r="K79" s="116">
        <v>18.32</v>
      </c>
      <c r="L79" s="174"/>
      <c r="M79" s="116">
        <v>27</v>
      </c>
      <c r="N79" s="116">
        <v>695</v>
      </c>
    </row>
    <row r="80" spans="1:14" x14ac:dyDescent="0.25">
      <c r="A80" s="155"/>
      <c r="B80" s="155"/>
      <c r="C80" s="155"/>
      <c r="D80" s="155"/>
      <c r="E80" s="155"/>
      <c r="F80" s="155"/>
      <c r="G80" s="155"/>
      <c r="H80" s="155"/>
      <c r="I80" s="155"/>
      <c r="J80" s="155"/>
      <c r="K80" s="155"/>
      <c r="L80" s="155"/>
      <c r="M80" s="155"/>
      <c r="N80" s="155"/>
    </row>
    <row r="81" spans="1:14" x14ac:dyDescent="0.25">
      <c r="A81" s="161">
        <v>9</v>
      </c>
      <c r="B81" s="115" t="s">
        <v>221</v>
      </c>
      <c r="C81" s="161">
        <v>4</v>
      </c>
      <c r="D81" s="171">
        <v>1137.8499999999999</v>
      </c>
      <c r="E81" s="172">
        <v>78.209999999999994</v>
      </c>
      <c r="F81" s="173">
        <v>1055.27</v>
      </c>
      <c r="G81" s="171">
        <v>4551.3999999999996</v>
      </c>
      <c r="H81" s="172">
        <v>312.83999999999997</v>
      </c>
      <c r="I81" s="173">
        <v>4221.08</v>
      </c>
      <c r="J81" s="172">
        <v>18.309999999999999</v>
      </c>
      <c r="K81" s="172">
        <v>7.33</v>
      </c>
      <c r="L81" s="174">
        <v>36846</v>
      </c>
      <c r="M81" s="175">
        <v>5728</v>
      </c>
      <c r="N81" s="175">
        <v>30941</v>
      </c>
    </row>
    <row r="82" spans="1:14" ht="21" x14ac:dyDescent="0.25">
      <c r="A82" s="161"/>
      <c r="B82" s="115" t="s">
        <v>187</v>
      </c>
      <c r="C82" s="161"/>
      <c r="D82" s="171"/>
      <c r="E82" s="172"/>
      <c r="F82" s="173"/>
      <c r="G82" s="171"/>
      <c r="H82" s="172"/>
      <c r="I82" s="173"/>
      <c r="J82" s="172"/>
      <c r="K82" s="172"/>
      <c r="L82" s="174"/>
      <c r="M82" s="175"/>
      <c r="N82" s="175"/>
    </row>
    <row r="83" spans="1:14" ht="52.5" x14ac:dyDescent="0.25">
      <c r="A83" s="161"/>
      <c r="B83" s="115" t="s">
        <v>222</v>
      </c>
      <c r="C83" s="161"/>
      <c r="D83" s="171"/>
      <c r="E83" s="116">
        <v>4.37</v>
      </c>
      <c r="F83" s="116">
        <v>96.66</v>
      </c>
      <c r="G83" s="171"/>
      <c r="H83" s="116">
        <v>17.48</v>
      </c>
      <c r="I83" s="116">
        <v>386.64</v>
      </c>
      <c r="J83" s="116">
        <v>10.119999999999999</v>
      </c>
      <c r="K83" s="116">
        <v>18.34</v>
      </c>
      <c r="L83" s="174"/>
      <c r="M83" s="116">
        <v>177</v>
      </c>
      <c r="N83" s="126">
        <v>7091</v>
      </c>
    </row>
    <row r="84" spans="1:14" x14ac:dyDescent="0.25">
      <c r="A84" s="155"/>
      <c r="B84" s="155"/>
      <c r="C84" s="155"/>
      <c r="D84" s="155"/>
      <c r="E84" s="155"/>
      <c r="F84" s="155"/>
      <c r="G84" s="155"/>
      <c r="H84" s="155"/>
      <c r="I84" s="155"/>
      <c r="J84" s="155"/>
      <c r="K84" s="155"/>
      <c r="L84" s="155"/>
      <c r="M84" s="155"/>
      <c r="N84" s="155"/>
    </row>
    <row r="85" spans="1:14" x14ac:dyDescent="0.25">
      <c r="A85" s="177"/>
      <c r="B85" s="158" t="s">
        <v>223</v>
      </c>
      <c r="C85" s="158"/>
      <c r="D85" s="158"/>
      <c r="E85" s="158"/>
      <c r="F85" s="158"/>
      <c r="G85" s="178">
        <v>9728.0499999999993</v>
      </c>
      <c r="H85" s="129">
        <v>1546.36</v>
      </c>
      <c r="I85" s="129">
        <v>7414.94</v>
      </c>
      <c r="J85" s="118"/>
      <c r="K85" s="118"/>
      <c r="L85" s="157">
        <v>88216</v>
      </c>
      <c r="M85" s="130">
        <v>28314</v>
      </c>
      <c r="N85" s="130">
        <v>53678</v>
      </c>
    </row>
    <row r="86" spans="1:14" x14ac:dyDescent="0.25">
      <c r="A86" s="177"/>
      <c r="B86" s="158"/>
      <c r="C86" s="158"/>
      <c r="D86" s="158"/>
      <c r="E86" s="158"/>
      <c r="F86" s="158"/>
      <c r="G86" s="178"/>
      <c r="H86" s="118">
        <v>766.75</v>
      </c>
      <c r="I86" s="118">
        <v>566.35</v>
      </c>
      <c r="J86" s="118"/>
      <c r="K86" s="118"/>
      <c r="L86" s="157"/>
      <c r="M86" s="114">
        <v>6224</v>
      </c>
      <c r="N86" s="114">
        <v>10387</v>
      </c>
    </row>
    <row r="87" spans="1:14" x14ac:dyDescent="0.25">
      <c r="A87" s="177"/>
      <c r="B87" s="158" t="s">
        <v>206</v>
      </c>
      <c r="C87" s="158"/>
      <c r="D87" s="158"/>
      <c r="E87" s="158"/>
      <c r="F87" s="158"/>
      <c r="G87" s="178">
        <v>9728.0499999999993</v>
      </c>
      <c r="H87" s="129">
        <v>1546.36</v>
      </c>
      <c r="I87" s="129">
        <v>7414.94</v>
      </c>
      <c r="J87" s="118"/>
      <c r="K87" s="118"/>
      <c r="L87" s="157">
        <v>88216</v>
      </c>
      <c r="M87" s="130">
        <v>28314</v>
      </c>
      <c r="N87" s="130">
        <v>53678</v>
      </c>
    </row>
    <row r="88" spans="1:14" x14ac:dyDescent="0.25">
      <c r="A88" s="177"/>
      <c r="B88" s="158"/>
      <c r="C88" s="158"/>
      <c r="D88" s="158"/>
      <c r="E88" s="158"/>
      <c r="F88" s="158"/>
      <c r="G88" s="178"/>
      <c r="H88" s="118">
        <v>766.75</v>
      </c>
      <c r="I88" s="118">
        <v>566.35</v>
      </c>
      <c r="J88" s="118"/>
      <c r="K88" s="118"/>
      <c r="L88" s="157"/>
      <c r="M88" s="114">
        <v>6224</v>
      </c>
      <c r="N88" s="114">
        <v>10387</v>
      </c>
    </row>
    <row r="89" spans="1:14" ht="21" customHeight="1" x14ac:dyDescent="0.25">
      <c r="A89" s="118"/>
      <c r="B89" s="158" t="s">
        <v>224</v>
      </c>
      <c r="C89" s="158"/>
      <c r="D89" s="158"/>
      <c r="E89" s="158"/>
      <c r="F89" s="158"/>
      <c r="G89" s="127">
        <v>2012.65</v>
      </c>
      <c r="H89" s="118"/>
      <c r="I89" s="118"/>
      <c r="J89" s="118"/>
      <c r="K89" s="118"/>
      <c r="L89" s="114">
        <v>31430</v>
      </c>
      <c r="M89" s="118"/>
      <c r="N89" s="118"/>
    </row>
    <row r="90" spans="1:14" x14ac:dyDescent="0.25">
      <c r="A90" s="118"/>
      <c r="B90" s="158" t="s">
        <v>225</v>
      </c>
      <c r="C90" s="158"/>
      <c r="D90" s="158"/>
      <c r="E90" s="158"/>
      <c r="F90" s="158"/>
      <c r="G90" s="127">
        <v>1373.26</v>
      </c>
      <c r="H90" s="118"/>
      <c r="I90" s="118"/>
      <c r="J90" s="118"/>
      <c r="K90" s="118"/>
      <c r="L90" s="114">
        <v>20125</v>
      </c>
      <c r="M90" s="118"/>
      <c r="N90" s="118"/>
    </row>
    <row r="91" spans="1:14" x14ac:dyDescent="0.25">
      <c r="A91" s="118"/>
      <c r="B91" s="158" t="s">
        <v>209</v>
      </c>
      <c r="C91" s="158"/>
      <c r="D91" s="158"/>
      <c r="E91" s="158"/>
      <c r="F91" s="158"/>
      <c r="G91" s="127">
        <v>13113.96</v>
      </c>
      <c r="H91" s="118"/>
      <c r="I91" s="118"/>
      <c r="J91" s="118"/>
      <c r="K91" s="118"/>
      <c r="L91" s="114">
        <v>139771</v>
      </c>
      <c r="M91" s="118"/>
      <c r="N91" s="118"/>
    </row>
    <row r="92" spans="1:14" x14ac:dyDescent="0.25">
      <c r="A92" s="118"/>
      <c r="B92" s="158" t="s">
        <v>226</v>
      </c>
      <c r="C92" s="158"/>
      <c r="D92" s="158"/>
      <c r="E92" s="158"/>
      <c r="F92" s="158"/>
      <c r="G92" s="127">
        <v>13113.96</v>
      </c>
      <c r="H92" s="118"/>
      <c r="I92" s="118"/>
      <c r="J92" s="118"/>
      <c r="K92" s="118"/>
      <c r="L92" s="114">
        <v>139771</v>
      </c>
      <c r="M92" s="118"/>
      <c r="N92" s="118"/>
    </row>
    <row r="93" spans="1:14" x14ac:dyDescent="0.25">
      <c r="A93" s="155"/>
      <c r="B93" s="155"/>
      <c r="C93" s="155"/>
      <c r="D93" s="155"/>
      <c r="E93" s="155"/>
      <c r="F93" s="155"/>
      <c r="G93" s="155"/>
      <c r="H93" s="155"/>
      <c r="I93" s="155"/>
      <c r="J93" s="155"/>
      <c r="K93" s="155"/>
      <c r="L93" s="155"/>
      <c r="M93" s="155"/>
      <c r="N93" s="155"/>
    </row>
    <row r="94" spans="1:14" x14ac:dyDescent="0.25">
      <c r="A94" s="115"/>
      <c r="B94" s="169" t="s">
        <v>227</v>
      </c>
      <c r="C94" s="169"/>
      <c r="D94" s="169"/>
      <c r="E94" s="169"/>
      <c r="F94" s="169"/>
      <c r="G94" s="169"/>
      <c r="H94" s="169"/>
      <c r="I94" s="169"/>
      <c r="J94" s="169"/>
      <c r="K94" s="169"/>
      <c r="L94" s="169"/>
      <c r="M94" s="169"/>
      <c r="N94" s="169"/>
    </row>
    <row r="95" spans="1:14" x14ac:dyDescent="0.25">
      <c r="A95" s="155"/>
      <c r="B95" s="155"/>
      <c r="C95" s="155"/>
      <c r="D95" s="155"/>
      <c r="E95" s="155"/>
      <c r="F95" s="155"/>
      <c r="G95" s="155"/>
      <c r="H95" s="155"/>
      <c r="I95" s="155"/>
      <c r="J95" s="155"/>
      <c r="K95" s="155"/>
      <c r="L95" s="155"/>
      <c r="M95" s="155"/>
      <c r="N95" s="155"/>
    </row>
    <row r="96" spans="1:14" x14ac:dyDescent="0.25">
      <c r="A96" s="161">
        <v>10</v>
      </c>
      <c r="B96" s="115" t="s">
        <v>228</v>
      </c>
      <c r="C96" s="161">
        <v>1030</v>
      </c>
      <c r="D96" s="171">
        <v>1168.98</v>
      </c>
      <c r="E96" s="116"/>
      <c r="F96" s="116"/>
      <c r="G96" s="171">
        <v>1204049.3999999999</v>
      </c>
      <c r="H96" s="116"/>
      <c r="I96" s="116"/>
      <c r="J96" s="116"/>
      <c r="K96" s="116"/>
      <c r="L96" s="174">
        <v>1204049</v>
      </c>
      <c r="M96" s="116"/>
      <c r="N96" s="116"/>
    </row>
    <row r="97" spans="1:14" ht="21" x14ac:dyDescent="0.25">
      <c r="A97" s="161"/>
      <c r="B97" s="115" t="s">
        <v>229</v>
      </c>
      <c r="C97" s="161"/>
      <c r="D97" s="171"/>
      <c r="E97" s="125">
        <v>1168.98</v>
      </c>
      <c r="F97" s="116"/>
      <c r="G97" s="171"/>
      <c r="H97" s="125">
        <v>1204049.3999999999</v>
      </c>
      <c r="I97" s="116"/>
      <c r="J97" s="116">
        <v>1</v>
      </c>
      <c r="K97" s="116"/>
      <c r="L97" s="174"/>
      <c r="M97" s="126">
        <v>1204049</v>
      </c>
      <c r="N97" s="116"/>
    </row>
    <row r="98" spans="1:14" x14ac:dyDescent="0.25">
      <c r="A98" s="115"/>
      <c r="B98" s="116" t="s">
        <v>230</v>
      </c>
      <c r="C98" s="115"/>
      <c r="D98" s="115"/>
      <c r="E98" s="115"/>
      <c r="F98" s="115"/>
      <c r="G98" s="115"/>
      <c r="H98" s="115"/>
      <c r="I98" s="115"/>
      <c r="J98" s="115"/>
      <c r="K98" s="115"/>
      <c r="L98" s="115"/>
      <c r="M98" s="115"/>
      <c r="N98" s="115"/>
    </row>
    <row r="99" spans="1:14" x14ac:dyDescent="0.25">
      <c r="A99" s="155"/>
      <c r="B99" s="155"/>
      <c r="C99" s="155"/>
      <c r="D99" s="155"/>
      <c r="E99" s="155"/>
      <c r="F99" s="155"/>
      <c r="G99" s="155"/>
      <c r="H99" s="155"/>
      <c r="I99" s="155"/>
      <c r="J99" s="155"/>
      <c r="K99" s="155"/>
      <c r="L99" s="155"/>
      <c r="M99" s="155"/>
      <c r="N99" s="155"/>
    </row>
    <row r="100" spans="1:14" x14ac:dyDescent="0.25">
      <c r="A100" s="161">
        <v>11</v>
      </c>
      <c r="B100" s="115" t="s">
        <v>228</v>
      </c>
      <c r="C100" s="161">
        <v>4</v>
      </c>
      <c r="D100" s="171">
        <v>13786</v>
      </c>
      <c r="E100" s="116"/>
      <c r="F100" s="116"/>
      <c r="G100" s="171">
        <v>55144</v>
      </c>
      <c r="H100" s="116"/>
      <c r="I100" s="116"/>
      <c r="J100" s="116"/>
      <c r="K100" s="116"/>
      <c r="L100" s="174">
        <v>55144</v>
      </c>
      <c r="M100" s="116"/>
      <c r="N100" s="116"/>
    </row>
    <row r="101" spans="1:14" ht="21" x14ac:dyDescent="0.25">
      <c r="A101" s="161"/>
      <c r="B101" s="115" t="s">
        <v>231</v>
      </c>
      <c r="C101" s="161"/>
      <c r="D101" s="171"/>
      <c r="E101" s="125">
        <v>13786</v>
      </c>
      <c r="F101" s="116"/>
      <c r="G101" s="171"/>
      <c r="H101" s="125">
        <v>55144</v>
      </c>
      <c r="I101" s="116"/>
      <c r="J101" s="116">
        <v>1</v>
      </c>
      <c r="K101" s="116"/>
      <c r="L101" s="174"/>
      <c r="M101" s="126">
        <v>55144</v>
      </c>
      <c r="N101" s="116"/>
    </row>
    <row r="102" spans="1:14" x14ac:dyDescent="0.25">
      <c r="A102" s="155"/>
      <c r="B102" s="155"/>
      <c r="C102" s="155"/>
      <c r="D102" s="155"/>
      <c r="E102" s="155"/>
      <c r="F102" s="155"/>
      <c r="G102" s="155"/>
      <c r="H102" s="155"/>
      <c r="I102" s="155"/>
      <c r="J102" s="155"/>
      <c r="K102" s="155"/>
      <c r="L102" s="155"/>
      <c r="M102" s="155"/>
      <c r="N102" s="155"/>
    </row>
    <row r="103" spans="1:14" x14ac:dyDescent="0.25">
      <c r="A103" s="161">
        <v>12</v>
      </c>
      <c r="B103" s="115" t="s">
        <v>232</v>
      </c>
      <c r="C103" s="161">
        <v>10</v>
      </c>
      <c r="D103" s="161"/>
      <c r="E103" s="116"/>
      <c r="F103" s="116"/>
      <c r="G103" s="161"/>
      <c r="H103" s="116"/>
      <c r="I103" s="116"/>
      <c r="J103" s="116"/>
      <c r="K103" s="116"/>
      <c r="L103" s="174">
        <v>15843</v>
      </c>
      <c r="M103" s="116"/>
      <c r="N103" s="116"/>
    </row>
    <row r="104" spans="1:14" ht="21" x14ac:dyDescent="0.25">
      <c r="A104" s="161"/>
      <c r="B104" s="115" t="s">
        <v>233</v>
      </c>
      <c r="C104" s="161"/>
      <c r="D104" s="161"/>
      <c r="E104" s="116"/>
      <c r="F104" s="116"/>
      <c r="G104" s="161"/>
      <c r="H104" s="116"/>
      <c r="I104" s="116"/>
      <c r="J104" s="125">
        <v>1584.3</v>
      </c>
      <c r="K104" s="116"/>
      <c r="L104" s="174"/>
      <c r="M104" s="126">
        <v>15843</v>
      </c>
      <c r="N104" s="116"/>
    </row>
    <row r="105" spans="1:14" x14ac:dyDescent="0.25">
      <c r="A105" s="155"/>
      <c r="B105" s="155"/>
      <c r="C105" s="155"/>
      <c r="D105" s="155"/>
      <c r="E105" s="155"/>
      <c r="F105" s="155"/>
      <c r="G105" s="155"/>
      <c r="H105" s="155"/>
      <c r="I105" s="155"/>
      <c r="J105" s="155"/>
      <c r="K105" s="155"/>
      <c r="L105" s="155"/>
      <c r="M105" s="155"/>
      <c r="N105" s="155"/>
    </row>
    <row r="106" spans="1:14" x14ac:dyDescent="0.25">
      <c r="A106" s="177"/>
      <c r="B106" s="158" t="s">
        <v>234</v>
      </c>
      <c r="C106" s="158"/>
      <c r="D106" s="158"/>
      <c r="E106" s="158"/>
      <c r="F106" s="158"/>
      <c r="G106" s="178">
        <v>1259193.3999999999</v>
      </c>
      <c r="H106" s="118"/>
      <c r="I106" s="118"/>
      <c r="J106" s="118"/>
      <c r="K106" s="118"/>
      <c r="L106" s="157">
        <v>1275036</v>
      </c>
      <c r="M106" s="118"/>
      <c r="N106" s="118"/>
    </row>
    <row r="107" spans="1:14" x14ac:dyDescent="0.25">
      <c r="A107" s="177"/>
      <c r="B107" s="158"/>
      <c r="C107" s="158"/>
      <c r="D107" s="158"/>
      <c r="E107" s="158"/>
      <c r="F107" s="158"/>
      <c r="G107" s="178"/>
      <c r="H107" s="127">
        <v>1259193.3999999999</v>
      </c>
      <c r="I107" s="118"/>
      <c r="J107" s="118"/>
      <c r="K107" s="118"/>
      <c r="L107" s="157"/>
      <c r="M107" s="114">
        <v>1275036</v>
      </c>
      <c r="N107" s="118"/>
    </row>
    <row r="108" spans="1:14" x14ac:dyDescent="0.25">
      <c r="A108" s="177"/>
      <c r="B108" s="158" t="s">
        <v>206</v>
      </c>
      <c r="C108" s="158"/>
      <c r="D108" s="158"/>
      <c r="E108" s="158"/>
      <c r="F108" s="158"/>
      <c r="G108" s="178">
        <v>1204049.3999999999</v>
      </c>
      <c r="H108" s="118"/>
      <c r="I108" s="118"/>
      <c r="J108" s="118"/>
      <c r="K108" s="118"/>
      <c r="L108" s="157">
        <v>1219892</v>
      </c>
      <c r="M108" s="118"/>
      <c r="N108" s="118"/>
    </row>
    <row r="109" spans="1:14" x14ac:dyDescent="0.25">
      <c r="A109" s="177"/>
      <c r="B109" s="158"/>
      <c r="C109" s="158"/>
      <c r="D109" s="158"/>
      <c r="E109" s="158"/>
      <c r="F109" s="158"/>
      <c r="G109" s="178"/>
      <c r="H109" s="127">
        <v>1204049.3999999999</v>
      </c>
      <c r="I109" s="118"/>
      <c r="J109" s="118"/>
      <c r="K109" s="118"/>
      <c r="L109" s="157"/>
      <c r="M109" s="114">
        <v>1219892</v>
      </c>
      <c r="N109" s="118"/>
    </row>
    <row r="110" spans="1:14" ht="21" customHeight="1" x14ac:dyDescent="0.25">
      <c r="A110" s="118"/>
      <c r="B110" s="158" t="s">
        <v>235</v>
      </c>
      <c r="C110" s="158"/>
      <c r="D110" s="158"/>
      <c r="E110" s="158"/>
      <c r="F110" s="158"/>
      <c r="G110" s="127">
        <v>1204049.3999999999</v>
      </c>
      <c r="H110" s="118"/>
      <c r="I110" s="118"/>
      <c r="J110" s="118"/>
      <c r="K110" s="118"/>
      <c r="L110" s="114">
        <v>1219892</v>
      </c>
      <c r="M110" s="118"/>
      <c r="N110" s="118"/>
    </row>
    <row r="111" spans="1:14" x14ac:dyDescent="0.25">
      <c r="A111" s="118"/>
      <c r="B111" s="158" t="s">
        <v>209</v>
      </c>
      <c r="C111" s="158"/>
      <c r="D111" s="158"/>
      <c r="E111" s="158"/>
      <c r="F111" s="158"/>
      <c r="G111" s="127">
        <v>1204049.3999999999</v>
      </c>
      <c r="H111" s="118"/>
      <c r="I111" s="118"/>
      <c r="J111" s="118"/>
      <c r="K111" s="118"/>
      <c r="L111" s="114">
        <v>1219892</v>
      </c>
      <c r="M111" s="118"/>
      <c r="N111" s="118"/>
    </row>
    <row r="112" spans="1:14" x14ac:dyDescent="0.25">
      <c r="A112" s="177"/>
      <c r="B112" s="158" t="s">
        <v>210</v>
      </c>
      <c r="C112" s="158"/>
      <c r="D112" s="158"/>
      <c r="E112" s="158"/>
      <c r="F112" s="158"/>
      <c r="G112" s="178">
        <v>55144</v>
      </c>
      <c r="H112" s="118"/>
      <c r="I112" s="118"/>
      <c r="J112" s="118"/>
      <c r="K112" s="118"/>
      <c r="L112" s="157">
        <v>55144</v>
      </c>
      <c r="M112" s="118"/>
      <c r="N112" s="118"/>
    </row>
    <row r="113" spans="1:14" x14ac:dyDescent="0.25">
      <c r="A113" s="177"/>
      <c r="B113" s="158"/>
      <c r="C113" s="158"/>
      <c r="D113" s="158"/>
      <c r="E113" s="158"/>
      <c r="F113" s="158"/>
      <c r="G113" s="178"/>
      <c r="H113" s="127">
        <v>55144</v>
      </c>
      <c r="I113" s="118"/>
      <c r="J113" s="118"/>
      <c r="K113" s="118"/>
      <c r="L113" s="157"/>
      <c r="M113" s="114">
        <v>55144</v>
      </c>
      <c r="N113" s="118"/>
    </row>
    <row r="114" spans="1:14" ht="21" customHeight="1" x14ac:dyDescent="0.25">
      <c r="A114" s="118"/>
      <c r="B114" s="158" t="s">
        <v>214</v>
      </c>
      <c r="C114" s="158"/>
      <c r="D114" s="158"/>
      <c r="E114" s="158"/>
      <c r="F114" s="158"/>
      <c r="G114" s="127">
        <v>55144</v>
      </c>
      <c r="H114" s="118"/>
      <c r="I114" s="118"/>
      <c r="J114" s="118"/>
      <c r="K114" s="118"/>
      <c r="L114" s="114">
        <v>55144</v>
      </c>
      <c r="M114" s="118"/>
      <c r="N114" s="118"/>
    </row>
    <row r="115" spans="1:14" x14ac:dyDescent="0.25">
      <c r="A115" s="118"/>
      <c r="B115" s="158" t="s">
        <v>236</v>
      </c>
      <c r="C115" s="158"/>
      <c r="D115" s="158"/>
      <c r="E115" s="158"/>
      <c r="F115" s="158"/>
      <c r="G115" s="127">
        <v>1259193.3999999999</v>
      </c>
      <c r="H115" s="118"/>
      <c r="I115" s="118"/>
      <c r="J115" s="118"/>
      <c r="K115" s="118"/>
      <c r="L115" s="114">
        <v>1275036</v>
      </c>
      <c r="M115" s="118"/>
      <c r="N115" s="118"/>
    </row>
    <row r="116" spans="1:14" x14ac:dyDescent="0.25">
      <c r="A116" s="155"/>
      <c r="B116" s="155"/>
      <c r="C116" s="155"/>
      <c r="D116" s="155"/>
      <c r="E116" s="155"/>
      <c r="F116" s="155"/>
      <c r="G116" s="155"/>
      <c r="H116" s="155"/>
      <c r="I116" s="155"/>
      <c r="J116" s="155"/>
      <c r="K116" s="155"/>
      <c r="L116" s="155"/>
      <c r="M116" s="155"/>
      <c r="N116" s="155"/>
    </row>
    <row r="117" spans="1:14" x14ac:dyDescent="0.25">
      <c r="A117" s="177"/>
      <c r="B117" s="158" t="s">
        <v>237</v>
      </c>
      <c r="C117" s="158"/>
      <c r="D117" s="158"/>
      <c r="E117" s="158"/>
      <c r="F117" s="158"/>
      <c r="G117" s="178">
        <v>1285662.22</v>
      </c>
      <c r="H117" s="129">
        <v>2489.4499999999998</v>
      </c>
      <c r="I117" s="129">
        <v>10645.97</v>
      </c>
      <c r="J117" s="118"/>
      <c r="K117" s="118"/>
      <c r="L117" s="157">
        <v>1478297</v>
      </c>
      <c r="M117" s="130">
        <v>45582</v>
      </c>
      <c r="N117" s="130">
        <v>88544</v>
      </c>
    </row>
    <row r="118" spans="1:14" x14ac:dyDescent="0.25">
      <c r="A118" s="177"/>
      <c r="B118" s="158"/>
      <c r="C118" s="158"/>
      <c r="D118" s="158"/>
      <c r="E118" s="158"/>
      <c r="F118" s="158"/>
      <c r="G118" s="178"/>
      <c r="H118" s="127">
        <v>1272526.8</v>
      </c>
      <c r="I118" s="118">
        <v>729.75</v>
      </c>
      <c r="J118" s="118"/>
      <c r="K118" s="118"/>
      <c r="L118" s="157"/>
      <c r="M118" s="114">
        <v>1344170</v>
      </c>
      <c r="N118" s="114">
        <v>13384</v>
      </c>
    </row>
    <row r="119" spans="1:14" x14ac:dyDescent="0.25">
      <c r="A119" s="177"/>
      <c r="B119" s="158" t="s">
        <v>206</v>
      </c>
      <c r="C119" s="158"/>
      <c r="D119" s="158"/>
      <c r="E119" s="158"/>
      <c r="F119" s="158"/>
      <c r="G119" s="178">
        <v>1216173.1000000001</v>
      </c>
      <c r="H119" s="129">
        <v>1918.51</v>
      </c>
      <c r="I119" s="129">
        <v>9430.99</v>
      </c>
      <c r="J119" s="118"/>
      <c r="K119" s="118"/>
      <c r="L119" s="157">
        <v>1336611</v>
      </c>
      <c r="M119" s="130">
        <v>35128</v>
      </c>
      <c r="N119" s="130">
        <v>75230</v>
      </c>
    </row>
    <row r="120" spans="1:14" x14ac:dyDescent="0.25">
      <c r="A120" s="177"/>
      <c r="B120" s="158"/>
      <c r="C120" s="158"/>
      <c r="D120" s="158"/>
      <c r="E120" s="158"/>
      <c r="F120" s="158"/>
      <c r="G120" s="178"/>
      <c r="H120" s="127">
        <v>1204823.6000000001</v>
      </c>
      <c r="I120" s="118">
        <v>566.35</v>
      </c>
      <c r="J120" s="118"/>
      <c r="K120" s="118"/>
      <c r="L120" s="157"/>
      <c r="M120" s="114">
        <v>1226252</v>
      </c>
      <c r="N120" s="114">
        <v>10387</v>
      </c>
    </row>
    <row r="121" spans="1:14" ht="21" customHeight="1" x14ac:dyDescent="0.25">
      <c r="A121" s="118"/>
      <c r="B121" s="158" t="s">
        <v>235</v>
      </c>
      <c r="C121" s="158"/>
      <c r="D121" s="158"/>
      <c r="E121" s="158"/>
      <c r="F121" s="158"/>
      <c r="G121" s="127">
        <v>1204049.3999999999</v>
      </c>
      <c r="H121" s="118"/>
      <c r="I121" s="118"/>
      <c r="J121" s="118"/>
      <c r="K121" s="118"/>
      <c r="L121" s="114">
        <v>1219892</v>
      </c>
      <c r="M121" s="118"/>
      <c r="N121" s="118"/>
    </row>
    <row r="122" spans="1:14" ht="21" customHeight="1" x14ac:dyDescent="0.25">
      <c r="A122" s="118"/>
      <c r="B122" s="158" t="s">
        <v>238</v>
      </c>
      <c r="C122" s="158"/>
      <c r="D122" s="158"/>
      <c r="E122" s="158"/>
      <c r="F122" s="158"/>
      <c r="G122" s="127">
        <v>2366.19</v>
      </c>
      <c r="H122" s="118"/>
      <c r="I122" s="118"/>
      <c r="J122" s="118"/>
      <c r="K122" s="118"/>
      <c r="L122" s="114">
        <v>36949</v>
      </c>
      <c r="M122" s="118"/>
      <c r="N122" s="118"/>
    </row>
    <row r="123" spans="1:14" ht="21" customHeight="1" x14ac:dyDescent="0.25">
      <c r="A123" s="118"/>
      <c r="B123" s="158" t="s">
        <v>239</v>
      </c>
      <c r="C123" s="158"/>
      <c r="D123" s="158"/>
      <c r="E123" s="158"/>
      <c r="F123" s="158"/>
      <c r="G123" s="127">
        <v>1615.16</v>
      </c>
      <c r="H123" s="118"/>
      <c r="I123" s="118"/>
      <c r="J123" s="118"/>
      <c r="K123" s="118"/>
      <c r="L123" s="114">
        <v>23668</v>
      </c>
      <c r="M123" s="118"/>
      <c r="N123" s="118"/>
    </row>
    <row r="124" spans="1:14" x14ac:dyDescent="0.25">
      <c r="A124" s="118"/>
      <c r="B124" s="158" t="s">
        <v>209</v>
      </c>
      <c r="C124" s="158"/>
      <c r="D124" s="158"/>
      <c r="E124" s="158"/>
      <c r="F124" s="158"/>
      <c r="G124" s="127">
        <v>1220154.45</v>
      </c>
      <c r="H124" s="118"/>
      <c r="I124" s="118"/>
      <c r="J124" s="118"/>
      <c r="K124" s="118"/>
      <c r="L124" s="114">
        <v>1397228</v>
      </c>
      <c r="M124" s="118"/>
      <c r="N124" s="118"/>
    </row>
    <row r="125" spans="1:14" x14ac:dyDescent="0.25">
      <c r="A125" s="177"/>
      <c r="B125" s="158" t="s">
        <v>210</v>
      </c>
      <c r="C125" s="158"/>
      <c r="D125" s="158"/>
      <c r="E125" s="158"/>
      <c r="F125" s="158"/>
      <c r="G125" s="178">
        <v>69489.119999999995</v>
      </c>
      <c r="H125" s="128">
        <v>570.94000000000005</v>
      </c>
      <c r="I125" s="129">
        <v>1214.98</v>
      </c>
      <c r="J125" s="118"/>
      <c r="K125" s="118"/>
      <c r="L125" s="157">
        <v>141686</v>
      </c>
      <c r="M125" s="130">
        <v>10454</v>
      </c>
      <c r="N125" s="130">
        <v>13314</v>
      </c>
    </row>
    <row r="126" spans="1:14" x14ac:dyDescent="0.25">
      <c r="A126" s="177"/>
      <c r="B126" s="158"/>
      <c r="C126" s="158"/>
      <c r="D126" s="158"/>
      <c r="E126" s="158"/>
      <c r="F126" s="158"/>
      <c r="G126" s="178"/>
      <c r="H126" s="127">
        <v>67703.199999999997</v>
      </c>
      <c r="I126" s="118">
        <v>163.4</v>
      </c>
      <c r="J126" s="118"/>
      <c r="K126" s="118"/>
      <c r="L126" s="157"/>
      <c r="M126" s="114">
        <v>117918</v>
      </c>
      <c r="N126" s="114">
        <v>2997</v>
      </c>
    </row>
    <row r="127" spans="1:14" x14ac:dyDescent="0.25">
      <c r="A127" s="118"/>
      <c r="B127" s="158" t="s">
        <v>211</v>
      </c>
      <c r="C127" s="158"/>
      <c r="D127" s="158"/>
      <c r="E127" s="158"/>
      <c r="F127" s="158"/>
      <c r="G127" s="127">
        <v>12559.2</v>
      </c>
      <c r="H127" s="118"/>
      <c r="I127" s="118"/>
      <c r="J127" s="118"/>
      <c r="K127" s="118"/>
      <c r="L127" s="114">
        <v>62774</v>
      </c>
      <c r="M127" s="118"/>
      <c r="N127" s="118"/>
    </row>
    <row r="128" spans="1:14" ht="21" customHeight="1" x14ac:dyDescent="0.25">
      <c r="A128" s="118"/>
      <c r="B128" s="158" t="s">
        <v>212</v>
      </c>
      <c r="C128" s="158"/>
      <c r="D128" s="158"/>
      <c r="E128" s="158"/>
      <c r="F128" s="158"/>
      <c r="G128" s="118">
        <v>617.29</v>
      </c>
      <c r="H128" s="118"/>
      <c r="I128" s="118"/>
      <c r="J128" s="118"/>
      <c r="K128" s="118"/>
      <c r="L128" s="114">
        <v>9621</v>
      </c>
      <c r="M128" s="118"/>
      <c r="N128" s="118"/>
    </row>
    <row r="129" spans="1:14" ht="21" customHeight="1" x14ac:dyDescent="0.25">
      <c r="A129" s="118"/>
      <c r="B129" s="158" t="s">
        <v>213</v>
      </c>
      <c r="C129" s="158"/>
      <c r="D129" s="158"/>
      <c r="E129" s="158"/>
      <c r="F129" s="158"/>
      <c r="G129" s="118">
        <v>340.39</v>
      </c>
      <c r="H129" s="118"/>
      <c r="I129" s="118"/>
      <c r="J129" s="118"/>
      <c r="K129" s="118"/>
      <c r="L129" s="114">
        <v>4988</v>
      </c>
      <c r="M129" s="118"/>
      <c r="N129" s="118"/>
    </row>
    <row r="130" spans="1:14" ht="21" customHeight="1" x14ac:dyDescent="0.25">
      <c r="A130" s="118"/>
      <c r="B130" s="158" t="s">
        <v>214</v>
      </c>
      <c r="C130" s="158"/>
      <c r="D130" s="158"/>
      <c r="E130" s="158"/>
      <c r="F130" s="158"/>
      <c r="G130" s="127">
        <v>70446.8</v>
      </c>
      <c r="H130" s="118"/>
      <c r="I130" s="118"/>
      <c r="J130" s="118"/>
      <c r="K130" s="118"/>
      <c r="L130" s="114">
        <v>156295</v>
      </c>
      <c r="M130" s="118"/>
      <c r="N130" s="118"/>
    </row>
    <row r="131" spans="1:14" x14ac:dyDescent="0.25">
      <c r="A131" s="118"/>
      <c r="B131" s="158" t="s">
        <v>240</v>
      </c>
      <c r="C131" s="158"/>
      <c r="D131" s="158"/>
      <c r="E131" s="158"/>
      <c r="F131" s="158"/>
      <c r="G131" s="127">
        <v>1290601.25</v>
      </c>
      <c r="H131" s="118"/>
      <c r="I131" s="118"/>
      <c r="J131" s="118"/>
      <c r="K131" s="118"/>
      <c r="L131" s="114">
        <v>1553523</v>
      </c>
      <c r="M131" s="118"/>
      <c r="N131" s="118"/>
    </row>
    <row r="132" spans="1:14" ht="21" customHeight="1" x14ac:dyDescent="0.25">
      <c r="A132" s="118"/>
      <c r="B132" s="158" t="s">
        <v>241</v>
      </c>
      <c r="C132" s="158"/>
      <c r="D132" s="158"/>
      <c r="E132" s="158"/>
      <c r="F132" s="158"/>
      <c r="G132" s="127">
        <v>2168.21</v>
      </c>
      <c r="H132" s="118"/>
      <c r="I132" s="118"/>
      <c r="J132" s="118"/>
      <c r="K132" s="118"/>
      <c r="L132" s="114">
        <v>2610</v>
      </c>
      <c r="M132" s="118"/>
      <c r="N132" s="118"/>
    </row>
    <row r="133" spans="1:14" x14ac:dyDescent="0.25">
      <c r="A133" s="118"/>
      <c r="B133" s="158" t="s">
        <v>242</v>
      </c>
      <c r="C133" s="158"/>
      <c r="D133" s="158"/>
      <c r="E133" s="158"/>
      <c r="F133" s="158"/>
      <c r="G133" s="127">
        <v>1292769.46</v>
      </c>
      <c r="H133" s="118"/>
      <c r="I133" s="118"/>
      <c r="J133" s="118"/>
      <c r="K133" s="118"/>
      <c r="L133" s="114">
        <v>1556133</v>
      </c>
      <c r="M133" s="118"/>
      <c r="N133" s="118"/>
    </row>
    <row r="134" spans="1:14" x14ac:dyDescent="0.25">
      <c r="A134" s="118"/>
      <c r="B134" s="158" t="s">
        <v>243</v>
      </c>
      <c r="C134" s="158"/>
      <c r="D134" s="158"/>
      <c r="E134" s="158"/>
      <c r="F134" s="158"/>
      <c r="G134" s="127">
        <v>27665.27</v>
      </c>
      <c r="H134" s="118"/>
      <c r="I134" s="118"/>
      <c r="J134" s="118"/>
      <c r="K134" s="118"/>
      <c r="L134" s="114">
        <v>33301</v>
      </c>
      <c r="M134" s="118"/>
      <c r="N134" s="118"/>
    </row>
    <row r="135" spans="1:14" x14ac:dyDescent="0.25">
      <c r="A135" s="118"/>
      <c r="B135" s="158" t="s">
        <v>242</v>
      </c>
      <c r="C135" s="158"/>
      <c r="D135" s="158"/>
      <c r="E135" s="158"/>
      <c r="F135" s="158"/>
      <c r="G135" s="127">
        <v>1320434.73</v>
      </c>
      <c r="H135" s="118"/>
      <c r="I135" s="118"/>
      <c r="J135" s="118"/>
      <c r="K135" s="118"/>
      <c r="L135" s="114">
        <v>1589434</v>
      </c>
      <c r="M135" s="118"/>
      <c r="N135" s="118"/>
    </row>
    <row r="136" spans="1:14" x14ac:dyDescent="0.25">
      <c r="A136" s="118"/>
      <c r="B136" s="158" t="s">
        <v>11</v>
      </c>
      <c r="C136" s="158"/>
      <c r="D136" s="158"/>
      <c r="E136" s="158"/>
      <c r="F136" s="158"/>
      <c r="G136" s="127">
        <v>51496.95</v>
      </c>
      <c r="H136" s="118"/>
      <c r="I136" s="118"/>
      <c r="J136" s="118"/>
      <c r="K136" s="118"/>
      <c r="L136" s="114">
        <v>61988</v>
      </c>
      <c r="M136" s="118"/>
      <c r="N136" s="118"/>
    </row>
    <row r="137" spans="1:14" x14ac:dyDescent="0.25">
      <c r="A137" s="118"/>
      <c r="B137" s="158" t="s">
        <v>242</v>
      </c>
      <c r="C137" s="158"/>
      <c r="D137" s="158"/>
      <c r="E137" s="158"/>
      <c r="F137" s="158"/>
      <c r="G137" s="127">
        <v>1371931.68</v>
      </c>
      <c r="H137" s="118"/>
      <c r="I137" s="118"/>
      <c r="J137" s="118"/>
      <c r="K137" s="118"/>
      <c r="L137" s="114">
        <v>1651422</v>
      </c>
      <c r="M137" s="118"/>
      <c r="N137" s="118"/>
    </row>
    <row r="138" spans="1:14" x14ac:dyDescent="0.25">
      <c r="A138" s="118"/>
      <c r="B138" s="158" t="s">
        <v>13</v>
      </c>
      <c r="C138" s="158"/>
      <c r="D138" s="158"/>
      <c r="E138" s="158"/>
      <c r="F138" s="158"/>
      <c r="G138" s="127">
        <v>10371.799999999999</v>
      </c>
      <c r="H138" s="118"/>
      <c r="I138" s="118"/>
      <c r="J138" s="118"/>
      <c r="K138" s="118"/>
      <c r="L138" s="114">
        <v>12485</v>
      </c>
      <c r="M138" s="118"/>
      <c r="N138" s="118"/>
    </row>
    <row r="139" spans="1:14" x14ac:dyDescent="0.25">
      <c r="A139" s="118"/>
      <c r="B139" s="158" t="s">
        <v>242</v>
      </c>
      <c r="C139" s="158"/>
      <c r="D139" s="158"/>
      <c r="E139" s="158"/>
      <c r="F139" s="158"/>
      <c r="G139" s="127">
        <v>1382303.48</v>
      </c>
      <c r="H139" s="118"/>
      <c r="I139" s="118"/>
      <c r="J139" s="118"/>
      <c r="K139" s="118"/>
      <c r="L139" s="114">
        <v>1663907</v>
      </c>
      <c r="M139" s="118"/>
      <c r="N139" s="118"/>
    </row>
    <row r="140" spans="1:14" x14ac:dyDescent="0.25">
      <c r="A140" s="118"/>
      <c r="B140" s="158" t="s">
        <v>24</v>
      </c>
      <c r="C140" s="158"/>
      <c r="D140" s="158"/>
      <c r="E140" s="158"/>
      <c r="F140" s="158"/>
      <c r="G140" s="127">
        <v>27646.07</v>
      </c>
      <c r="H140" s="118"/>
      <c r="I140" s="118"/>
      <c r="J140" s="118"/>
      <c r="K140" s="118"/>
      <c r="L140" s="114">
        <v>33278</v>
      </c>
      <c r="M140" s="118"/>
      <c r="N140" s="118"/>
    </row>
    <row r="141" spans="1:14" x14ac:dyDescent="0.25">
      <c r="A141" s="118"/>
      <c r="B141" s="179" t="s">
        <v>244</v>
      </c>
      <c r="C141" s="179"/>
      <c r="D141" s="179"/>
      <c r="E141" s="179"/>
      <c r="F141" s="179"/>
      <c r="G141" s="127">
        <v>1409949.55</v>
      </c>
      <c r="H141" s="118"/>
      <c r="I141" s="118"/>
      <c r="J141" s="118"/>
      <c r="K141" s="118"/>
      <c r="L141" s="114">
        <v>1697185</v>
      </c>
      <c r="M141" s="118"/>
      <c r="N141" s="118"/>
    </row>
    <row r="142" spans="1:14" x14ac:dyDescent="0.25">
      <c r="A142" s="131"/>
    </row>
    <row r="143" spans="1:14" ht="21.75" thickBot="1" x14ac:dyDescent="0.3">
      <c r="A143" s="116" t="s">
        <v>245</v>
      </c>
      <c r="B143" s="132"/>
    </row>
    <row r="144" spans="1:14" x14ac:dyDescent="0.25">
      <c r="A144" s="115"/>
      <c r="B144" s="133" t="s">
        <v>246</v>
      </c>
    </row>
    <row r="145" spans="1:2" x14ac:dyDescent="0.25">
      <c r="A145" s="115"/>
      <c r="B145" s="115"/>
    </row>
    <row r="146" spans="1:2" ht="21.75" thickBot="1" x14ac:dyDescent="0.3">
      <c r="A146" s="116" t="s">
        <v>247</v>
      </c>
      <c r="B146" s="132"/>
    </row>
    <row r="147" spans="1:2" x14ac:dyDescent="0.25">
      <c r="A147" s="115"/>
      <c r="B147" s="133" t="s">
        <v>246</v>
      </c>
    </row>
    <row r="148" spans="1:2" x14ac:dyDescent="0.25">
      <c r="A148" s="120"/>
    </row>
  </sheetData>
  <mergeCells count="270">
    <mergeCell ref="B139:F139"/>
    <mergeCell ref="B140:F140"/>
    <mergeCell ref="B141:F141"/>
    <mergeCell ref="B133:F133"/>
    <mergeCell ref="B134:F134"/>
    <mergeCell ref="B135:F135"/>
    <mergeCell ref="B136:F136"/>
    <mergeCell ref="B137:F137"/>
    <mergeCell ref="B138:F138"/>
    <mergeCell ref="B127:F127"/>
    <mergeCell ref="B128:F128"/>
    <mergeCell ref="B129:F129"/>
    <mergeCell ref="B130:F130"/>
    <mergeCell ref="B131:F131"/>
    <mergeCell ref="B132:F132"/>
    <mergeCell ref="B123:F123"/>
    <mergeCell ref="B124:F124"/>
    <mergeCell ref="A125:A126"/>
    <mergeCell ref="B125:F126"/>
    <mergeCell ref="G125:G126"/>
    <mergeCell ref="L125:L126"/>
    <mergeCell ref="A119:A120"/>
    <mergeCell ref="B119:F120"/>
    <mergeCell ref="G119:G120"/>
    <mergeCell ref="L119:L120"/>
    <mergeCell ref="B121:F121"/>
    <mergeCell ref="B122:F122"/>
    <mergeCell ref="B114:F114"/>
    <mergeCell ref="B115:F115"/>
    <mergeCell ref="A116:N116"/>
    <mergeCell ref="A117:A118"/>
    <mergeCell ref="B117:F118"/>
    <mergeCell ref="G117:G118"/>
    <mergeCell ref="L117:L118"/>
    <mergeCell ref="B110:F110"/>
    <mergeCell ref="B111:F111"/>
    <mergeCell ref="A112:A113"/>
    <mergeCell ref="B112:F113"/>
    <mergeCell ref="G112:G113"/>
    <mergeCell ref="L112:L113"/>
    <mergeCell ref="A105:N105"/>
    <mergeCell ref="A106:A107"/>
    <mergeCell ref="B106:F107"/>
    <mergeCell ref="G106:G107"/>
    <mergeCell ref="L106:L107"/>
    <mergeCell ref="A108:A109"/>
    <mergeCell ref="B108:F109"/>
    <mergeCell ref="G108:G109"/>
    <mergeCell ref="L108:L109"/>
    <mergeCell ref="A102:N102"/>
    <mergeCell ref="A103:A104"/>
    <mergeCell ref="C103:C104"/>
    <mergeCell ref="D103:D104"/>
    <mergeCell ref="G103:G104"/>
    <mergeCell ref="L103:L104"/>
    <mergeCell ref="A99:N99"/>
    <mergeCell ref="A100:A101"/>
    <mergeCell ref="C100:C101"/>
    <mergeCell ref="D100:D101"/>
    <mergeCell ref="G100:G101"/>
    <mergeCell ref="L100:L101"/>
    <mergeCell ref="B91:F91"/>
    <mergeCell ref="B92:F92"/>
    <mergeCell ref="A93:N93"/>
    <mergeCell ref="B94:N94"/>
    <mergeCell ref="A95:N95"/>
    <mergeCell ref="A96:A97"/>
    <mergeCell ref="C96:C97"/>
    <mergeCell ref="D96:D97"/>
    <mergeCell ref="G96:G97"/>
    <mergeCell ref="L96:L97"/>
    <mergeCell ref="B89:F89"/>
    <mergeCell ref="B90:F90"/>
    <mergeCell ref="M81:M82"/>
    <mergeCell ref="N81:N82"/>
    <mergeCell ref="A84:N84"/>
    <mergeCell ref="A85:A86"/>
    <mergeCell ref="B85:F86"/>
    <mergeCell ref="G85:G86"/>
    <mergeCell ref="L85:L86"/>
    <mergeCell ref="G81:G83"/>
    <mergeCell ref="H81:H82"/>
    <mergeCell ref="I81:I82"/>
    <mergeCell ref="J81:J82"/>
    <mergeCell ref="K81:K82"/>
    <mergeCell ref="L81:L83"/>
    <mergeCell ref="A80:N80"/>
    <mergeCell ref="A81:A83"/>
    <mergeCell ref="C81:C83"/>
    <mergeCell ref="D81:D83"/>
    <mergeCell ref="E81:E82"/>
    <mergeCell ref="F81:F82"/>
    <mergeCell ref="A87:A88"/>
    <mergeCell ref="B87:F88"/>
    <mergeCell ref="G87:G88"/>
    <mergeCell ref="L87:L88"/>
    <mergeCell ref="A76:N76"/>
    <mergeCell ref="A77:A79"/>
    <mergeCell ref="C77:C79"/>
    <mergeCell ref="D77:D79"/>
    <mergeCell ref="E77:E78"/>
    <mergeCell ref="F77:F78"/>
    <mergeCell ref="G77:G79"/>
    <mergeCell ref="H77:H78"/>
    <mergeCell ref="I77:I78"/>
    <mergeCell ref="J77:J78"/>
    <mergeCell ref="K77:K78"/>
    <mergeCell ref="L77:L79"/>
    <mergeCell ref="M77:M78"/>
    <mergeCell ref="N77:N78"/>
    <mergeCell ref="J73:J74"/>
    <mergeCell ref="K73:K74"/>
    <mergeCell ref="L73:L75"/>
    <mergeCell ref="M73:M74"/>
    <mergeCell ref="N73:N74"/>
    <mergeCell ref="A70:N70"/>
    <mergeCell ref="B71:N71"/>
    <mergeCell ref="A72:N72"/>
    <mergeCell ref="A73:A75"/>
    <mergeCell ref="C73:C75"/>
    <mergeCell ref="D73:D75"/>
    <mergeCell ref="E73:E74"/>
    <mergeCell ref="F73:F74"/>
    <mergeCell ref="G73:G75"/>
    <mergeCell ref="H73:H74"/>
    <mergeCell ref="B65:F65"/>
    <mergeCell ref="B66:F66"/>
    <mergeCell ref="B67:F67"/>
    <mergeCell ref="B68:F68"/>
    <mergeCell ref="B69:F69"/>
    <mergeCell ref="B60:F60"/>
    <mergeCell ref="B61:F61"/>
    <mergeCell ref="B62:F62"/>
    <mergeCell ref="I73:I74"/>
    <mergeCell ref="A63:A64"/>
    <mergeCell ref="B63:F64"/>
    <mergeCell ref="G63:G64"/>
    <mergeCell ref="A56:A57"/>
    <mergeCell ref="B56:F57"/>
    <mergeCell ref="G56:G57"/>
    <mergeCell ref="L56:L57"/>
    <mergeCell ref="A58:A59"/>
    <mergeCell ref="B58:F59"/>
    <mergeCell ref="G58:G59"/>
    <mergeCell ref="L58:L59"/>
    <mergeCell ref="L63:L64"/>
    <mergeCell ref="J51:J52"/>
    <mergeCell ref="K51:K52"/>
    <mergeCell ref="L51:L53"/>
    <mergeCell ref="M51:M52"/>
    <mergeCell ref="N51:N52"/>
    <mergeCell ref="A55:N55"/>
    <mergeCell ref="N47:N48"/>
    <mergeCell ref="A50:N50"/>
    <mergeCell ref="A51:A53"/>
    <mergeCell ref="C51:C53"/>
    <mergeCell ref="D51:D53"/>
    <mergeCell ref="E51:E52"/>
    <mergeCell ref="F51:F52"/>
    <mergeCell ref="G51:G53"/>
    <mergeCell ref="H51:H52"/>
    <mergeCell ref="I51:I52"/>
    <mergeCell ref="H47:H48"/>
    <mergeCell ref="I47:I48"/>
    <mergeCell ref="J47:J48"/>
    <mergeCell ref="K47:K48"/>
    <mergeCell ref="L47:L49"/>
    <mergeCell ref="M47:M48"/>
    <mergeCell ref="A47:A49"/>
    <mergeCell ref="C47:C49"/>
    <mergeCell ref="D47:D49"/>
    <mergeCell ref="E47:E48"/>
    <mergeCell ref="F47:F48"/>
    <mergeCell ref="G47:G49"/>
    <mergeCell ref="J43:J44"/>
    <mergeCell ref="K43:K44"/>
    <mergeCell ref="L43:L45"/>
    <mergeCell ref="M43:M44"/>
    <mergeCell ref="N43:N44"/>
    <mergeCell ref="A46:N46"/>
    <mergeCell ref="A42:N42"/>
    <mergeCell ref="A43:A45"/>
    <mergeCell ref="C43:C45"/>
    <mergeCell ref="D43:D45"/>
    <mergeCell ref="E43:E44"/>
    <mergeCell ref="F43:F44"/>
    <mergeCell ref="G43:G45"/>
    <mergeCell ref="H43:H44"/>
    <mergeCell ref="I43:I44"/>
    <mergeCell ref="A37:N37"/>
    <mergeCell ref="A38:A40"/>
    <mergeCell ref="C38:C40"/>
    <mergeCell ref="D38:D40"/>
    <mergeCell ref="E38:E39"/>
    <mergeCell ref="F38:F39"/>
    <mergeCell ref="G38:G40"/>
    <mergeCell ref="G32:G34"/>
    <mergeCell ref="H32:H33"/>
    <mergeCell ref="I32:I33"/>
    <mergeCell ref="J32:J33"/>
    <mergeCell ref="K32:K33"/>
    <mergeCell ref="L32:L34"/>
    <mergeCell ref="N38:N39"/>
    <mergeCell ref="H38:H39"/>
    <mergeCell ref="I38:I39"/>
    <mergeCell ref="J38:J39"/>
    <mergeCell ref="K38:K39"/>
    <mergeCell ref="L38:L40"/>
    <mergeCell ref="M38:M39"/>
    <mergeCell ref="A31:N31"/>
    <mergeCell ref="A32:A34"/>
    <mergeCell ref="C32:C34"/>
    <mergeCell ref="D32:D34"/>
    <mergeCell ref="E32:E33"/>
    <mergeCell ref="F32:F33"/>
    <mergeCell ref="M32:M33"/>
    <mergeCell ref="N32:N33"/>
    <mergeCell ref="B36:N36"/>
    <mergeCell ref="A26:N26"/>
    <mergeCell ref="A27:A29"/>
    <mergeCell ref="C27:C29"/>
    <mergeCell ref="D27:D29"/>
    <mergeCell ref="E27:E28"/>
    <mergeCell ref="F27:F28"/>
    <mergeCell ref="G27:G29"/>
    <mergeCell ref="H27:H28"/>
    <mergeCell ref="I27:I28"/>
    <mergeCell ref="J27:J28"/>
    <mergeCell ref="K27:K28"/>
    <mergeCell ref="L27:L29"/>
    <mergeCell ref="M27:M28"/>
    <mergeCell ref="N27:N28"/>
    <mergeCell ref="L20:N20"/>
    <mergeCell ref="D21:D22"/>
    <mergeCell ref="G21:G22"/>
    <mergeCell ref="L21:L22"/>
    <mergeCell ref="A24:N24"/>
    <mergeCell ref="B25:N25"/>
    <mergeCell ref="A16:I16"/>
    <mergeCell ref="A17:K17"/>
    <mergeCell ref="A20:A22"/>
    <mergeCell ref="C20:C22"/>
    <mergeCell ref="D20:F20"/>
    <mergeCell ref="G20:I20"/>
    <mergeCell ref="J20:K20"/>
    <mergeCell ref="A11:K11"/>
    <mergeCell ref="A12:K12"/>
    <mergeCell ref="A13:F13"/>
    <mergeCell ref="H13:I13"/>
    <mergeCell ref="A14:I14"/>
    <mergeCell ref="A15:I15"/>
    <mergeCell ref="A7:D7"/>
    <mergeCell ref="E7:K7"/>
    <mergeCell ref="A8:K8"/>
    <mergeCell ref="A9:B9"/>
    <mergeCell ref="C9:K9"/>
    <mergeCell ref="A10:K10"/>
    <mergeCell ref="A4:D4"/>
    <mergeCell ref="E4:K4"/>
    <mergeCell ref="A5:D5"/>
    <mergeCell ref="E5:K5"/>
    <mergeCell ref="A6:D6"/>
    <mergeCell ref="E6:K6"/>
    <mergeCell ref="A1:D1"/>
    <mergeCell ref="E1:K1"/>
    <mergeCell ref="B2:C2"/>
    <mergeCell ref="F2:H2"/>
    <mergeCell ref="I2:K2"/>
    <mergeCell ref="A3:D3"/>
    <mergeCell ref="E3:K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6"/>
  <sheetViews>
    <sheetView tabSelected="1" topLeftCell="E21" workbookViewId="0">
      <selection activeCell="I26" sqref="I26"/>
    </sheetView>
  </sheetViews>
  <sheetFormatPr defaultRowHeight="15" x14ac:dyDescent="0.25"/>
  <cols>
    <col min="1" max="1" width="9.140625" style="86"/>
    <col min="2" max="2" width="23.42578125" style="86" customWidth="1"/>
    <col min="3" max="3" width="23.140625" style="86" customWidth="1"/>
    <col min="4" max="10" width="20.5703125" style="86" customWidth="1"/>
    <col min="11" max="11" width="9.140625" style="86"/>
    <col min="12" max="12" width="15.42578125" style="86" customWidth="1"/>
    <col min="13" max="16384" width="9.140625" style="86"/>
  </cols>
  <sheetData>
    <row r="2" spans="1:15" x14ac:dyDescent="0.25">
      <c r="B2" s="86" t="s">
        <v>151</v>
      </c>
    </row>
    <row r="5" spans="1:15" ht="15.75" x14ac:dyDescent="0.25">
      <c r="A5" s="183" t="s">
        <v>120</v>
      </c>
      <c r="B5" s="183" t="s">
        <v>121</v>
      </c>
      <c r="C5" s="183" t="s">
        <v>122</v>
      </c>
      <c r="D5" s="85"/>
      <c r="E5" s="193" t="s">
        <v>123</v>
      </c>
      <c r="F5" s="194"/>
      <c r="G5" s="194"/>
      <c r="H5" s="194"/>
      <c r="I5" s="195"/>
      <c r="J5" s="186" t="s">
        <v>124</v>
      </c>
    </row>
    <row r="6" spans="1:15" x14ac:dyDescent="0.25">
      <c r="A6" s="184"/>
      <c r="B6" s="184"/>
      <c r="C6" s="184"/>
      <c r="D6" s="187" t="s">
        <v>125</v>
      </c>
      <c r="E6" s="187" t="s">
        <v>126</v>
      </c>
      <c r="F6" s="189" t="s">
        <v>127</v>
      </c>
      <c r="G6" s="187" t="s">
        <v>128</v>
      </c>
      <c r="H6" s="187" t="s">
        <v>129</v>
      </c>
      <c r="I6" s="191" t="s">
        <v>130</v>
      </c>
      <c r="J6" s="186"/>
    </row>
    <row r="7" spans="1:15" x14ac:dyDescent="0.25">
      <c r="A7" s="185"/>
      <c r="B7" s="185"/>
      <c r="C7" s="185"/>
      <c r="D7" s="188"/>
      <c r="E7" s="188"/>
      <c r="F7" s="190"/>
      <c r="G7" s="188"/>
      <c r="H7" s="188"/>
      <c r="I7" s="192"/>
      <c r="J7" s="186"/>
    </row>
    <row r="8" spans="1:15" s="92" customFormat="1" ht="31.5" x14ac:dyDescent="0.25">
      <c r="A8" s="87"/>
      <c r="B8" s="88" t="s">
        <v>262</v>
      </c>
      <c r="C8" s="87"/>
      <c r="D8" s="108">
        <v>0</v>
      </c>
      <c r="E8" s="89">
        <f>('ПС '!D81+'ПС '!E81)/1000</f>
        <v>61.063710036960508</v>
      </c>
      <c r="F8" s="90">
        <f>'ПС '!F81/1000</f>
        <v>198.43246577069488</v>
      </c>
      <c r="G8" s="112">
        <v>0</v>
      </c>
      <c r="H8" s="112">
        <v>12.948887070631519</v>
      </c>
      <c r="I8" s="91">
        <f>SUM(D8:H8)</f>
        <v>272.44506287828693</v>
      </c>
      <c r="J8" s="91">
        <f>I8*1.2</f>
        <v>326.93407545394433</v>
      </c>
      <c r="K8" s="107">
        <v>3.6507638425690452</v>
      </c>
    </row>
    <row r="9" spans="1:15" s="92" customFormat="1" ht="78.75" x14ac:dyDescent="0.25">
      <c r="A9" s="87"/>
      <c r="B9" s="88" t="s">
        <v>260</v>
      </c>
      <c r="C9" s="87"/>
      <c r="D9" s="89">
        <v>0</v>
      </c>
      <c r="E9" s="89">
        <v>1.553523</v>
      </c>
      <c r="F9" s="90">
        <v>0</v>
      </c>
      <c r="G9" s="89">
        <v>0</v>
      </c>
      <c r="H9" s="109">
        <v>0.14366199999999996</v>
      </c>
      <c r="I9" s="91">
        <f>SUM(D9:H9)</f>
        <v>1.6971849999999999</v>
      </c>
      <c r="J9" s="91">
        <f>I9*1.2</f>
        <v>2.0366219999999999</v>
      </c>
      <c r="L9" s="134"/>
      <c r="O9" s="93"/>
    </row>
    <row r="10" spans="1:15" s="92" customFormat="1" ht="47.25" x14ac:dyDescent="0.25">
      <c r="A10" s="111"/>
      <c r="B10" s="88" t="s">
        <v>261</v>
      </c>
      <c r="C10" s="110"/>
      <c r="D10" s="110"/>
      <c r="E10" s="110">
        <v>4.3209850000000003</v>
      </c>
      <c r="F10" s="110"/>
      <c r="G10" s="110"/>
      <c r="H10" s="110"/>
      <c r="I10" s="110">
        <f>SUM(D10:H10)</f>
        <v>4.3209850000000003</v>
      </c>
      <c r="J10" s="110">
        <f>I10*1.2</f>
        <v>5.1851820000000002</v>
      </c>
      <c r="L10" s="134"/>
      <c r="O10" s="94"/>
    </row>
    <row r="11" spans="1:15" s="92" customFormat="1" ht="32.25" customHeight="1" x14ac:dyDescent="0.25">
      <c r="A11" s="87"/>
      <c r="B11" s="88" t="s">
        <v>263</v>
      </c>
      <c r="C11" s="87"/>
      <c r="D11" s="110">
        <f>SUM(D8:D9)</f>
        <v>0</v>
      </c>
      <c r="E11" s="110">
        <f>SUM(E8:E10)</f>
        <v>66.938218036960507</v>
      </c>
      <c r="F11" s="110">
        <f t="shared" ref="F11" si="0">SUM(F8:F9)</f>
        <v>198.43246577069488</v>
      </c>
      <c r="G11" s="110">
        <f>SUM(G8:G10)</f>
        <v>0</v>
      </c>
      <c r="H11" s="110">
        <f>SUM(H8:H10)</f>
        <v>13.09254907063152</v>
      </c>
      <c r="I11" s="110">
        <f>SUM(I8:I10)</f>
        <v>278.46323287828693</v>
      </c>
      <c r="J11" s="110">
        <f>SUM(J8:J10)</f>
        <v>334.15587945394435</v>
      </c>
      <c r="O11" s="94"/>
    </row>
    <row r="12" spans="1:15" ht="31.5" x14ac:dyDescent="0.25">
      <c r="A12" s="88">
        <v>1</v>
      </c>
      <c r="B12" s="88" t="s">
        <v>264</v>
      </c>
      <c r="C12" s="88" t="s">
        <v>131</v>
      </c>
      <c r="D12" s="89">
        <f>D11</f>
        <v>0</v>
      </c>
      <c r="E12" s="89">
        <f t="shared" ref="E12:J12" si="1">E11</f>
        <v>66.938218036960507</v>
      </c>
      <c r="F12" s="89">
        <f t="shared" si="1"/>
        <v>198.43246577069488</v>
      </c>
      <c r="G12" s="89">
        <f t="shared" si="1"/>
        <v>0</v>
      </c>
      <c r="H12" s="89">
        <f t="shared" si="1"/>
        <v>13.09254907063152</v>
      </c>
      <c r="I12" s="89">
        <f>I11</f>
        <v>278.46323287828693</v>
      </c>
      <c r="J12" s="89">
        <f t="shared" si="1"/>
        <v>334.15587945394435</v>
      </c>
    </row>
    <row r="13" spans="1:15" ht="63" x14ac:dyDescent="0.25">
      <c r="A13" s="88">
        <v>2</v>
      </c>
      <c r="B13" s="88" t="s">
        <v>132</v>
      </c>
      <c r="C13" s="136" t="s">
        <v>259</v>
      </c>
      <c r="D13" s="89">
        <v>3.83</v>
      </c>
      <c r="E13" s="89">
        <v>6.63</v>
      </c>
      <c r="F13" s="89">
        <v>4.46</v>
      </c>
      <c r="G13" s="89">
        <v>13.56</v>
      </c>
      <c r="H13" s="89">
        <v>8.7899999999999991</v>
      </c>
      <c r="I13" s="96"/>
      <c r="J13" s="97"/>
    </row>
    <row r="14" spans="1:15" ht="31.5" x14ac:dyDescent="0.25">
      <c r="A14" s="88">
        <v>3</v>
      </c>
      <c r="B14" s="95" t="s">
        <v>133</v>
      </c>
      <c r="C14" s="95" t="s">
        <v>134</v>
      </c>
      <c r="D14" s="98">
        <f>D12/D13</f>
        <v>0</v>
      </c>
      <c r="E14" s="98">
        <f>E12/E13</f>
        <v>10.096262147354526</v>
      </c>
      <c r="F14" s="98">
        <f t="shared" ref="F14:H14" si="2">F12/F13</f>
        <v>44.491584253519029</v>
      </c>
      <c r="G14" s="98">
        <f t="shared" si="2"/>
        <v>0</v>
      </c>
      <c r="H14" s="98">
        <f t="shared" si="2"/>
        <v>1.4894822605951674</v>
      </c>
      <c r="I14" s="99">
        <f>SUM(D14:H14)</f>
        <v>56.077328661468727</v>
      </c>
      <c r="J14" s="100">
        <f>I14*1.2</f>
        <v>67.292794393762463</v>
      </c>
    </row>
    <row r="15" spans="1:15" ht="78.75" x14ac:dyDescent="0.25">
      <c r="A15" s="88">
        <v>4</v>
      </c>
      <c r="B15" s="88" t="s">
        <v>135</v>
      </c>
      <c r="C15" s="88" t="s">
        <v>248</v>
      </c>
      <c r="D15" s="101">
        <v>3.99</v>
      </c>
      <c r="E15" s="101">
        <v>6.55</v>
      </c>
      <c r="F15" s="101">
        <v>4.4400000000000004</v>
      </c>
      <c r="G15" s="101">
        <v>13.38</v>
      </c>
      <c r="H15" s="101">
        <v>8.74</v>
      </c>
      <c r="I15" s="96"/>
      <c r="J15" s="97"/>
    </row>
    <row r="16" spans="1:15" ht="31.5" x14ac:dyDescent="0.25">
      <c r="A16" s="88">
        <v>5</v>
      </c>
      <c r="B16" s="88" t="s">
        <v>136</v>
      </c>
      <c r="C16" s="88" t="s">
        <v>150</v>
      </c>
      <c r="D16" s="101">
        <f t="shared" ref="D16:H16" si="3">D14*D15</f>
        <v>0</v>
      </c>
      <c r="E16" s="101">
        <f t="shared" si="3"/>
        <v>66.130517065172143</v>
      </c>
      <c r="F16" s="101">
        <f t="shared" si="3"/>
        <v>197.54263408562451</v>
      </c>
      <c r="G16" s="101">
        <f t="shared" si="3"/>
        <v>0</v>
      </c>
      <c r="H16" s="101">
        <f t="shared" si="3"/>
        <v>13.018074957601764</v>
      </c>
      <c r="I16" s="99">
        <f>SUM(D16:H16)</f>
        <v>276.69122610839844</v>
      </c>
      <c r="J16" s="100">
        <f>I16*1.18</f>
        <v>326.49564680791013</v>
      </c>
      <c r="L16" s="86" t="s">
        <v>249</v>
      </c>
    </row>
    <row r="17" spans="1:17" ht="15.75" customHeight="1" x14ac:dyDescent="0.25">
      <c r="A17" s="180">
        <v>6</v>
      </c>
      <c r="B17" s="180" t="s">
        <v>137</v>
      </c>
      <c r="C17" s="102" t="s">
        <v>138</v>
      </c>
      <c r="D17" s="103">
        <v>1.0489999999999999</v>
      </c>
      <c r="E17" s="103">
        <v>1.0489999999999999</v>
      </c>
      <c r="F17" s="103">
        <v>1.0489999999999999</v>
      </c>
      <c r="G17" s="103">
        <v>1.0489999999999999</v>
      </c>
      <c r="H17" s="103">
        <v>1.0489999999999999</v>
      </c>
      <c r="I17" s="96"/>
      <c r="J17" s="96"/>
      <c r="K17" s="86" t="s">
        <v>249</v>
      </c>
      <c r="L17" s="86" t="s">
        <v>250</v>
      </c>
      <c r="M17" s="86">
        <v>1.06</v>
      </c>
      <c r="N17" s="86">
        <v>1.06</v>
      </c>
      <c r="O17" s="86">
        <v>1.06</v>
      </c>
      <c r="P17" s="86">
        <v>1.06</v>
      </c>
      <c r="Q17" s="86">
        <v>1.06</v>
      </c>
    </row>
    <row r="18" spans="1:17" ht="15.75" x14ac:dyDescent="0.25">
      <c r="A18" s="181"/>
      <c r="B18" s="181"/>
      <c r="C18" s="102" t="s">
        <v>139</v>
      </c>
      <c r="D18" s="103">
        <v>1.05</v>
      </c>
      <c r="E18" s="103">
        <v>1.05</v>
      </c>
      <c r="F18" s="103">
        <v>1.05</v>
      </c>
      <c r="G18" s="103">
        <v>1.05</v>
      </c>
      <c r="H18" s="103">
        <v>1.05</v>
      </c>
      <c r="I18" s="96"/>
      <c r="J18" s="96"/>
      <c r="L18" s="86" t="s">
        <v>251</v>
      </c>
      <c r="M18" s="86">
        <v>1.0489999999999999</v>
      </c>
      <c r="N18" s="86">
        <v>1.0489999999999999</v>
      </c>
      <c r="O18" s="86">
        <v>1.0489999999999999</v>
      </c>
      <c r="P18" s="86">
        <v>1.0489999999999999</v>
      </c>
      <c r="Q18" s="86">
        <v>1.0489999999999999</v>
      </c>
    </row>
    <row r="19" spans="1:17" ht="15.75" x14ac:dyDescent="0.25">
      <c r="A19" s="181"/>
      <c r="B19" s="181"/>
      <c r="C19" s="102" t="s">
        <v>140</v>
      </c>
      <c r="D19" s="103">
        <v>1.044</v>
      </c>
      <c r="E19" s="103">
        <v>1.044</v>
      </c>
      <c r="F19" s="103">
        <v>1.044</v>
      </c>
      <c r="G19" s="103">
        <v>1.044</v>
      </c>
      <c r="H19" s="103">
        <v>1.044</v>
      </c>
      <c r="I19" s="96"/>
      <c r="J19" s="96"/>
      <c r="L19" s="86" t="s">
        <v>252</v>
      </c>
      <c r="M19" s="86">
        <v>1.143</v>
      </c>
      <c r="N19" s="86">
        <v>1.143</v>
      </c>
      <c r="O19" s="86">
        <v>1.143</v>
      </c>
      <c r="P19" s="86">
        <v>1.143</v>
      </c>
      <c r="Q19" s="86">
        <v>1.143</v>
      </c>
    </row>
    <row r="20" spans="1:17" ht="15.75" x14ac:dyDescent="0.25">
      <c r="A20" s="181"/>
      <c r="B20" s="181"/>
      <c r="C20" s="102" t="s">
        <v>141</v>
      </c>
      <c r="D20" s="103">
        <v>1.042</v>
      </c>
      <c r="E20" s="103">
        <v>1.042</v>
      </c>
      <c r="F20" s="103">
        <v>1.042</v>
      </c>
      <c r="G20" s="103">
        <v>1.042</v>
      </c>
      <c r="H20" s="103">
        <v>1.042</v>
      </c>
      <c r="I20" s="96"/>
      <c r="J20" s="96"/>
      <c r="L20" s="86" t="s">
        <v>253</v>
      </c>
      <c r="M20" s="86">
        <v>1.081</v>
      </c>
      <c r="N20" s="86">
        <v>1.081</v>
      </c>
      <c r="O20" s="86">
        <v>1.081</v>
      </c>
      <c r="P20" s="86">
        <v>1.081</v>
      </c>
      <c r="Q20" s="86">
        <v>1.081</v>
      </c>
    </row>
    <row r="21" spans="1:17" ht="15.75" x14ac:dyDescent="0.25">
      <c r="A21" s="181"/>
      <c r="B21" s="181"/>
      <c r="C21" s="102" t="s">
        <v>142</v>
      </c>
      <c r="D21" s="103">
        <v>1.0429999999999999</v>
      </c>
      <c r="E21" s="103">
        <v>1.0429999999999999</v>
      </c>
      <c r="F21" s="103">
        <v>1.0429999999999999</v>
      </c>
      <c r="G21" s="103">
        <v>1.0429999999999999</v>
      </c>
      <c r="H21" s="103">
        <v>1.0429999999999999</v>
      </c>
      <c r="I21" s="96"/>
      <c r="J21" s="96"/>
      <c r="L21" s="86" t="s">
        <v>254</v>
      </c>
      <c r="M21" s="86">
        <v>1.054</v>
      </c>
      <c r="N21" s="86">
        <v>1.054</v>
      </c>
      <c r="O21" s="86">
        <v>1.054</v>
      </c>
      <c r="P21" s="86">
        <v>1.054</v>
      </c>
      <c r="Q21" s="86">
        <v>1.054</v>
      </c>
    </row>
    <row r="22" spans="1:17" ht="15.75" x14ac:dyDescent="0.25">
      <c r="A22" s="181"/>
      <c r="B22" s="181"/>
      <c r="C22" s="102" t="s">
        <v>143</v>
      </c>
      <c r="D22" s="103">
        <v>1.044</v>
      </c>
      <c r="E22" s="103">
        <v>1.044</v>
      </c>
      <c r="F22" s="103">
        <v>1.044</v>
      </c>
      <c r="G22" s="103">
        <v>1.044</v>
      </c>
      <c r="H22" s="103">
        <v>1.044</v>
      </c>
      <c r="I22" s="96"/>
      <c r="J22" s="96"/>
      <c r="L22" s="86" t="s">
        <v>255</v>
      </c>
      <c r="M22" s="135">
        <v>1.044</v>
      </c>
      <c r="N22" s="86">
        <v>1.044</v>
      </c>
      <c r="O22" s="86">
        <v>1.044</v>
      </c>
      <c r="P22" s="86">
        <v>1.044</v>
      </c>
      <c r="Q22" s="86">
        <v>1.044</v>
      </c>
    </row>
    <row r="23" spans="1:17" ht="15.75" x14ac:dyDescent="0.25">
      <c r="A23" s="182"/>
      <c r="B23" s="182"/>
      <c r="C23" s="102" t="s">
        <v>147</v>
      </c>
      <c r="D23" s="103">
        <v>1.044</v>
      </c>
      <c r="E23" s="103">
        <v>1.044</v>
      </c>
      <c r="F23" s="103">
        <v>1.044</v>
      </c>
      <c r="G23" s="103">
        <v>1.044</v>
      </c>
      <c r="H23" s="103">
        <v>1.044</v>
      </c>
      <c r="I23" s="96"/>
      <c r="J23" s="96"/>
      <c r="L23" s="86" t="s">
        <v>256</v>
      </c>
      <c r="M23" s="135">
        <v>1.046</v>
      </c>
      <c r="N23" s="86">
        <v>1.046</v>
      </c>
      <c r="O23" s="86">
        <v>1.046</v>
      </c>
      <c r="P23" s="86">
        <v>1.046</v>
      </c>
      <c r="Q23" s="86">
        <v>1.046</v>
      </c>
    </row>
    <row r="24" spans="1:17" ht="94.5" x14ac:dyDescent="0.25">
      <c r="A24" s="88">
        <v>7</v>
      </c>
      <c r="B24" s="88" t="s">
        <v>144</v>
      </c>
      <c r="C24" s="88" t="s">
        <v>148</v>
      </c>
      <c r="D24" s="104">
        <f>D17*D18*D19</f>
        <v>1.1499138</v>
      </c>
      <c r="E24" s="104">
        <f t="shared" ref="E24:H24" si="4">E17*E18*E19</f>
        <v>1.1499138</v>
      </c>
      <c r="F24" s="104">
        <f t="shared" si="4"/>
        <v>1.1499138</v>
      </c>
      <c r="G24" s="104">
        <f t="shared" si="4"/>
        <v>1.1499138</v>
      </c>
      <c r="H24" s="104">
        <f t="shared" si="4"/>
        <v>1.1499138</v>
      </c>
      <c r="I24" s="96"/>
      <c r="J24" s="96"/>
      <c r="L24" s="86" t="s">
        <v>257</v>
      </c>
      <c r="M24" s="135">
        <v>1.046</v>
      </c>
      <c r="N24" s="86">
        <v>1.046</v>
      </c>
      <c r="O24" s="86">
        <v>1.046</v>
      </c>
      <c r="P24" s="86">
        <v>1.046</v>
      </c>
      <c r="Q24" s="86">
        <v>1.046</v>
      </c>
    </row>
    <row r="25" spans="1:17" ht="47.25" x14ac:dyDescent="0.25">
      <c r="A25" s="88">
        <v>8</v>
      </c>
      <c r="B25" s="88" t="s">
        <v>145</v>
      </c>
      <c r="C25" s="88" t="s">
        <v>149</v>
      </c>
      <c r="D25" s="105">
        <f>D12*D24</f>
        <v>0</v>
      </c>
      <c r="E25" s="105">
        <f>E16*E24</f>
        <v>76.044394174376947</v>
      </c>
      <c r="F25" s="105">
        <f>F16*F24</f>
        <v>227.15700102341</v>
      </c>
      <c r="G25" s="105">
        <f>G16*G24</f>
        <v>0</v>
      </c>
      <c r="H25" s="105">
        <f>H16*H24</f>
        <v>14.969664043180682</v>
      </c>
      <c r="I25" s="99">
        <f>SUM(D25:H25)</f>
        <v>318.17105924096762</v>
      </c>
      <c r="J25" s="100">
        <f>(I25-D25)*1.2+D25</f>
        <v>381.80527108916112</v>
      </c>
      <c r="L25" s="86" t="s">
        <v>258</v>
      </c>
      <c r="M25" s="86">
        <v>1.046</v>
      </c>
      <c r="N25" s="86">
        <v>1.046</v>
      </c>
      <c r="O25" s="86">
        <v>1.046</v>
      </c>
      <c r="P25" s="86">
        <v>1.046</v>
      </c>
      <c r="Q25" s="86">
        <v>1.046</v>
      </c>
    </row>
    <row r="26" spans="1:17" ht="110.25" x14ac:dyDescent="0.25">
      <c r="A26" s="88">
        <v>9</v>
      </c>
      <c r="B26" s="106" t="s">
        <v>146</v>
      </c>
      <c r="C26" s="106"/>
      <c r="D26" s="89">
        <f>D25</f>
        <v>0</v>
      </c>
      <c r="E26" s="89">
        <f t="shared" ref="E26:H26" si="5">E25</f>
        <v>76.044394174376947</v>
      </c>
      <c r="F26" s="89">
        <f t="shared" si="5"/>
        <v>227.15700102341</v>
      </c>
      <c r="G26" s="89">
        <f t="shared" si="5"/>
        <v>0</v>
      </c>
      <c r="H26" s="89">
        <f t="shared" si="5"/>
        <v>14.969664043180682</v>
      </c>
      <c r="I26" s="99">
        <f>SUM(D26:H26)</f>
        <v>318.17105924096762</v>
      </c>
      <c r="J26" s="100">
        <f>(I26-D26)*1.2+D26</f>
        <v>381.80527108916112</v>
      </c>
    </row>
  </sheetData>
  <mergeCells count="13">
    <mergeCell ref="J5:J7"/>
    <mergeCell ref="D6:D7"/>
    <mergeCell ref="E6:E7"/>
    <mergeCell ref="F6:F7"/>
    <mergeCell ref="G6:G7"/>
    <mergeCell ref="H6:H7"/>
    <mergeCell ref="I6:I7"/>
    <mergeCell ref="E5:I5"/>
    <mergeCell ref="B17:B23"/>
    <mergeCell ref="A17:A23"/>
    <mergeCell ref="A5:A7"/>
    <mergeCell ref="B5:B7"/>
    <mergeCell ref="C5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ПС </vt:lpstr>
      <vt:lpstr>КЛ 10 кВ ПС Ялтинская РП 10</vt:lpstr>
      <vt:lpstr>сводка затрат</vt:lpstr>
      <vt:lpstr>'ПС 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2019-08-15T09:17:13Z</dcterms:modified>
</cp:coreProperties>
</file>