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14\J 19-14_паспорт_карта\"/>
    </mc:Choice>
  </mc:AlternateContent>
  <xr:revisionPtr revIDLastSave="0" documentId="13_ncr:1_{7A025FCE-3CFF-4F3C-8E3B-729F713F45C6}" xr6:coauthVersionLast="46" xr6:coauthVersionMax="46" xr10:uidLastSave="{00000000-0000-0000-0000-000000000000}"/>
  <bookViews>
    <workbookView xWindow="-120" yWindow="-120" windowWidth="29040" windowHeight="15840" tabRatio="944"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81" i="58" l="1"/>
  <c r="C67" i="58" s="1"/>
  <c r="C76" i="58" s="1"/>
  <c r="B24" i="58"/>
  <c r="A15" i="58"/>
  <c r="A12" i="58"/>
  <c r="A9" i="58"/>
  <c r="D92" i="58"/>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2" i="58"/>
  <c r="D91" i="58"/>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C91" i="58"/>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W80"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D67" i="58"/>
  <c r="AE59" i="58"/>
  <c r="AD59" i="58"/>
  <c r="AC59" i="58"/>
  <c r="AB59" i="58"/>
  <c r="Y59" i="58"/>
  <c r="X59" i="58"/>
  <c r="W59" i="58"/>
  <c r="V59" i="58"/>
  <c r="Q59" i="58"/>
  <c r="P59" i="58"/>
  <c r="M59" i="58"/>
  <c r="L59" i="58"/>
  <c r="G59" i="58"/>
  <c r="F59" i="58"/>
  <c r="E59" i="58"/>
  <c r="D59" i="58"/>
  <c r="C59" i="58"/>
  <c r="B59" i="58"/>
  <c r="AE58" i="58"/>
  <c r="AE80" i="58" s="1"/>
  <c r="AD58" i="58"/>
  <c r="AD80" i="58" s="1"/>
  <c r="AC58" i="58"/>
  <c r="AB58" i="58"/>
  <c r="AA58" i="58"/>
  <c r="AA80" i="58" s="1"/>
  <c r="Z58" i="58"/>
  <c r="Z80" i="58" s="1"/>
  <c r="Y58" i="58"/>
  <c r="X58" i="58"/>
  <c r="X80" i="58" s="1"/>
  <c r="W58" i="58"/>
  <c r="W66" i="58" s="1"/>
  <c r="V58" i="58"/>
  <c r="V80" i="58" s="1"/>
  <c r="U58" i="58"/>
  <c r="T58" i="58"/>
  <c r="S58" i="58"/>
  <c r="S80" i="58" s="1"/>
  <c r="R58" i="58"/>
  <c r="R80" i="58" s="1"/>
  <c r="Q58" i="58"/>
  <c r="P58" i="58"/>
  <c r="O58" i="58"/>
  <c r="O80" i="58" s="1"/>
  <c r="N58" i="58"/>
  <c r="N80" i="58" s="1"/>
  <c r="M58" i="58"/>
  <c r="L58" i="58"/>
  <c r="K58" i="58"/>
  <c r="K80" i="58" s="1"/>
  <c r="J58" i="58"/>
  <c r="J80" i="58" s="1"/>
  <c r="I58" i="58"/>
  <c r="I80" i="58" s="1"/>
  <c r="H58" i="58"/>
  <c r="G58" i="58"/>
  <c r="G80" i="58" s="1"/>
  <c r="F58" i="58"/>
  <c r="F80" i="58" s="1"/>
  <c r="E58" i="58"/>
  <c r="E80" i="58" s="1"/>
  <c r="D58" i="58"/>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F66" i="58" l="1"/>
  <c r="M66" i="58"/>
  <c r="Q66" i="58"/>
  <c r="AD66" i="58"/>
  <c r="B28" i="58"/>
  <c r="H60" i="58" s="1"/>
  <c r="B49" i="58"/>
  <c r="B58" i="58" s="1"/>
  <c r="B34" i="58"/>
  <c r="J61" i="58" s="1"/>
  <c r="H80" i="58"/>
  <c r="D80" i="58"/>
  <c r="D66" i="58"/>
  <c r="D68" i="58" s="1"/>
  <c r="L66" i="58"/>
  <c r="L80" i="58"/>
  <c r="P80" i="58"/>
  <c r="P66" i="58"/>
  <c r="T80" i="58"/>
  <c r="AB66" i="58"/>
  <c r="AB80" i="58"/>
  <c r="X66" i="58"/>
  <c r="U80" i="58"/>
  <c r="Y66" i="58"/>
  <c r="Y80" i="58"/>
  <c r="AC80" i="58"/>
  <c r="AC66" i="58"/>
  <c r="C66" i="58"/>
  <c r="C68" i="58" s="1"/>
  <c r="G66" i="58"/>
  <c r="AE66" i="58"/>
  <c r="M80" i="58"/>
  <c r="V66" i="58"/>
  <c r="E67" i="58"/>
  <c r="D76" i="58"/>
  <c r="Q80" i="58"/>
  <c r="E66" i="58"/>
  <c r="H59" i="58" l="1"/>
  <c r="H66" i="58" s="1"/>
  <c r="N60" i="58"/>
  <c r="J59" i="58"/>
  <c r="J66" i="58" s="1"/>
  <c r="R61" i="58"/>
  <c r="E76" i="58"/>
  <c r="F67" i="58"/>
  <c r="E68" i="58"/>
  <c r="D70" i="58"/>
  <c r="D75" i="58"/>
  <c r="K59" i="58"/>
  <c r="K66" i="58" s="1"/>
  <c r="B80" i="58"/>
  <c r="B79" i="58"/>
  <c r="B66" i="58"/>
  <c r="B68" i="58" s="1"/>
  <c r="C75" i="58"/>
  <c r="C70" i="58"/>
  <c r="I59" i="58"/>
  <c r="I66" i="58" s="1"/>
  <c r="R59" i="58" l="1"/>
  <c r="R66" i="58" s="1"/>
  <c r="Z61" i="58"/>
  <c r="T60" i="58"/>
  <c r="N59" i="58"/>
  <c r="N66" i="58" s="1"/>
  <c r="B75" i="58"/>
  <c r="B70" i="58"/>
  <c r="AA61" i="58"/>
  <c r="AA59" i="58" s="1"/>
  <c r="AA66" i="58" s="1"/>
  <c r="S59" i="58"/>
  <c r="S66" i="58" s="1"/>
  <c r="E70" i="58"/>
  <c r="E75" i="58"/>
  <c r="F76" i="58"/>
  <c r="G67" i="58"/>
  <c r="F68" i="58"/>
  <c r="O59" i="58"/>
  <c r="O66" i="58" s="1"/>
  <c r="C71" i="58"/>
  <c r="C72" i="58" s="1"/>
  <c r="C79" i="58"/>
  <c r="D71" i="58"/>
  <c r="D72" i="58" s="1"/>
  <c r="T59" i="58" l="1"/>
  <c r="T66" i="58" s="1"/>
  <c r="Z60" i="58"/>
  <c r="Z59" i="58" s="1"/>
  <c r="Z66" i="58" s="1"/>
  <c r="B71" i="58"/>
  <c r="B72" i="58" s="1"/>
  <c r="F75" i="58"/>
  <c r="F70" i="58"/>
  <c r="E71" i="58"/>
  <c r="E72" i="58" s="1"/>
  <c r="G76" i="58"/>
  <c r="H67" i="58"/>
  <c r="G68" i="58"/>
  <c r="U59" i="58"/>
  <c r="U66" i="58" s="1"/>
  <c r="D79" i="58"/>
  <c r="I67" i="58" l="1"/>
  <c r="H76" i="58"/>
  <c r="H68" i="58"/>
  <c r="G75" i="58"/>
  <c r="G70" i="58"/>
  <c r="F71" i="58"/>
  <c r="F72" i="58"/>
  <c r="B78" i="58"/>
  <c r="B83" i="58" s="1"/>
  <c r="E79" i="58"/>
  <c r="C78" i="58" l="1"/>
  <c r="C83" i="58" s="1"/>
  <c r="C86" i="58" s="1"/>
  <c r="I76" i="58"/>
  <c r="J67" i="58"/>
  <c r="I68" i="58"/>
  <c r="G71" i="58"/>
  <c r="F79" i="58"/>
  <c r="B84" i="58"/>
  <c r="B89" i="58" s="1"/>
  <c r="B88" i="58"/>
  <c r="B86" i="58"/>
  <c r="H70" i="58"/>
  <c r="H75" i="58"/>
  <c r="C88" i="58" l="1"/>
  <c r="C84" i="58"/>
  <c r="D78" i="58"/>
  <c r="G79" i="58"/>
  <c r="H71" i="58"/>
  <c r="H72" i="58" s="1"/>
  <c r="B87" i="58"/>
  <c r="B90" i="58" s="1"/>
  <c r="C87" i="58"/>
  <c r="C90" i="58" s="1"/>
  <c r="I70" i="58"/>
  <c r="I75" i="58"/>
  <c r="C89" i="58"/>
  <c r="G72" i="58"/>
  <c r="K67" i="58"/>
  <c r="J76" i="58"/>
  <c r="J68" i="58"/>
  <c r="D83" i="58" l="1"/>
  <c r="E78" i="58"/>
  <c r="H79" i="58"/>
  <c r="I79" i="58" s="1"/>
  <c r="J79" i="58" s="1"/>
  <c r="K79" i="58" s="1"/>
  <c r="L79" i="58" s="1"/>
  <c r="M79" i="58" s="1"/>
  <c r="N79" i="58" s="1"/>
  <c r="O79" i="58" s="1"/>
  <c r="P79" i="58" s="1"/>
  <c r="Q79" i="58" s="1"/>
  <c r="R79" i="58" s="1"/>
  <c r="S79" i="58" s="1"/>
  <c r="T79" i="58" s="1"/>
  <c r="U79" i="58" s="1"/>
  <c r="J75" i="58"/>
  <c r="J70" i="58"/>
  <c r="K76" i="58"/>
  <c r="L67" i="58"/>
  <c r="K68" i="58"/>
  <c r="I71" i="58"/>
  <c r="I72" i="58" s="1"/>
  <c r="D86" i="58" l="1"/>
  <c r="D87" i="58" s="1"/>
  <c r="D90" i="58" s="1"/>
  <c r="D88" i="58"/>
  <c r="D84" i="58"/>
  <c r="D89" i="58" s="1"/>
  <c r="F78" i="58"/>
  <c r="E83" i="58"/>
  <c r="E84" i="58" s="1"/>
  <c r="M67" i="58"/>
  <c r="L76" i="58"/>
  <c r="L68" i="58"/>
  <c r="V79" i="58"/>
  <c r="W79" i="58" s="1"/>
  <c r="X79" i="58" s="1"/>
  <c r="Y79" i="58" s="1"/>
  <c r="Z79" i="58" s="1"/>
  <c r="AA79" i="58" s="1"/>
  <c r="AB79" i="58" s="1"/>
  <c r="AC79" i="58" s="1"/>
  <c r="AD79" i="58" s="1"/>
  <c r="AE79" i="58" s="1"/>
  <c r="K75" i="58"/>
  <c r="K70" i="58"/>
  <c r="J71" i="58"/>
  <c r="E89" i="58" l="1"/>
  <c r="E86" i="58"/>
  <c r="E87" i="58" s="1"/>
  <c r="E90" i="58" s="1"/>
  <c r="E88" i="58"/>
  <c r="F83" i="58"/>
  <c r="G78" i="58"/>
  <c r="L70" i="58"/>
  <c r="L75" i="58"/>
  <c r="K71" i="58"/>
  <c r="K72" i="58" s="1"/>
  <c r="J72" i="58"/>
  <c r="M76" i="58"/>
  <c r="N67" i="58"/>
  <c r="M68" i="58"/>
  <c r="F86" i="58" l="1"/>
  <c r="F87" i="58" s="1"/>
  <c r="F90" i="58" s="1"/>
  <c r="G83" i="58"/>
  <c r="G86" i="58" s="1"/>
  <c r="H78" i="58"/>
  <c r="F84" i="58"/>
  <c r="F89" i="58" s="1"/>
  <c r="F88" i="58"/>
  <c r="M70" i="58"/>
  <c r="M75" i="58"/>
  <c r="L71" i="58"/>
  <c r="L72" i="58" s="1"/>
  <c r="O67" i="58"/>
  <c r="N76" i="58"/>
  <c r="N68" i="58"/>
  <c r="G88" i="58" l="1"/>
  <c r="I78" i="58"/>
  <c r="H83" i="58"/>
  <c r="G87" i="58"/>
  <c r="G90" i="58" s="1"/>
  <c r="G84" i="58"/>
  <c r="G89" i="58" s="1"/>
  <c r="P67" i="58"/>
  <c r="O76" i="58"/>
  <c r="O68" i="58"/>
  <c r="M71" i="58"/>
  <c r="N75" i="58"/>
  <c r="N70" i="58"/>
  <c r="H88" i="58" l="1"/>
  <c r="H86" i="58"/>
  <c r="H84" i="58"/>
  <c r="H89" i="58" s="1"/>
  <c r="I83" i="58"/>
  <c r="J78" i="58"/>
  <c r="M72" i="58"/>
  <c r="Q67" i="58"/>
  <c r="P76" i="58"/>
  <c r="P68" i="58"/>
  <c r="N71" i="58"/>
  <c r="N72" i="58" s="1"/>
  <c r="O75" i="58"/>
  <c r="O70" i="58"/>
  <c r="I86" i="58" l="1"/>
  <c r="I87" i="58" s="1"/>
  <c r="I84" i="58"/>
  <c r="I89" i="58" s="1"/>
  <c r="I88" i="58"/>
  <c r="J83" i="58"/>
  <c r="J84" i="58" s="1"/>
  <c r="J89" i="58" s="1"/>
  <c r="K78" i="58"/>
  <c r="L78" i="58" s="1"/>
  <c r="L83" i="58" s="1"/>
  <c r="L86" i="58" s="1"/>
  <c r="H87" i="58"/>
  <c r="H90" i="58" s="1"/>
  <c r="Q76" i="58"/>
  <c r="R67" i="58"/>
  <c r="Q68" i="58"/>
  <c r="O71" i="58"/>
  <c r="O72" i="58" s="1"/>
  <c r="P70" i="58"/>
  <c r="P75" i="58"/>
  <c r="I90" i="58" l="1"/>
  <c r="J88" i="58"/>
  <c r="J86" i="58"/>
  <c r="K83" i="58"/>
  <c r="K84" i="58" s="1"/>
  <c r="K89" i="58" s="1"/>
  <c r="M78" i="58"/>
  <c r="M83" i="58" s="1"/>
  <c r="M86" i="58" s="1"/>
  <c r="P71" i="58"/>
  <c r="Q70" i="58"/>
  <c r="Q75" i="58"/>
  <c r="R76" i="58"/>
  <c r="S67" i="58"/>
  <c r="R68" i="58"/>
  <c r="K86" i="58" l="1"/>
  <c r="K87" i="58" s="1"/>
  <c r="M84" i="58"/>
  <c r="M88" i="58"/>
  <c r="L87" i="58"/>
  <c r="G29" i="58" s="1"/>
  <c r="J87" i="58"/>
  <c r="J90" i="58" s="1"/>
  <c r="K88" i="58"/>
  <c r="L84" i="58"/>
  <c r="L89" i="58" s="1"/>
  <c r="L88" i="58"/>
  <c r="N78" i="58"/>
  <c r="N83" i="58" s="1"/>
  <c r="N84" i="58" s="1"/>
  <c r="N89" i="58" s="1"/>
  <c r="P72" i="58"/>
  <c r="R75" i="58"/>
  <c r="R70" i="58"/>
  <c r="Q71" i="58"/>
  <c r="Q72" i="58" s="1"/>
  <c r="S76" i="58"/>
  <c r="T67" i="58"/>
  <c r="S68" i="58"/>
  <c r="M87" i="58" l="1"/>
  <c r="M90" i="58" s="1"/>
  <c r="K90" i="58"/>
  <c r="L90" i="58"/>
  <c r="N88" i="58"/>
  <c r="N86" i="58"/>
  <c r="O78" i="58"/>
  <c r="O83" i="58" s="1"/>
  <c r="M89" i="58"/>
  <c r="S75" i="58"/>
  <c r="S70" i="58"/>
  <c r="R71" i="58"/>
  <c r="R72" i="58" s="1"/>
  <c r="U67" i="58"/>
  <c r="T76" i="58"/>
  <c r="T68" i="58"/>
  <c r="P78" i="58" l="1"/>
  <c r="P83" i="58" s="1"/>
  <c r="P86" i="58" s="1"/>
  <c r="O86" i="58"/>
  <c r="O84" i="58"/>
  <c r="O89" i="58" s="1"/>
  <c r="O88" i="58"/>
  <c r="N87" i="58"/>
  <c r="N90" i="58" s="1"/>
  <c r="U76" i="58"/>
  <c r="V67" i="58"/>
  <c r="U68" i="58"/>
  <c r="T70" i="58"/>
  <c r="T75" i="58"/>
  <c r="S71" i="58"/>
  <c r="S72" i="58"/>
  <c r="P88" i="58" l="1"/>
  <c r="P84" i="58"/>
  <c r="P89" i="58" s="1"/>
  <c r="Q78" i="58"/>
  <c r="Q83" i="58" s="1"/>
  <c r="Q86" i="58" s="1"/>
  <c r="Q87" i="58" s="1"/>
  <c r="P87" i="58"/>
  <c r="O87" i="58"/>
  <c r="O90" i="58" s="1"/>
  <c r="V76" i="58"/>
  <c r="W67" i="58"/>
  <c r="V68" i="58"/>
  <c r="T72" i="58"/>
  <c r="T71" i="58"/>
  <c r="U70" i="58"/>
  <c r="U75" i="58"/>
  <c r="R78" i="58" l="1"/>
  <c r="R83" i="58" s="1"/>
  <c r="R86" i="58" s="1"/>
  <c r="R87" i="58" s="1"/>
  <c r="R90" i="58" s="1"/>
  <c r="Q88" i="58"/>
  <c r="P90" i="58"/>
  <c r="Q84" i="58"/>
  <c r="Q89" i="58" s="1"/>
  <c r="Q90" i="58"/>
  <c r="V75" i="58"/>
  <c r="V70" i="58"/>
  <c r="W76" i="58"/>
  <c r="X67" i="58"/>
  <c r="W68" i="58"/>
  <c r="U71" i="58"/>
  <c r="R84" i="58" l="1"/>
  <c r="R89" i="58" s="1"/>
  <c r="R88" i="58"/>
  <c r="S78" i="58"/>
  <c r="S83" i="58" s="1"/>
  <c r="S86" i="58" s="1"/>
  <c r="S87" i="58" s="1"/>
  <c r="S90" i="58" s="1"/>
  <c r="U72" i="58"/>
  <c r="W75" i="58"/>
  <c r="W70" i="58"/>
  <c r="V71" i="58"/>
  <c r="V72" i="58"/>
  <c r="Y67" i="58"/>
  <c r="X76" i="58"/>
  <c r="X68" i="58"/>
  <c r="S88" i="58" l="1"/>
  <c r="S84" i="58"/>
  <c r="S89" i="58" s="1"/>
  <c r="T78" i="58"/>
  <c r="T83" i="58" s="1"/>
  <c r="T84" i="58" s="1"/>
  <c r="X70" i="58"/>
  <c r="X75" i="58"/>
  <c r="W71" i="58"/>
  <c r="Y76" i="58"/>
  <c r="Z67" i="58"/>
  <c r="Y68" i="58"/>
  <c r="U78" i="58" l="1"/>
  <c r="U83" i="58" s="1"/>
  <c r="U84" i="58" s="1"/>
  <c r="U89" i="58" s="1"/>
  <c r="T88" i="58"/>
  <c r="T89" i="58"/>
  <c r="T86" i="58"/>
  <c r="T87" i="58" s="1"/>
  <c r="T90" i="58" s="1"/>
  <c r="U88" i="58"/>
  <c r="Y70" i="58"/>
  <c r="Y75" i="58"/>
  <c r="X71" i="58"/>
  <c r="W72" i="58"/>
  <c r="AA67" i="58"/>
  <c r="Z76" i="58"/>
  <c r="Z68" i="58"/>
  <c r="U86" i="58" l="1"/>
  <c r="V78" i="58"/>
  <c r="V83" i="58" s="1"/>
  <c r="V84" i="58" s="1"/>
  <c r="V89" i="58" s="1"/>
  <c r="U87" i="58"/>
  <c r="U90" i="58" s="1"/>
  <c r="X72" i="58"/>
  <c r="Y71" i="58"/>
  <c r="Y72" i="58" s="1"/>
  <c r="Z75" i="58"/>
  <c r="Z70" i="58"/>
  <c r="AA76" i="58"/>
  <c r="AB67" i="58"/>
  <c r="AA68" i="58"/>
  <c r="V88" i="58" l="1"/>
  <c r="V86" i="58"/>
  <c r="V87" i="58" s="1"/>
  <c r="V90" i="58" s="1"/>
  <c r="W78" i="58"/>
  <c r="W83" i="58" s="1"/>
  <c r="W86" i="58" s="1"/>
  <c r="AA75" i="58"/>
  <c r="AA70" i="58"/>
  <c r="AC67" i="58"/>
  <c r="AB76" i="58"/>
  <c r="AB68" i="58"/>
  <c r="Z71" i="58"/>
  <c r="Z72" i="58" s="1"/>
  <c r="W88" i="58" l="1"/>
  <c r="W84" i="58"/>
  <c r="W89" i="58" s="1"/>
  <c r="X78" i="58"/>
  <c r="X83" i="58" s="1"/>
  <c r="X86" i="58" s="1"/>
  <c r="X87" i="58" s="1"/>
  <c r="X90" i="58" s="1"/>
  <c r="W87" i="58"/>
  <c r="W90" i="58" s="1"/>
  <c r="Y78" i="58"/>
  <c r="Y83" i="58" s="1"/>
  <c r="AC76" i="58"/>
  <c r="AD67" i="58"/>
  <c r="AC68" i="58"/>
  <c r="AB70" i="58"/>
  <c r="AB75" i="58"/>
  <c r="AA71" i="58"/>
  <c r="AA72" i="58" s="1"/>
  <c r="X84" i="58" l="1"/>
  <c r="X89" i="58" s="1"/>
  <c r="X88" i="58"/>
  <c r="Z78" i="58"/>
  <c r="Z83" i="58" s="1"/>
  <c r="Y84" i="58"/>
  <c r="Y86" i="58"/>
  <c r="Y87" i="58" s="1"/>
  <c r="Y90" i="58" s="1"/>
  <c r="Y88" i="58"/>
  <c r="AC70" i="58"/>
  <c r="AC75" i="58"/>
  <c r="AB71" i="58"/>
  <c r="AE67" i="58"/>
  <c r="AD76" i="58"/>
  <c r="AD68" i="58"/>
  <c r="Y89" i="58" l="1"/>
  <c r="Z88" i="58"/>
  <c r="Z86" i="58"/>
  <c r="Z87" i="58" s="1"/>
  <c r="Z90" i="58" s="1"/>
  <c r="Z84" i="58"/>
  <c r="Z89" i="58" s="1"/>
  <c r="AA78" i="58"/>
  <c r="AA83" i="58" s="1"/>
  <c r="AA84" i="58" s="1"/>
  <c r="AC71" i="58"/>
  <c r="AC72" i="58" s="1"/>
  <c r="AD75" i="58"/>
  <c r="AD70" i="58"/>
  <c r="AB72" i="58"/>
  <c r="AE76" i="58"/>
  <c r="AE68" i="58"/>
  <c r="AA89" i="58" l="1"/>
  <c r="AA86" i="58"/>
  <c r="AA87" i="58" s="1"/>
  <c r="AA90" i="58" s="1"/>
  <c r="AA88" i="58"/>
  <c r="AB78" i="58"/>
  <c r="AB83" i="58" s="1"/>
  <c r="AE75" i="58"/>
  <c r="AE70" i="58"/>
  <c r="AD71" i="58"/>
  <c r="AD72" i="58" s="1"/>
  <c r="AB86" i="58" l="1"/>
  <c r="AB87" i="58" s="1"/>
  <c r="AB90" i="58" s="1"/>
  <c r="AB88" i="58"/>
  <c r="AB84" i="58"/>
  <c r="AB89" i="58" s="1"/>
  <c r="AC78" i="58"/>
  <c r="AC83" i="58" s="1"/>
  <c r="AC86" i="58" s="1"/>
  <c r="AE71" i="58"/>
  <c r="AE72" i="58"/>
  <c r="AC87" i="58" l="1"/>
  <c r="AC90" i="58" s="1"/>
  <c r="AC88" i="58"/>
  <c r="AC84" i="58"/>
  <c r="AC89" i="58" s="1"/>
  <c r="AD78" i="58"/>
  <c r="AD83" i="58" s="1"/>
  <c r="AD86" i="58" s="1"/>
  <c r="AD87" i="58" s="1"/>
  <c r="AD88" i="58" l="1"/>
  <c r="AD90" i="58"/>
  <c r="AE78" i="58"/>
  <c r="AE83" i="58" s="1"/>
  <c r="AE84" i="58" s="1"/>
  <c r="AD84" i="58"/>
  <c r="AD89" i="58" s="1"/>
  <c r="AE89" i="58" l="1"/>
  <c r="G27" i="58" s="1"/>
  <c r="AE86" i="58"/>
  <c r="AE87" i="58" s="1"/>
  <c r="AE90" i="58" s="1"/>
  <c r="G28" i="58" s="1"/>
  <c r="AE88" i="58"/>
  <c r="B25" i="53" l="1"/>
  <c r="B27" i="53" l="1"/>
  <c r="C49" i="7"/>
  <c r="C48" i="7" l="1"/>
  <c r="B97" i="53"/>
  <c r="B24" i="53" l="1"/>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A5" i="53" l="1"/>
  <c r="X49" i="15" l="1"/>
  <c r="X45" i="15"/>
  <c r="X54" i="15" s="1"/>
  <c r="X48" i="15"/>
  <c r="X47" i="15"/>
  <c r="X27" i="15"/>
  <c r="T27" i="15"/>
  <c r="E27" i="15" l="1"/>
  <c r="X56" i="15"/>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F63" i="15" l="1"/>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F24" i="15" l="1"/>
  <c r="C52" i="15"/>
  <c r="E52" i="15" s="1"/>
  <c r="F52" i="15"/>
  <c r="B22" i="53" l="1"/>
  <c r="A15" i="53"/>
  <c r="B21" i="53" s="1"/>
  <c r="A12" i="53"/>
  <c r="A9" i="53"/>
  <c r="B60" i="53"/>
  <c r="B83" i="53"/>
  <c r="B82" i="53" s="1"/>
  <c r="B81" i="53"/>
  <c r="B80" i="53" s="1"/>
  <c r="B58" i="53"/>
  <c r="B41" i="53"/>
  <c r="B32" i="53"/>
  <c r="B72" i="53"/>
  <c r="B30" i="53" l="1"/>
  <c r="B34" i="53"/>
  <c r="B47" i="53"/>
  <c r="B55" i="53"/>
  <c r="B68" i="53"/>
  <c r="B38" i="53"/>
  <c r="B43" i="53"/>
  <c r="B51" i="53"/>
  <c r="B64" i="53"/>
  <c r="B29" i="53" l="1"/>
  <c r="B75" i="53"/>
  <c r="A15" i="12"/>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<sst xmlns="http://schemas.openxmlformats.org/spreadsheetml/2006/main" count="1065" uniqueCount="610">
  <si>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</si>
  <si>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</si>
  <si>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</si>
  <si>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</si>
  <si>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</si>
  <si>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</si>
  <si>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</si>
  <si>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</si>
  <si>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</si>
  <si>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</si>
  <si>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</si>
  <si>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</si>
  <si>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</si>
  <si>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</si>
  <si>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</si>
  <si>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</si>
  <si>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</si>
  <si>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</si>
  <si>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</si>
  <si>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</si>
  <si>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</si>
  <si>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</si>
  <si>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</si>
  <si>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</si>
  <si>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</si>
  <si>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</si>
  <si>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</si>
  <si>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</si>
  <si>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</si>
  <si>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</si>
  <si>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</si>
  <si>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</si>
  <si>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</si>
  <si>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</si>
  <si>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</si>
  <si>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</si>
  <si>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</si>
  <si>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</si>
  <si>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</si>
  <si>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</si>
  <si>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</si>
  <si>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</si>
  <si>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</si>
  <si>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</si>
  <si>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</si>
  <si>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</si>
  <si>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</si>
  <si>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</si>
  <si>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</si>
  <si>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</si>
  <si>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</si>
  <si>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</si>
  <si>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</si>
  <si>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</si>
  <si>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</si>
  <si>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</si>
  <si>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</si>
  <si>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</si>
  <si>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</si>
  <si>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</si>
  <si>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</si>
  <si>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</si>
  <si>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</si>
  <si>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</si>
  <si>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</si>
  <si>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</si>
  <si>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</si>
  <si>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</si>
  <si>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</si>
  <si>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</si>
  <si>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</si>
  <si>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</si>
  <si>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</si>
  <si>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</si>
  <si>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</si>
  <si>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</si>
  <si>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</si>
  <si>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</si>
  <si>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</si>
  <si>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</si>
  <si>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</si>
  <si>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</si>
  <si>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</si>
  <si>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</si>
  <si>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</si>
  <si>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</si>
  <si>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</si>
  <si>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</si>
  <si>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</si>
  <si>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</si>
  <si>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</si>
  <si>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</si>
  <si>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</si>
  <si>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</si>
  <si>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</si>
  <si>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</si>
  <si>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</si>
  <si>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</si>
  <si>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</si>
  <si>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</si>
  <si>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</si>
  <si>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</si>
  <si>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</si>
  <si>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</si>
  <si>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</si>
  <si>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</si>
  <si>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</si>
  <si>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</si>
  <si>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</si>
  <si>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</si>
  <si>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</si>
  <si>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</si>
  <si>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</si>
  <si>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</si>
  <si>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</si>
  <si>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</si>
  <si>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</si>
  <si>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</si>
  <si>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</si>
  <si>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</si>
  <si>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</si>
  <si>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</si>
  <si>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</si>
  <si>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</si>
  <si>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</si>
  <si>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</si>
  <si>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</si>
  <si>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</si>
  <si>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</si>
  <si>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</si>
  <si>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</si>
  <si>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</si>
  <si>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</si>
  <si>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</si>
  <si>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</si>
  <si>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</si>
  <si>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</si>
  <si>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</si>
  <si>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</si>
  <si>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</si>
  <si>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</si>
  <si>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</si>
  <si>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</si>
  <si>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</si>
  <si>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</si>
  <si>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</si>
  <si>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</si>
  <si>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</si>
  <si>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</si>
  <si>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</si>
  <si>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</si>
  <si>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</si>
  <si>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</si>
  <si>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</si>
  <si>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</si>
  <si>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</si>
  <si>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</si>
  <si>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</si>
  <si>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</si>
  <si>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</si>
  <si>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</si>
  <si>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</si>
  <si>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</si>
  <si>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</si>
  <si>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</si>
  <si>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</si>
  <si>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</si>
  <si>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</si>
  <si>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</si>
  <si>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</si>
  <si>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</si>
  <si>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</si>
  <si>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</si>
  <si>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</si>
  <si>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</si>
  <si>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</si>
  <si>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</si>
  <si>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</si>
  <si>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</si>
  <si>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</si>
  <si>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</si>
  <si>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</si>
  <si>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</si>
  <si>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</si>
  <si>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</si>
  <si>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</si>
  <si>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</si>
  <si>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</si>
  <si>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</si>
  <si>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</si>
  <si>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</si>
  <si>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</si>
  <si>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</si>
  <si>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</si>
  <si>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</si>
  <si>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</si>
  <si>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</si>
  <si>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</si>
  <si>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</si>
  <si>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</si>
  <si>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</si>
  <si>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</si>
  <si>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</si>
  <si>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</si>
  <si>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</si>
  <si>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</si>
  <si>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</si>
  <si>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</si>
  <si>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</si>
  <si>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</si>
  <si>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</si>
  <si>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</si>
  <si>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</si>
  <si>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</si>
  <si>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</si>
  <si>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</si>
  <si>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</si>
  <si>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</si>
  <si>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</si>
  <si>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</si>
  <si>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</si>
  <si>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</si>
  <si>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</si>
  <si>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</si>
  <si>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</si>
  <si>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</si>
  <si>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</si>
  <si>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</si>
  <si>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</si>
  <si>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</si>
  <si>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</si>
  <si>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</si>
  <si>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</si>
  <si>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</si>
  <si>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</si>
  <si>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</si>
  <si>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</si>
  <si>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</si>
  <si>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</si>
  <si>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</si>
  <si>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</si>
  <si>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</si>
  <si>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</si>
  <si>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</si>
  <si>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</si>
  <si>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</si>
  <si>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</si>
  <si>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</si>
  <si>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</si>
  <si>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</si>
  <si>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</si>
  <si>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</si>
  <si>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</si>
  <si>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</si>
  <si>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</si>
  <si>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</si>
  <si>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</si>
  <si>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</si>
  <si>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</si>
  <si>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</si>
  <si>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</si>
  <si>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</si>
  <si>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</si>
  <si>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</si>
  <si>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</si>
  <si>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</si>
  <si>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</si>
  <si>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</si>
  <si>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</si>
  <si>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</si>
  <si>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</si>
  <si>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</si>
  <si>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</si>
  <si>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</si>
  <si>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</si>
  <si>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</si>
  <si>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</si>
  <si>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</si>
  <si>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</si>
  <si>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</si>
  <si>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</si>
  <si>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</si>
  <si>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</si>
  <si>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</si>
  <si>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</si>
  <si>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</si>
  <si>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</si>
  <si>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</si>
  <si>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</si>
  <si>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</si>
  <si>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</si>
  <si>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</si>
  <si>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</si>
  <si>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</si>
  <si>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</si>
  <si>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</si>
  <si>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</si>
  <si>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</si>
  <si>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</si>
  <si>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</si>
  <si>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</si>
  <si>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</si>
  <si>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</si>
  <si>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</si>
  <si>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</si>
  <si>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</si>
  <si>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</si>
  <si>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</si>
  <si>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</si>
  <si>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</si>
  <si>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</si>
  <si>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</si>
  <si>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</si>
  <si>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</si>
  <si>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</si>
  <si>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</si>
  <si>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</si>
  <si>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</si>
  <si>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</si>
  <si>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</si>
  <si>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</si>
  <si>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</si>
  <si>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</si>
  <si>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</si>
  <si>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</si>
  <si>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</si>
  <si>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</si>
  <si>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</si>
  <si>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</si>
  <si>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</si>
  <si>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</si>
  <si>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</si>
  <si>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</si>
  <si>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</si>
  <si>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</si>
  <si>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</si>
  <si>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</si>
  <si>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</si>
  <si>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</si>
  <si>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</si>
  <si>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</si>
  <si>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</si>
  <si>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</si>
  <si>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</si>
  <si>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</si>
  <si>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</si>
  <si>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</si>
  <si>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</si>
  <si>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</si>
  <si>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</si>
  <si>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</si>
  <si>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</si>
  <si>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</si>
  <si>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</si>
  <si>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</si>
  <si>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</si>
  <si>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</si>
  <si>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</si>
  <si>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</si>
  <si>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</si>
  <si>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</si>
  <si>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</si>
  <si>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</si>
  <si>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</si>
  <si>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</si>
  <si>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</si>
  <si>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</si>
  <si>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</si>
  <si>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</si>
  <si>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</si>
  <si>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</si>
  <si>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</si>
  <si>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</si>
  <si>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</si>
  <si>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</si>
  <si>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</si>
  <si>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</si>
  <si>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</si>
  <si>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</si>
  <si>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</si>
  <si>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</si>
  <si>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</si>
  <si>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</si>
  <si>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</si>
  <si>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</si>
  <si>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</si>
  <si>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</si>
  <si>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</si>
  <si>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</si>
  <si>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</si>
  <si>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</si>
  <si>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</si>
  <si>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</si>
  <si>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</si>
  <si>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</si>
  <si>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</si>
  <si>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</si>
  <si>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</si>
  <si>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</si>
  <si>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</si>
  <si>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</si>
  <si>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</si>
  <si>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</si>
  <si>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</si>
  <si>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</si>
  <si>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</si>
  <si>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</si>
  <si>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</si>
  <si>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</si>
  <si>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</si>
  <si>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</si>
  <si>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</si>
  <si>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</si>
  <si>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</si>
  <si>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</si>
  <si>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</si>
  <si>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</si>
  <si>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</si>
  <si>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</si>
  <si>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</si>
  <si>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</si>
  <si>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</si>
  <si>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</si>
  <si>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</si>
  <si>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</si>
  <si>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</si>
  <si>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</si>
  <si>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</si>
  <si>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</si>
  <si>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</si>
  <si>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</si>
  <si>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</si>
  <si>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</si>
  <si>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</si>
  <si>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</si>
  <si>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</si>
  <si>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</si>
  <si>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</si>
  <si>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</si>
  <si>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</si>
  <si>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</si>
  <si>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</si>
  <si>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</si>
  <si>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</si>
  <si>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</si>
  <si>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</si>
  <si>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</si>
  <si>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</si>
  <si>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</si>
  <si>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</si>
  <si>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</si>
  <si>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</si>
  <si>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</si>
  <si>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</si>
  <si>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</si>
  <si>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</si>
  <si>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</si>
  <si>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</si>
  <si>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</si>
  <si>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</si>
  <si>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</si>
  <si>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</si>
  <si>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</si>
  <si>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</si>
  <si>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</si>
  <si>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</si>
  <si>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</si>
  <si>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</si>
  <si>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</si>
  <si>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</si>
  <si>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</si>
  <si>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</si>
  <si>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</si>
  <si>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</si>
  <si>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</si>
  <si>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</si>
  <si>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</si>
  <si>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</si>
  <si>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</si>
  <si>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</si>
  <si>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</si>
  <si>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</si>
  <si>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</si>
  <si>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</si>
  <si>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</si>
  <si>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</si>
  <si>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</si>
  <si>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</si>
  <si>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</si>
  <si>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</si>
  <si>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</si>
  <si>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</si>
  <si>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</si>
  <si>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</si>
  <si>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</si>
  <si>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</si>
  <si>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</si>
  <si>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</si>
  <si>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</si>
  <si>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</si>
  <si>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</si>
  <si>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</si>
  <si>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</si>
  <si>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</si>
  <si>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</si>
  <si>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</si>
  <si>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</si>
  <si>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</si>
  <si>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</si>
  <si>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</si>
  <si>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</si>
  <si>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</si>
  <si>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</si>
  <si>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</si>
  <si>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</si>
  <si>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</si>
  <si>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</si>
  <si>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</si>
  <si>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</si>
  <si>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</si>
  <si>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</si>
  <si>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</si>
  <si>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</si>
  <si>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</si>
  <si>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</si>
  <si>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</si>
  <si>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</si>
  <si>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</si>
  <si>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</si>
  <si>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</si>
  <si>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</si>
  <si>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</si>
  <si>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</si>
  <si>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</si>
  <si>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</si>
  <si>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</si>
  <si>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</si>
  <si>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</si>
  <si>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</si>
  <si>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</si>
  <si>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</si>
  <si>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</si>
  <si>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</si>
  <si>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</si>
  <si>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</si>
  <si>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</si>
  <si>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</si>
  <si>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</si>
  <si>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</si>
  <si>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</si>
  <si>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</si>
  <si>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</si>
  <si>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</si>
  <si>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</si>
  <si>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</si>
  <si>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</si>
  <si>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</si>
  <si>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</si>
  <si>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</si>
  <si>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</si>
  <si>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</si>
  <si>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</si>
  <si>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</si>
  <si>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</si>
  <si>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</si>
  <si>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</si>
  <si>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</si>
  <si>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</si>
  <si>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</si>
  <si>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</si>
  <si>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</si>
  <si>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</si>
  <si>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</si>
  <si>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</si>
  <si>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</si>
  <si>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КЛ 15-13</t>
  </si>
  <si>
    <t>от РП-1</t>
  </si>
  <si>
    <t xml:space="preserve">LnЗ_ЛЭП=1км;
</t>
  </si>
  <si>
    <t>Калининградская обл, г. Пионерск, ул. Рабочая</t>
  </si>
  <si>
    <t>линейная ячейка в РП-1</t>
  </si>
  <si>
    <t>15 кВ</t>
  </si>
  <si>
    <t xml:space="preserve">Выполнить проектирование, монтаж КЛ-15 кВ (ориентировочно 1,0 км) от РП-1 (уточнить при проектировании)     с изоляцией из сшитого полиэтилена расчетного сечения. </t>
  </si>
  <si>
    <t>Увеличение объема услуг по договорам технологического присоединения, обеспечение 2-й категории надёжности электроснабжения</t>
  </si>
  <si>
    <t>Присоединение энергопринимающих устройств максимальной мощностью  МВт</t>
  </si>
  <si>
    <t>15.03.203</t>
  </si>
  <si>
    <t>строительство</t>
  </si>
  <si>
    <t xml:space="preserve">
КЛ 15 кВ 5,798640 млн.руб./км</t>
  </si>
  <si>
    <t>Изменение категории надёжности электроснабжения</t>
  </si>
  <si>
    <t>Строительство КЛ 15 кВ от  РП-1 до ТП-3 ул. Рабочая, г. Пионерский</t>
  </si>
  <si>
    <t>J 19-14</t>
  </si>
  <si>
    <t>Сметная стоимость проекта в прознозных ценах  с НДС, млн. руб.</t>
  </si>
  <si>
    <t>Показатель увеличения протяженности  линий электропередачи, не связанного с осуществлением технологическим присоединением 1,0 км. Строительство КЛ-15 кВ от РП-1 до ТП-3 протяженностью  1,0 км</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</si>
  <si>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</si>
  <si>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</si>
  <si>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</si>
  <si>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</si>
  <si>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</si>
  <si>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</si>
  <si>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</si>
  <si>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</si>
  <si>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</si>
  <si>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</si>
  <si>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</si>
  <si>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</si>
  <si>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</si>
  <si>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</si>
  <si>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</si>
  <si>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</si>
  <si>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</si>
  <si>
    <t>Год раскрытия информации: 2021год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</si>
</sst>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1" xfId="1" applyFont="1" applyFill="1" applyBorder="1" applyAlignment="1">
      <alignment horizontal="center"/>
    </xf>
    <xf numFmtId="0" fontId="7" fillId="0" borderId="41" xfId="1" applyFont="1" applyFill="1" applyBorder="1" applyAlignment="1">
      <alignment horizontal="left" vertical="center" wrapText="1"/>
    </xf>
    <xf numFmtId="0" fontId="7" fillId="0" borderId="41" xfId="1" applyFont="1" applyFill="1" applyBorder="1" applyAlignment="1">
      <alignment vertical="center" wrapText="1"/>
    </xf>
    <xf numFmtId="0" fontId="0" fillId="0" borderId="0" xfId="0" applyAlignment="1">
      <alignment horizontal="left"/>
    </xf>
    <xf numFmtId="0" fontId="39" fillId="0" borderId="41" xfId="1" applyFont="1" applyFill="1" applyBorder="1" applyAlignment="1">
      <alignment horizontal="left" vertical="center" wrapText="1"/>
    </xf>
    <xf numFmtId="0" fontId="39" fillId="0" borderId="41"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1" xfId="2" applyNumberFormat="1" applyFont="1" applyFill="1" applyBorder="1" applyAlignment="1">
      <alignment horizontal="center" vertical="center" wrapText="1"/>
    </xf>
    <xf numFmtId="0" fontId="11" fillId="0" borderId="41"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1" xfId="1" applyFont="1" applyBorder="1" applyAlignment="1">
      <alignment horizontal="center" vertical="center" wrapText="1"/>
    </xf>
    <xf numFmtId="0" fontId="7" fillId="0" borderId="42" xfId="1" applyFont="1" applyBorder="1" applyAlignment="1">
      <alignment horizontal="center" vertical="center" wrapText="1"/>
    </xf>
    <xf numFmtId="0" fontId="4"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1" fontId="4" fillId="0" borderId="45" xfId="1" applyNumberFormat="1" applyFont="1" applyBorder="1" applyAlignment="1">
      <alignment horizontal="center" vertical="center"/>
    </xf>
    <xf numFmtId="0" fontId="7" fillId="0" borderId="45"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5" xfId="2" applyNumberFormat="1" applyFont="1" applyFill="1" applyBorder="1" applyAlignment="1">
      <alignment horizontal="center" vertical="center" wrapText="1"/>
    </xf>
    <xf numFmtId="2" fontId="39" fillId="0" borderId="45" xfId="2" applyNumberFormat="1" applyFont="1" applyFill="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Fill="1" applyBorder="1" applyAlignment="1">
      <alignment wrapText="1"/>
    </xf>
    <xf numFmtId="0" fontId="62" fillId="0" borderId="45" xfId="0" applyFont="1" applyBorder="1"/>
    <xf numFmtId="0" fontId="62" fillId="0" borderId="45" xfId="0" applyFont="1" applyFill="1" applyBorder="1" applyAlignment="1">
      <alignment horizontal="center" vertical="center"/>
    </xf>
    <xf numFmtId="0" fontId="62" fillId="0" borderId="44" xfId="0" applyFont="1" applyFill="1" applyBorder="1" applyAlignment="1">
      <alignment horizontal="center" vertical="center"/>
    </xf>
    <xf numFmtId="0" fontId="62" fillId="0" borderId="45" xfId="0" applyFont="1" applyBorder="1" applyAlignment="1">
      <alignment horizontal="center" vertical="center"/>
    </xf>
    <xf numFmtId="0" fontId="0" fillId="0" borderId="45" xfId="0" applyBorder="1" applyAlignment="1">
      <alignment horizontal="center" vertical="center" wrapText="1"/>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Fill="1" applyBorder="1" applyAlignment="1">
      <alignment horizontal="center" vertical="center"/>
    </xf>
    <xf numFmtId="0" fontId="7" fillId="0" borderId="45" xfId="1" applyFont="1" applyBorder="1" applyAlignment="1">
      <alignment vertical="center" wrapText="1"/>
    </xf>
    <xf numFmtId="0" fontId="40" fillId="0" borderId="29" xfId="2" applyFont="1" applyFill="1" applyBorder="1" applyAlignment="1">
      <alignment horizontal="left" vertical="top" wrapText="1"/>
    </xf>
    <xf numFmtId="0" fontId="3" fillId="0" borderId="46"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6" xfId="2" applyFont="1" applyFill="1" applyBorder="1" applyAlignment="1">
      <alignment horizontal="center" vertical="center" textRotation="90" wrapText="1"/>
    </xf>
    <xf numFmtId="49" fontId="42" fillId="0" borderId="46" xfId="2" applyNumberFormat="1" applyFont="1" applyFill="1" applyBorder="1" applyAlignment="1">
      <alignment horizontal="center" vertical="center" wrapText="1"/>
    </xf>
    <xf numFmtId="0" fontId="42" fillId="0" borderId="46" xfId="2" applyFont="1" applyFill="1" applyBorder="1" applyAlignment="1">
      <alignment horizontal="left" vertical="center" wrapText="1"/>
    </xf>
    <xf numFmtId="175" fontId="42" fillId="0" borderId="46"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wrapText="1"/>
    </xf>
    <xf numFmtId="0" fontId="11" fillId="0" borderId="46" xfId="2" applyFont="1" applyFill="1" applyBorder="1" applyAlignment="1">
      <alignment horizontal="left" vertical="center" wrapText="1"/>
    </xf>
    <xf numFmtId="175" fontId="11" fillId="0" borderId="46"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11" fillId="0" borderId="46" xfId="45" applyFont="1" applyFill="1" applyBorder="1" applyAlignment="1">
      <alignment horizontal="left" vertical="center" wrapText="1"/>
    </xf>
    <xf numFmtId="175" fontId="11" fillId="0" borderId="46" xfId="45" applyNumberFormat="1" applyFont="1" applyFill="1" applyBorder="1" applyAlignment="1">
      <alignment horizontal="center" vertical="center" wrapText="1"/>
    </xf>
    <xf numFmtId="0" fontId="42" fillId="0" borderId="46" xfId="45" applyFont="1" applyFill="1" applyBorder="1" applyAlignment="1">
      <alignment horizontal="left" vertical="center" wrapText="1"/>
    </xf>
    <xf numFmtId="175" fontId="42" fillId="0" borderId="46"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NumberFormat="1" applyFont="1" applyFill="1" applyBorder="1" applyAlignment="1">
      <alignment vertical="center" wrapText="1"/>
    </xf>
    <xf numFmtId="0" fontId="7" fillId="0" borderId="48" xfId="1" applyNumberFormat="1" applyFont="1" applyBorder="1" applyAlignment="1">
      <alignment vertical="center"/>
    </xf>
    <xf numFmtId="0" fontId="4" fillId="0" borderId="48" xfId="1" applyNumberFormat="1" applyFont="1" applyBorder="1" applyAlignment="1">
      <alignment horizontal="center" vertical="center"/>
    </xf>
    <xf numFmtId="180" fontId="62" fillId="0" borderId="48" xfId="0" applyNumberFormat="1" applyFont="1" applyBorder="1" applyAlignment="1">
      <alignment horizontal="center" vertical="center"/>
    </xf>
    <xf numFmtId="49" fontId="0" fillId="0" borderId="45"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8" xfId="0" applyFont="1" applyFill="1" applyBorder="1" applyAlignment="1">
      <alignment horizontal="center" vertical="center" wrapText="1"/>
    </xf>
    <xf numFmtId="0" fontId="11" fillId="0" borderId="48" xfId="62" applyFont="1" applyFill="1" applyBorder="1" applyAlignment="1">
      <alignment horizontal="center" vertical="center" wrapText="1"/>
    </xf>
    <xf numFmtId="0" fontId="11" fillId="0" borderId="48" xfId="62" applyFont="1" applyBorder="1" applyAlignment="1">
      <alignment horizontal="center" vertical="center" wrapText="1"/>
    </xf>
    <xf numFmtId="0" fontId="11" fillId="0" borderId="48" xfId="62" applyFont="1" applyFill="1" applyBorder="1" applyAlignment="1">
      <alignment horizontal="center" vertical="center"/>
    </xf>
    <xf numFmtId="0" fontId="11" fillId="0" borderId="48" xfId="62" applyFont="1" applyBorder="1" applyAlignment="1">
      <alignment horizontal="left"/>
    </xf>
    <xf numFmtId="2" fontId="40" fillId="0" borderId="29" xfId="2" applyNumberFormat="1" applyFont="1" applyFill="1" applyBorder="1" applyAlignment="1">
      <alignment horizontal="left" vertical="top" wrapText="1"/>
    </xf>
    <xf numFmtId="0" fontId="11" fillId="0" borderId="48" xfId="2" applyNumberFormat="1" applyFont="1" applyFill="1" applyBorder="1" applyAlignment="1">
      <alignment horizontal="center" vertical="top" wrapText="1"/>
    </xf>
    <xf numFmtId="14" fontId="11" fillId="0" borderId="48" xfId="2" applyNumberFormat="1" applyFont="1" applyFill="1" applyBorder="1" applyAlignment="1">
      <alignment horizontal="center" vertical="center" wrapText="1"/>
    </xf>
    <xf numFmtId="0" fontId="11" fillId="0" borderId="48" xfId="2" applyNumberFormat="1" applyFont="1" applyFill="1" applyBorder="1" applyAlignment="1">
      <alignment horizontal="center" vertical="center" wrapText="1"/>
    </xf>
    <xf numFmtId="14" fontId="11" fillId="0" borderId="48" xfId="2" applyNumberFormat="1" applyFont="1" applyFill="1" applyBorder="1" applyAlignment="1">
      <alignment horizontal="center" vertical="center"/>
    </xf>
    <xf numFmtId="0" fontId="11" fillId="0" borderId="48" xfId="2" applyFont="1" applyFill="1" applyBorder="1" applyAlignment="1">
      <alignment horizontal="center" vertical="center"/>
    </xf>
    <xf numFmtId="0" fontId="66" fillId="0" borderId="29" xfId="74" applyFill="1" applyBorder="1" applyAlignment="1">
      <alignment horizontal="justify"/>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49" xfId="0" applyNumberFormat="1" applyFont="1" applyFill="1" applyBorder="1" applyAlignment="1" applyProtection="1">
      <alignment vertical="center"/>
    </xf>
    <xf numFmtId="0" fontId="77" fillId="0" borderId="50" xfId="0" applyNumberFormat="1" applyFont="1" applyFill="1" applyBorder="1" applyAlignment="1" applyProtection="1">
      <alignment vertical="center"/>
    </xf>
    <xf numFmtId="0" fontId="77" fillId="0" borderId="51"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4" fontId="45" fillId="0" borderId="56"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6"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10" fontId="77" fillId="0" borderId="52"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10" fontId="77" fillId="0" borderId="50" xfId="0" applyNumberFormat="1" applyFont="1" applyFill="1" applyBorder="1" applyAlignment="1" applyProtection="1">
      <alignment vertical="center"/>
    </xf>
    <xf numFmtId="10" fontId="77" fillId="0" borderId="50" xfId="67" applyNumberFormat="1" applyFont="1" applyFill="1" applyBorder="1" applyAlignment="1">
      <alignment vertical="center"/>
    </xf>
    <xf numFmtId="10" fontId="45" fillId="0" borderId="50" xfId="0" applyNumberFormat="1" applyFont="1" applyFill="1" applyBorder="1" applyAlignment="1" applyProtection="1">
      <alignment vertical="center"/>
    </xf>
    <xf numFmtId="0" fontId="77" fillId="0" borderId="60"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1" xfId="0" applyNumberFormat="1" applyFont="1" applyFill="1" applyBorder="1" applyAlignment="1" applyProtection="1">
      <alignment horizontal="center" vertical="center"/>
    </xf>
    <xf numFmtId="0" fontId="77" fillId="0" borderId="62" xfId="0" applyNumberFormat="1" applyFont="1" applyFill="1" applyBorder="1" applyAlignment="1" applyProtection="1">
      <alignment vertical="center"/>
    </xf>
    <xf numFmtId="10" fontId="77" fillId="0" borderId="56" xfId="67" applyNumberFormat="1" applyFont="1" applyFill="1" applyBorder="1" applyAlignment="1">
      <alignment vertical="center"/>
    </xf>
    <xf numFmtId="10" fontId="77" fillId="0" borderId="56"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3" xfId="0" applyNumberFormat="1" applyFont="1" applyFill="1" applyBorder="1" applyAlignment="1" applyProtection="1">
      <alignment vertical="center"/>
    </xf>
    <xf numFmtId="0" fontId="77" fillId="0" borderId="64"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6" xfId="0" applyNumberFormat="1" applyFont="1" applyFill="1" applyBorder="1" applyAlignment="1" applyProtection="1">
      <alignment vertical="center"/>
    </xf>
    <xf numFmtId="3" fontId="77" fillId="0" borderId="65"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4" xfId="0" applyNumberFormat="1" applyFont="1" applyFill="1" applyBorder="1" applyAlignment="1" applyProtection="1">
      <alignment horizontal="center" vertical="center"/>
    </xf>
    <xf numFmtId="181" fontId="45" fillId="0" borderId="56" xfId="0" applyNumberFormat="1" applyFont="1" applyFill="1" applyBorder="1" applyAlignment="1" applyProtection="1">
      <alignment horizontal="center" vertical="center"/>
    </xf>
    <xf numFmtId="0" fontId="77" fillId="0" borderId="62" xfId="0" applyNumberFormat="1" applyFont="1" applyFill="1" applyBorder="1" applyAlignment="1" applyProtection="1">
      <alignment horizontal="left" vertical="center"/>
    </xf>
    <xf numFmtId="3" fontId="77" fillId="0" borderId="56" xfId="0" applyNumberFormat="1" applyFont="1" applyFill="1" applyBorder="1" applyAlignment="1" applyProtection="1">
      <alignment horizontal="right" vertical="center"/>
    </xf>
    <xf numFmtId="167" fontId="77" fillId="0" borderId="56" xfId="0" applyNumberFormat="1" applyFont="1" applyFill="1" applyBorder="1" applyAlignment="1" applyProtection="1">
      <alignment vertical="center"/>
    </xf>
    <xf numFmtId="0" fontId="74" fillId="0" borderId="62" xfId="0" applyNumberFormat="1" applyFont="1" applyFill="1" applyBorder="1" applyAlignment="1" applyProtection="1">
      <alignment horizontal="left" vertical="center"/>
    </xf>
    <xf numFmtId="181" fontId="73" fillId="0" borderId="56" xfId="0" applyNumberFormat="1" applyFont="1" applyFill="1" applyBorder="1" applyAlignment="1" applyProtection="1">
      <alignment horizontal="center" vertical="center"/>
    </xf>
    <xf numFmtId="181" fontId="45" fillId="0" borderId="56" xfId="0" applyNumberFormat="1" applyFont="1" applyFill="1" applyBorder="1" applyAlignment="1" applyProtection="1">
      <alignment horizontal="center"/>
    </xf>
    <xf numFmtId="181" fontId="77" fillId="0" borderId="56"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2" xfId="0" applyNumberFormat="1" applyFont="1" applyFill="1" applyBorder="1" applyAlignment="1" applyProtection="1">
      <alignment vertical="center"/>
    </xf>
    <xf numFmtId="3" fontId="45" fillId="0" borderId="56" xfId="67" applyNumberFormat="1" applyFont="1" applyFill="1" applyBorder="1" applyAlignment="1">
      <alignment vertical="center"/>
    </xf>
    <xf numFmtId="0" fontId="77" fillId="0" borderId="62" xfId="0" applyNumberFormat="1" applyFont="1" applyFill="1" applyBorder="1" applyAlignment="1" applyProtection="1">
      <alignment horizontal="left" vertical="center" wrapText="1"/>
    </xf>
    <xf numFmtId="182" fontId="45" fillId="0" borderId="56" xfId="0" applyNumberFormat="1" applyFont="1" applyFill="1" applyBorder="1" applyAlignment="1" applyProtection="1">
      <alignment horizontal="center"/>
    </xf>
    <xf numFmtId="173" fontId="73" fillId="0" borderId="56" xfId="0" applyNumberFormat="1" applyFont="1" applyFill="1" applyBorder="1" applyAlignment="1" applyProtection="1">
      <alignment horizontal="center" vertical="center"/>
    </xf>
    <xf numFmtId="165" fontId="73" fillId="0" borderId="56"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7"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49" fillId="0" borderId="0" xfId="1" applyFont="1" applyFill="1" applyAlignment="1">
      <alignment vertical="center"/>
    </xf>
    <xf numFmtId="0" fontId="42" fillId="0" borderId="0" xfId="52" applyFont="1" applyFill="1" applyAlignment="1"/>
    <xf numFmtId="0" fontId="42" fillId="0" borderId="0" xfId="2"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7" fillId="0" borderId="53"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8"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2"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6" xfId="5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42" xfId="5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6" xfId="2" applyFont="1" applyFill="1" applyBorder="1" applyAlignment="1">
      <alignment horizontal="center" vertical="center"/>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1"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4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4_&#1082;&#1072;&#1088;&#1090;&#1099;_&#1050;&#1051;%20&#1056;&#1055;-1-&#1058;&#1055;-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203" customWidth="1"/>
    <col min="2" max="2" width="53.5703125" style="203" customWidth="1"/>
    <col min="3" max="3" width="91.42578125" style="203" customWidth="1"/>
    <col min="4" max="4" width="12" style="203" hidden="1" customWidth="1"/>
    <col min="5" max="5" width="14.42578125" style="203" customWidth="1"/>
    <col min="6" max="6" width="36.5703125" style="203" customWidth="1"/>
    <col min="7" max="7" width="20" style="203" customWidth="1"/>
    <col min="8" max="8" width="25.5703125" style="203" customWidth="1"/>
    <col min="9" max="9" width="16.42578125" style="203" customWidth="1"/>
    <col min="10" max="16384" width="9.140625" style="203"/>
  </cols>
  <sheetData>
    <row r="1" spans="1:22" s="15" customFormat="1" ht="18.75" customHeight="1" x14ac:dyDescent="0.2">
      <c r="A1" s="185"/>
      <c r="C1" s="186" t="s">
        <v>65</v>
      </c>
    </row>
    <row r="2" spans="1:22" s="15" customFormat="1" ht="18.75" customHeight="1" x14ac:dyDescent="0.3">
      <c r="A2" s="185"/>
      <c r="C2" s="187" t="s">
        <v>7</v>
      </c>
    </row>
    <row r="3" spans="1:22" s="15" customFormat="1" ht="18.75" x14ac:dyDescent="0.3">
      <c r="A3" s="188"/>
      <c r="C3" s="187" t="s">
        <v>64</v>
      </c>
    </row>
    <row r="4" spans="1:22" s="15" customFormat="1" ht="18.75" x14ac:dyDescent="0.3">
      <c r="A4" s="188"/>
      <c r="H4" s="187"/>
    </row>
    <row r="5" spans="1:22" s="15" customFormat="1" ht="15.75" x14ac:dyDescent="0.25">
      <c r="A5" s="394" t="s">
        <v>607</v>
      </c>
      <c r="B5" s="394"/>
      <c r="C5" s="394"/>
      <c r="D5" s="149"/>
      <c r="E5" s="149"/>
      <c r="F5" s="149"/>
      <c r="G5" s="149"/>
      <c r="H5" s="149"/>
      <c r="I5" s="149"/>
      <c r="J5" s="149"/>
    </row>
    <row r="6" spans="1:22" s="15" customFormat="1" ht="18.75" x14ac:dyDescent="0.3">
      <c r="A6" s="188"/>
      <c r="H6" s="187"/>
    </row>
    <row r="7" spans="1:22" s="15" customFormat="1" ht="18.75" x14ac:dyDescent="0.2">
      <c r="A7" s="398" t="s">
        <v>6</v>
      </c>
      <c r="B7" s="398"/>
      <c r="C7" s="398"/>
      <c r="D7" s="189"/>
      <c r="E7" s="189"/>
      <c r="F7" s="189"/>
      <c r="G7" s="189"/>
      <c r="H7" s="189"/>
      <c r="I7" s="189"/>
      <c r="J7" s="189"/>
      <c r="K7" s="189"/>
      <c r="L7" s="189"/>
      <c r="M7" s="189"/>
      <c r="N7" s="189"/>
      <c r="O7" s="189"/>
      <c r="P7" s="189"/>
      <c r="Q7" s="189"/>
      <c r="R7" s="189"/>
      <c r="S7" s="189"/>
      <c r="T7" s="189"/>
      <c r="U7" s="189"/>
      <c r="V7" s="189"/>
    </row>
    <row r="8" spans="1:22" s="15" customFormat="1" ht="18.75" x14ac:dyDescent="0.2">
      <c r="A8" s="190"/>
      <c r="B8" s="190"/>
      <c r="C8" s="190"/>
      <c r="D8" s="190"/>
      <c r="E8" s="190"/>
      <c r="F8" s="190"/>
      <c r="G8" s="190"/>
      <c r="H8" s="190"/>
      <c r="I8" s="189"/>
      <c r="J8" s="189"/>
      <c r="K8" s="189"/>
      <c r="L8" s="189"/>
      <c r="M8" s="189"/>
      <c r="N8" s="189"/>
      <c r="O8" s="189"/>
      <c r="P8" s="189"/>
      <c r="Q8" s="189"/>
      <c r="R8" s="189"/>
      <c r="S8" s="189"/>
      <c r="T8" s="189"/>
      <c r="U8" s="189"/>
      <c r="V8" s="189"/>
    </row>
    <row r="9" spans="1:22" s="15" customFormat="1" ht="18.75" x14ac:dyDescent="0.2">
      <c r="A9" s="399" t="s">
        <v>570</v>
      </c>
      <c r="B9" s="399"/>
      <c r="C9" s="399"/>
      <c r="D9" s="191"/>
      <c r="E9" s="191"/>
      <c r="F9" s="191"/>
      <c r="G9" s="191"/>
      <c r="H9" s="191"/>
      <c r="I9" s="189"/>
      <c r="J9" s="189"/>
      <c r="K9" s="189"/>
      <c r="L9" s="189"/>
      <c r="M9" s="189"/>
      <c r="N9" s="189"/>
      <c r="O9" s="189"/>
      <c r="P9" s="189"/>
      <c r="Q9" s="189"/>
      <c r="R9" s="189"/>
      <c r="S9" s="189"/>
      <c r="T9" s="189"/>
      <c r="U9" s="189"/>
      <c r="V9" s="189"/>
    </row>
    <row r="10" spans="1:22" s="15" customFormat="1" ht="18.75" x14ac:dyDescent="0.2">
      <c r="A10" s="395" t="s">
        <v>5</v>
      </c>
      <c r="B10" s="395"/>
      <c r="C10" s="395"/>
      <c r="D10" s="192"/>
      <c r="E10" s="192"/>
      <c r="F10" s="192"/>
      <c r="G10" s="192"/>
      <c r="H10" s="192"/>
      <c r="I10" s="189"/>
      <c r="J10" s="189"/>
      <c r="K10" s="189"/>
      <c r="L10" s="189"/>
      <c r="M10" s="189"/>
      <c r="N10" s="189"/>
      <c r="O10" s="189"/>
      <c r="P10" s="189"/>
      <c r="Q10" s="189"/>
      <c r="R10" s="189"/>
      <c r="S10" s="189"/>
      <c r="T10" s="189"/>
      <c r="U10" s="189"/>
      <c r="V10" s="189"/>
    </row>
    <row r="11" spans="1:22" s="15" customFormat="1" ht="18.75" x14ac:dyDescent="0.2">
      <c r="A11" s="190"/>
      <c r="B11" s="190"/>
      <c r="C11" s="190"/>
      <c r="D11" s="190"/>
      <c r="E11" s="190"/>
      <c r="F11" s="190"/>
      <c r="G11" s="190"/>
      <c r="H11" s="190"/>
      <c r="I11" s="189"/>
      <c r="J11" s="189"/>
      <c r="K11" s="189"/>
      <c r="L11" s="189"/>
      <c r="M11" s="189"/>
      <c r="N11" s="189"/>
      <c r="O11" s="189"/>
      <c r="P11" s="189"/>
      <c r="Q11" s="189"/>
      <c r="R11" s="189"/>
      <c r="S11" s="189"/>
      <c r="T11" s="189"/>
      <c r="U11" s="189"/>
      <c r="V11" s="189"/>
    </row>
    <row r="12" spans="1:22" s="15" customFormat="1" ht="18.75" x14ac:dyDescent="0.2">
      <c r="A12" s="400" t="s">
        <v>589</v>
      </c>
      <c r="B12" s="400"/>
      <c r="C12" s="400"/>
      <c r="D12" s="191"/>
      <c r="E12" s="191"/>
      <c r="F12" s="191"/>
      <c r="G12" s="191"/>
      <c r="H12" s="191"/>
      <c r="I12" s="189"/>
      <c r="J12" s="189"/>
      <c r="K12" s="189"/>
      <c r="L12" s="189"/>
      <c r="M12" s="189"/>
      <c r="N12" s="189"/>
      <c r="O12" s="189"/>
      <c r="P12" s="189"/>
      <c r="Q12" s="189"/>
      <c r="R12" s="189"/>
      <c r="S12" s="189"/>
      <c r="T12" s="189"/>
      <c r="U12" s="189"/>
      <c r="V12" s="189"/>
    </row>
    <row r="13" spans="1:22" s="15" customFormat="1" ht="18.75" x14ac:dyDescent="0.2">
      <c r="A13" s="401" t="s">
        <v>4</v>
      </c>
      <c r="B13" s="401"/>
      <c r="C13" s="401"/>
      <c r="D13" s="192"/>
      <c r="E13" s="192"/>
      <c r="F13" s="192"/>
      <c r="G13" s="192"/>
      <c r="H13" s="192"/>
      <c r="I13" s="189"/>
      <c r="J13" s="189"/>
      <c r="K13" s="189"/>
      <c r="L13" s="189"/>
      <c r="M13" s="189"/>
      <c r="N13" s="189"/>
      <c r="O13" s="189"/>
      <c r="P13" s="189"/>
      <c r="Q13" s="189"/>
      <c r="R13" s="189"/>
      <c r="S13" s="189"/>
      <c r="T13" s="189"/>
      <c r="U13" s="189"/>
      <c r="V13" s="189"/>
    </row>
    <row r="14" spans="1:22" s="193" customFormat="1" ht="15.75" customHeight="1" x14ac:dyDescent="0.2">
      <c r="A14" s="212"/>
      <c r="B14" s="212"/>
      <c r="C14" s="212"/>
      <c r="D14" s="181"/>
      <c r="E14" s="181"/>
      <c r="F14" s="181"/>
      <c r="G14" s="181"/>
      <c r="H14" s="181"/>
      <c r="I14" s="181"/>
      <c r="J14" s="181"/>
      <c r="K14" s="181"/>
      <c r="L14" s="181"/>
      <c r="M14" s="181"/>
      <c r="N14" s="181"/>
      <c r="O14" s="181"/>
      <c r="P14" s="181"/>
      <c r="Q14" s="181"/>
      <c r="R14" s="181"/>
      <c r="S14" s="181"/>
      <c r="T14" s="181"/>
      <c r="U14" s="181"/>
      <c r="V14" s="181"/>
    </row>
    <row r="15" spans="1:22" s="194" customFormat="1" ht="31.5" customHeight="1" x14ac:dyDescent="0.2">
      <c r="A15" s="402" t="s">
        <v>588</v>
      </c>
      <c r="B15" s="403"/>
      <c r="C15" s="403"/>
      <c r="D15" s="191"/>
      <c r="E15" s="191"/>
      <c r="F15" s="191"/>
      <c r="G15" s="191"/>
      <c r="H15" s="191"/>
      <c r="I15" s="191"/>
      <c r="J15" s="191"/>
      <c r="K15" s="191"/>
      <c r="L15" s="191"/>
      <c r="M15" s="191"/>
      <c r="N15" s="191"/>
      <c r="O15" s="191"/>
      <c r="P15" s="191"/>
      <c r="Q15" s="191"/>
      <c r="R15" s="191"/>
      <c r="S15" s="191"/>
      <c r="T15" s="191"/>
      <c r="U15" s="191"/>
      <c r="V15" s="191"/>
    </row>
    <row r="16" spans="1:22" s="194" customFormat="1" ht="15" customHeight="1" x14ac:dyDescent="0.2">
      <c r="A16" s="395" t="s">
        <v>3</v>
      </c>
      <c r="B16" s="395"/>
      <c r="C16" s="395"/>
      <c r="D16" s="192"/>
      <c r="E16" s="192"/>
      <c r="F16" s="192"/>
      <c r="G16" s="192"/>
      <c r="H16" s="192"/>
      <c r="I16" s="192"/>
      <c r="J16" s="192"/>
      <c r="K16" s="192"/>
      <c r="L16" s="192"/>
      <c r="M16" s="192"/>
      <c r="N16" s="192"/>
      <c r="O16" s="192"/>
      <c r="P16" s="192"/>
      <c r="Q16" s="192"/>
      <c r="R16" s="192"/>
      <c r="S16" s="192"/>
      <c r="T16" s="192"/>
      <c r="U16" s="192"/>
      <c r="V16" s="192"/>
    </row>
    <row r="17" spans="1:22" s="194" customFormat="1" ht="15" customHeight="1" x14ac:dyDescent="0.2">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
      <c r="A18" s="396" t="s">
        <v>438</v>
      </c>
      <c r="B18" s="397"/>
      <c r="C18" s="397"/>
      <c r="D18" s="196"/>
      <c r="E18" s="196"/>
      <c r="F18" s="196"/>
      <c r="G18" s="196"/>
      <c r="H18" s="196"/>
      <c r="I18" s="196"/>
      <c r="J18" s="196"/>
      <c r="K18" s="196"/>
      <c r="L18" s="196"/>
      <c r="M18" s="196"/>
      <c r="N18" s="196"/>
      <c r="O18" s="196"/>
      <c r="P18" s="196"/>
      <c r="Q18" s="196"/>
      <c r="R18" s="196"/>
      <c r="S18" s="196"/>
      <c r="T18" s="196"/>
      <c r="U18" s="196"/>
      <c r="V18" s="196"/>
    </row>
    <row r="19" spans="1:22" s="194" customFormat="1" ht="15" customHeight="1" x14ac:dyDescent="0.2">
      <c r="A19" s="192"/>
      <c r="B19" s="192"/>
      <c r="C19" s="192"/>
      <c r="D19" s="192"/>
      <c r="E19" s="192"/>
      <c r="F19" s="192"/>
      <c r="G19" s="192"/>
      <c r="H19" s="192"/>
      <c r="I19" s="195"/>
      <c r="J19" s="195"/>
      <c r="K19" s="195"/>
      <c r="L19" s="195"/>
      <c r="M19" s="195"/>
      <c r="N19" s="195"/>
      <c r="O19" s="195"/>
      <c r="P19" s="195"/>
      <c r="Q19" s="195"/>
      <c r="R19" s="195"/>
      <c r="S19" s="195"/>
    </row>
    <row r="20" spans="1:22" s="194" customFormat="1" ht="39.75" customHeight="1" x14ac:dyDescent="0.2">
      <c r="A20" s="34" t="s">
        <v>2</v>
      </c>
      <c r="B20" s="197" t="s">
        <v>63</v>
      </c>
      <c r="C20" s="198" t="s">
        <v>62</v>
      </c>
      <c r="D20" s="199"/>
      <c r="E20" s="199"/>
      <c r="F20" s="199"/>
      <c r="G20" s="199"/>
      <c r="H20" s="199"/>
      <c r="I20" s="181"/>
      <c r="J20" s="181"/>
      <c r="K20" s="181"/>
      <c r="L20" s="181"/>
      <c r="M20" s="181"/>
      <c r="N20" s="181"/>
      <c r="O20" s="181"/>
      <c r="P20" s="181"/>
      <c r="Q20" s="181"/>
      <c r="R20" s="181"/>
      <c r="S20" s="181"/>
      <c r="T20" s="200"/>
      <c r="U20" s="200"/>
      <c r="V20" s="200"/>
    </row>
    <row r="21" spans="1:22" s="194" customFormat="1" ht="16.5" customHeight="1" x14ac:dyDescent="0.2">
      <c r="A21" s="198">
        <v>1</v>
      </c>
      <c r="B21" s="197">
        <v>2</v>
      </c>
      <c r="C21" s="198">
        <v>3</v>
      </c>
      <c r="D21" s="199"/>
      <c r="E21" s="199"/>
      <c r="F21" s="199"/>
      <c r="G21" s="199"/>
      <c r="H21" s="199"/>
      <c r="I21" s="181"/>
      <c r="J21" s="181"/>
      <c r="K21" s="181"/>
      <c r="L21" s="181"/>
      <c r="M21" s="181"/>
      <c r="N21" s="181"/>
      <c r="O21" s="181"/>
      <c r="P21" s="181"/>
      <c r="Q21" s="181"/>
      <c r="R21" s="181"/>
      <c r="S21" s="181"/>
      <c r="T21" s="200"/>
      <c r="U21" s="200"/>
      <c r="V21" s="200"/>
    </row>
    <row r="22" spans="1:22" s="194" customFormat="1" ht="51" customHeight="1" x14ac:dyDescent="0.2">
      <c r="A22" s="27" t="s">
        <v>61</v>
      </c>
      <c r="B22" s="201" t="s">
        <v>289</v>
      </c>
      <c r="C22" s="198" t="s">
        <v>490</v>
      </c>
      <c r="D22" s="199" t="s">
        <v>477</v>
      </c>
      <c r="E22" s="199"/>
      <c r="F22" s="199"/>
      <c r="G22" s="199"/>
      <c r="H22" s="199"/>
      <c r="I22" s="181"/>
      <c r="J22" s="181"/>
      <c r="K22" s="181"/>
      <c r="L22" s="181"/>
      <c r="M22" s="181"/>
      <c r="N22" s="181"/>
      <c r="O22" s="181"/>
      <c r="P22" s="181"/>
      <c r="Q22" s="181"/>
      <c r="R22" s="181"/>
      <c r="S22" s="181"/>
      <c r="T22" s="200"/>
      <c r="U22" s="200"/>
      <c r="V22" s="200"/>
    </row>
    <row r="23" spans="1:22" s="194" customFormat="1" ht="31.5" x14ac:dyDescent="0.2">
      <c r="A23" s="27" t="s">
        <v>60</v>
      </c>
      <c r="B23" s="35" t="s">
        <v>518</v>
      </c>
      <c r="C23" s="213" t="s">
        <v>470</v>
      </c>
      <c r="D23" s="199" t="s">
        <v>467</v>
      </c>
      <c r="E23" s="199"/>
      <c r="F23" s="199"/>
      <c r="G23" s="199"/>
      <c r="H23" s="199"/>
      <c r="I23" s="181"/>
      <c r="J23" s="181"/>
      <c r="K23" s="181"/>
      <c r="L23" s="181"/>
      <c r="M23" s="181"/>
      <c r="N23" s="181"/>
      <c r="O23" s="181"/>
      <c r="P23" s="181"/>
      <c r="Q23" s="181"/>
      <c r="R23" s="181"/>
      <c r="S23" s="181"/>
      <c r="T23" s="200"/>
      <c r="U23" s="200"/>
      <c r="V23" s="200"/>
    </row>
    <row r="24" spans="1:22" s="194" customFormat="1" ht="22.5" customHeight="1" x14ac:dyDescent="0.2">
      <c r="A24" s="391"/>
      <c r="B24" s="392"/>
      <c r="C24" s="393"/>
      <c r="D24" s="199"/>
      <c r="E24" s="199"/>
      <c r="F24" s="199"/>
      <c r="G24" s="199"/>
      <c r="H24" s="199"/>
      <c r="I24" s="181"/>
      <c r="J24" s="181"/>
      <c r="K24" s="181"/>
      <c r="L24" s="181"/>
      <c r="M24" s="181"/>
      <c r="N24" s="181"/>
      <c r="O24" s="181"/>
      <c r="P24" s="181"/>
      <c r="Q24" s="181"/>
      <c r="R24" s="181"/>
      <c r="S24" s="181"/>
      <c r="T24" s="200"/>
      <c r="U24" s="200"/>
      <c r="V24" s="200"/>
    </row>
    <row r="25" spans="1:22" s="194" customFormat="1" ht="58.5" customHeight="1" x14ac:dyDescent="0.2">
      <c r="A25" s="27" t="s">
        <v>59</v>
      </c>
      <c r="B25" s="146" t="s">
        <v>387</v>
      </c>
      <c r="C25" s="34" t="s">
        <v>556</v>
      </c>
      <c r="D25" s="199"/>
      <c r="E25" s="199"/>
      <c r="F25" s="199"/>
      <c r="G25" s="199"/>
      <c r="H25" s="181"/>
      <c r="I25" s="181"/>
      <c r="J25" s="181"/>
      <c r="K25" s="181"/>
      <c r="L25" s="181"/>
      <c r="M25" s="181"/>
      <c r="N25" s="181"/>
      <c r="O25" s="181"/>
      <c r="P25" s="181"/>
      <c r="Q25" s="181"/>
      <c r="R25" s="181"/>
      <c r="S25" s="200"/>
      <c r="T25" s="200"/>
      <c r="U25" s="200"/>
      <c r="V25" s="200"/>
    </row>
    <row r="26" spans="1:22" s="194" customFormat="1" ht="42.75" customHeight="1" x14ac:dyDescent="0.2">
      <c r="A26" s="27" t="s">
        <v>58</v>
      </c>
      <c r="B26" s="146" t="s">
        <v>71</v>
      </c>
      <c r="C26" s="34" t="s">
        <v>456</v>
      </c>
      <c r="D26" s="199"/>
      <c r="E26" s="199"/>
      <c r="F26" s="199"/>
      <c r="G26" s="199"/>
      <c r="H26" s="181"/>
      <c r="I26" s="181"/>
      <c r="J26" s="181"/>
      <c r="K26" s="181"/>
      <c r="L26" s="181"/>
      <c r="M26" s="181"/>
      <c r="N26" s="181"/>
      <c r="O26" s="181"/>
      <c r="P26" s="181"/>
      <c r="Q26" s="181"/>
      <c r="R26" s="181"/>
      <c r="S26" s="200"/>
      <c r="T26" s="200"/>
      <c r="U26" s="200"/>
      <c r="V26" s="200"/>
    </row>
    <row r="27" spans="1:22" s="194" customFormat="1" ht="51.75" customHeight="1" x14ac:dyDescent="0.2">
      <c r="A27" s="27" t="s">
        <v>56</v>
      </c>
      <c r="B27" s="146" t="s">
        <v>70</v>
      </c>
      <c r="C27" s="214" t="s">
        <v>524</v>
      </c>
      <c r="D27" s="199"/>
      <c r="E27" s="199"/>
      <c r="F27" s="199"/>
      <c r="G27" s="199"/>
      <c r="H27" s="181"/>
      <c r="I27" s="181"/>
      <c r="J27" s="181"/>
      <c r="K27" s="181"/>
      <c r="L27" s="181"/>
      <c r="M27" s="181"/>
      <c r="N27" s="181"/>
      <c r="O27" s="181"/>
      <c r="P27" s="181"/>
      <c r="Q27" s="181"/>
      <c r="R27" s="181"/>
      <c r="S27" s="200"/>
      <c r="T27" s="200"/>
      <c r="U27" s="200"/>
      <c r="V27" s="200"/>
    </row>
    <row r="28" spans="1:22" s="194" customFormat="1" ht="42.75" customHeight="1" x14ac:dyDescent="0.2">
      <c r="A28" s="27" t="s">
        <v>55</v>
      </c>
      <c r="B28" s="146" t="s">
        <v>388</v>
      </c>
      <c r="C28" s="34" t="s">
        <v>457</v>
      </c>
      <c r="D28" s="199"/>
      <c r="E28" s="199"/>
      <c r="F28" s="199"/>
      <c r="G28" s="199"/>
      <c r="H28" s="181"/>
      <c r="I28" s="181"/>
      <c r="J28" s="181"/>
      <c r="K28" s="181"/>
      <c r="L28" s="181"/>
      <c r="M28" s="181"/>
      <c r="N28" s="181"/>
      <c r="O28" s="181"/>
      <c r="P28" s="181"/>
      <c r="Q28" s="181"/>
      <c r="R28" s="181"/>
      <c r="S28" s="200"/>
      <c r="T28" s="200"/>
      <c r="U28" s="200"/>
      <c r="V28" s="200"/>
    </row>
    <row r="29" spans="1:22" s="194" customFormat="1" ht="51.75" customHeight="1" x14ac:dyDescent="0.2">
      <c r="A29" s="27" t="s">
        <v>53</v>
      </c>
      <c r="B29" s="146" t="s">
        <v>389</v>
      </c>
      <c r="C29" s="34" t="s">
        <v>457</v>
      </c>
      <c r="D29" s="199"/>
      <c r="E29" s="199"/>
      <c r="F29" s="199"/>
      <c r="G29" s="199"/>
      <c r="H29" s="181"/>
      <c r="I29" s="181"/>
      <c r="J29" s="181"/>
      <c r="K29" s="181"/>
      <c r="L29" s="181"/>
      <c r="M29" s="181"/>
      <c r="N29" s="181"/>
      <c r="O29" s="181"/>
      <c r="P29" s="181"/>
      <c r="Q29" s="181"/>
      <c r="R29" s="181"/>
      <c r="S29" s="200"/>
      <c r="T29" s="200"/>
      <c r="U29" s="200"/>
      <c r="V29" s="200"/>
    </row>
    <row r="30" spans="1:22" s="194" customFormat="1" ht="51.75" customHeight="1" x14ac:dyDescent="0.2">
      <c r="A30" s="27" t="s">
        <v>51</v>
      </c>
      <c r="B30" s="146" t="s">
        <v>390</v>
      </c>
      <c r="C30" s="34" t="s">
        <v>457</v>
      </c>
      <c r="D30" s="199"/>
      <c r="E30" s="199"/>
      <c r="F30" s="199"/>
      <c r="G30" s="199"/>
      <c r="H30" s="181"/>
      <c r="I30" s="181"/>
      <c r="J30" s="181"/>
      <c r="K30" s="181"/>
      <c r="L30" s="181"/>
      <c r="M30" s="181"/>
      <c r="N30" s="181"/>
      <c r="O30" s="181"/>
      <c r="P30" s="181"/>
      <c r="Q30" s="181"/>
      <c r="R30" s="181"/>
      <c r="S30" s="200"/>
      <c r="T30" s="200"/>
      <c r="U30" s="200"/>
      <c r="V30" s="200"/>
    </row>
    <row r="31" spans="1:22" s="194" customFormat="1" ht="51.75" customHeight="1" x14ac:dyDescent="0.2">
      <c r="A31" s="27" t="s">
        <v>69</v>
      </c>
      <c r="B31" s="146" t="s">
        <v>391</v>
      </c>
      <c r="C31" s="34" t="s">
        <v>457</v>
      </c>
      <c r="D31" s="199"/>
      <c r="E31" s="199"/>
      <c r="F31" s="199"/>
      <c r="G31" s="199"/>
      <c r="H31" s="181"/>
      <c r="I31" s="181"/>
      <c r="J31" s="181"/>
      <c r="K31" s="181"/>
      <c r="L31" s="181"/>
      <c r="M31" s="181"/>
      <c r="N31" s="181"/>
      <c r="O31" s="181"/>
      <c r="P31" s="181"/>
      <c r="Q31" s="181"/>
      <c r="R31" s="181"/>
      <c r="S31" s="200"/>
      <c r="T31" s="200"/>
      <c r="U31" s="200"/>
      <c r="V31" s="200"/>
    </row>
    <row r="32" spans="1:22" s="194" customFormat="1" ht="51.75" customHeight="1" x14ac:dyDescent="0.2">
      <c r="A32" s="27" t="s">
        <v>67</v>
      </c>
      <c r="B32" s="146" t="s">
        <v>392</v>
      </c>
      <c r="C32" s="34" t="s">
        <v>457</v>
      </c>
      <c r="D32" s="199"/>
      <c r="E32" s="199"/>
      <c r="F32" s="199"/>
      <c r="G32" s="199"/>
      <c r="H32" s="181"/>
      <c r="I32" s="181"/>
      <c r="J32" s="181"/>
      <c r="K32" s="181"/>
      <c r="L32" s="181"/>
      <c r="M32" s="181"/>
      <c r="N32" s="181"/>
      <c r="O32" s="181"/>
      <c r="P32" s="181"/>
      <c r="Q32" s="181"/>
      <c r="R32" s="181"/>
      <c r="S32" s="200"/>
      <c r="T32" s="200"/>
      <c r="U32" s="200"/>
      <c r="V32" s="200"/>
    </row>
    <row r="33" spans="1:22" s="194" customFormat="1" ht="101.25" customHeight="1" x14ac:dyDescent="0.2">
      <c r="A33" s="27" t="s">
        <v>66</v>
      </c>
      <c r="B33" s="146" t="s">
        <v>393</v>
      </c>
      <c r="C33" s="146" t="s">
        <v>544</v>
      </c>
      <c r="D33" s="199"/>
      <c r="E33" s="199"/>
      <c r="F33" s="199"/>
      <c r="G33" s="199"/>
      <c r="H33" s="181"/>
      <c r="I33" s="181"/>
      <c r="J33" s="181"/>
      <c r="K33" s="181"/>
      <c r="L33" s="181"/>
      <c r="M33" s="181"/>
      <c r="N33" s="181"/>
      <c r="O33" s="181"/>
      <c r="P33" s="181"/>
      <c r="Q33" s="181"/>
      <c r="R33" s="181"/>
      <c r="S33" s="200"/>
      <c r="T33" s="200"/>
      <c r="U33" s="200"/>
      <c r="V33" s="200"/>
    </row>
    <row r="34" spans="1:22" ht="111" customHeight="1" x14ac:dyDescent="0.25">
      <c r="A34" s="27" t="s">
        <v>407</v>
      </c>
      <c r="B34" s="146" t="s">
        <v>394</v>
      </c>
      <c r="C34" s="34" t="s">
        <v>544</v>
      </c>
      <c r="D34" s="202"/>
      <c r="E34" s="202"/>
      <c r="F34" s="202"/>
      <c r="G34" s="202"/>
      <c r="H34" s="202"/>
      <c r="I34" s="202"/>
      <c r="J34" s="202"/>
      <c r="K34" s="202"/>
      <c r="L34" s="202"/>
      <c r="M34" s="202"/>
      <c r="N34" s="202"/>
      <c r="O34" s="202"/>
      <c r="P34" s="202"/>
      <c r="Q34" s="202"/>
      <c r="R34" s="202"/>
      <c r="S34" s="202"/>
      <c r="T34" s="202"/>
      <c r="U34" s="202"/>
      <c r="V34" s="202"/>
    </row>
    <row r="35" spans="1:22" ht="58.5" customHeight="1" x14ac:dyDescent="0.25">
      <c r="A35" s="27" t="s">
        <v>397</v>
      </c>
      <c r="B35" s="146" t="s">
        <v>68</v>
      </c>
      <c r="C35" s="34" t="s">
        <v>541</v>
      </c>
      <c r="D35" s="202"/>
      <c r="E35" s="202"/>
      <c r="F35" s="202"/>
      <c r="G35" s="202"/>
      <c r="H35" s="202"/>
      <c r="I35" s="202"/>
      <c r="J35" s="202"/>
      <c r="K35" s="202"/>
      <c r="L35" s="202"/>
      <c r="M35" s="202"/>
      <c r="N35" s="202"/>
      <c r="O35" s="202"/>
      <c r="P35" s="202"/>
      <c r="Q35" s="202"/>
      <c r="R35" s="202"/>
      <c r="S35" s="202"/>
      <c r="T35" s="202"/>
      <c r="U35" s="202"/>
      <c r="V35" s="202"/>
    </row>
    <row r="36" spans="1:22" ht="51.75" customHeight="1" x14ac:dyDescent="0.25">
      <c r="A36" s="27" t="s">
        <v>408</v>
      </c>
      <c r="B36" s="146" t="s">
        <v>395</v>
      </c>
      <c r="C36" s="34" t="s">
        <v>457</v>
      </c>
      <c r="D36" s="202"/>
      <c r="E36" s="202"/>
      <c r="F36" s="202"/>
      <c r="G36" s="202"/>
      <c r="H36" s="202"/>
      <c r="I36" s="202"/>
      <c r="J36" s="202"/>
      <c r="K36" s="202"/>
      <c r="L36" s="202"/>
      <c r="M36" s="202"/>
      <c r="N36" s="202"/>
      <c r="O36" s="202"/>
      <c r="P36" s="202"/>
      <c r="Q36" s="202"/>
      <c r="R36" s="202"/>
      <c r="S36" s="202"/>
      <c r="T36" s="202"/>
      <c r="U36" s="202"/>
      <c r="V36" s="202"/>
    </row>
    <row r="37" spans="1:22" ht="43.5" customHeight="1" x14ac:dyDescent="0.25">
      <c r="A37" s="27" t="s">
        <v>398</v>
      </c>
      <c r="B37" s="146" t="s">
        <v>396</v>
      </c>
      <c r="C37" s="34" t="s">
        <v>542</v>
      </c>
      <c r="D37" s="202"/>
      <c r="E37" s="202"/>
      <c r="F37" s="202"/>
      <c r="G37" s="202"/>
      <c r="H37" s="202"/>
      <c r="I37" s="202"/>
      <c r="J37" s="202"/>
      <c r="K37" s="202"/>
      <c r="L37" s="202"/>
      <c r="M37" s="202"/>
      <c r="N37" s="202"/>
      <c r="O37" s="202"/>
      <c r="P37" s="202"/>
      <c r="Q37" s="202"/>
      <c r="R37" s="202"/>
      <c r="S37" s="202"/>
      <c r="T37" s="202"/>
      <c r="U37" s="202"/>
      <c r="V37" s="202"/>
    </row>
    <row r="38" spans="1:22" ht="43.5" customHeight="1" x14ac:dyDescent="0.25">
      <c r="A38" s="27" t="s">
        <v>409</v>
      </c>
      <c r="B38" s="146" t="s">
        <v>227</v>
      </c>
      <c r="C38" s="34" t="s">
        <v>541</v>
      </c>
      <c r="D38" s="202"/>
      <c r="E38" s="202"/>
      <c r="F38" s="202"/>
      <c r="G38" s="202"/>
      <c r="H38" s="202"/>
      <c r="I38" s="202"/>
      <c r="J38" s="202"/>
      <c r="K38" s="202"/>
      <c r="L38" s="202"/>
      <c r="M38" s="202"/>
      <c r="N38" s="202"/>
      <c r="O38" s="202"/>
      <c r="P38" s="202"/>
      <c r="Q38" s="202"/>
      <c r="R38" s="202"/>
      <c r="S38" s="202"/>
      <c r="T38" s="202"/>
      <c r="U38" s="202"/>
      <c r="V38" s="202"/>
    </row>
    <row r="39" spans="1:22" ht="23.25" customHeight="1" x14ac:dyDescent="0.25">
      <c r="A39" s="391"/>
      <c r="B39" s="392"/>
      <c r="C39" s="393"/>
      <c r="D39" s="202"/>
      <c r="E39" s="202"/>
      <c r="F39" s="202"/>
      <c r="G39" s="202"/>
      <c r="H39" s="202"/>
      <c r="I39" s="202"/>
      <c r="J39" s="202"/>
      <c r="K39" s="202"/>
      <c r="L39" s="202"/>
      <c r="M39" s="202"/>
      <c r="N39" s="202"/>
      <c r="O39" s="202"/>
      <c r="P39" s="202"/>
      <c r="Q39" s="202"/>
      <c r="R39" s="202"/>
      <c r="S39" s="202"/>
      <c r="T39" s="202"/>
      <c r="U39" s="202"/>
      <c r="V39" s="202"/>
    </row>
    <row r="40" spans="1:22" ht="63" x14ac:dyDescent="0.25">
      <c r="A40" s="27" t="s">
        <v>399</v>
      </c>
      <c r="B40" s="146" t="s">
        <v>451</v>
      </c>
      <c r="C40" s="244" t="s">
        <v>577</v>
      </c>
      <c r="D40" s="202"/>
      <c r="E40" s="202"/>
      <c r="F40" s="202"/>
      <c r="G40" s="202"/>
      <c r="H40" s="202"/>
      <c r="I40" s="202"/>
      <c r="J40" s="202"/>
      <c r="K40" s="202"/>
      <c r="L40" s="202"/>
      <c r="M40" s="202"/>
      <c r="N40" s="202"/>
      <c r="O40" s="202"/>
      <c r="P40" s="202"/>
      <c r="Q40" s="202"/>
      <c r="R40" s="202"/>
      <c r="S40" s="202"/>
      <c r="T40" s="202"/>
      <c r="U40" s="202"/>
      <c r="V40" s="202"/>
    </row>
    <row r="41" spans="1:22" ht="105.75" customHeight="1" x14ac:dyDescent="0.25">
      <c r="A41" s="27" t="s">
        <v>410</v>
      </c>
      <c r="B41" s="146" t="s">
        <v>433</v>
      </c>
      <c r="C41" s="204" t="s">
        <v>542</v>
      </c>
      <c r="D41" s="202" t="s">
        <v>549</v>
      </c>
      <c r="E41" s="202"/>
      <c r="F41" s="202"/>
      <c r="G41" s="202"/>
      <c r="H41" s="202"/>
      <c r="I41" s="202"/>
      <c r="J41" s="202"/>
      <c r="K41" s="202"/>
      <c r="L41" s="202"/>
      <c r="M41" s="202"/>
      <c r="N41" s="202"/>
      <c r="O41" s="202"/>
      <c r="P41" s="202"/>
      <c r="Q41" s="202"/>
      <c r="R41" s="202"/>
      <c r="S41" s="202"/>
      <c r="T41" s="202"/>
      <c r="U41" s="202"/>
      <c r="V41" s="202"/>
    </row>
    <row r="42" spans="1:22" ht="83.25" customHeight="1" x14ac:dyDescent="0.25">
      <c r="A42" s="27" t="s">
        <v>400</v>
      </c>
      <c r="B42" s="146" t="s">
        <v>448</v>
      </c>
      <c r="C42" s="204" t="s">
        <v>542</v>
      </c>
      <c r="D42" s="202" t="s">
        <v>549</v>
      </c>
      <c r="E42" s="202"/>
      <c r="F42" s="202"/>
      <c r="G42" s="202"/>
      <c r="H42" s="202"/>
      <c r="I42" s="202"/>
      <c r="J42" s="202"/>
      <c r="K42" s="202"/>
      <c r="L42" s="202"/>
      <c r="M42" s="202"/>
      <c r="N42" s="202"/>
      <c r="O42" s="202"/>
      <c r="P42" s="202"/>
      <c r="Q42" s="202"/>
      <c r="R42" s="202"/>
      <c r="S42" s="202"/>
      <c r="T42" s="202"/>
      <c r="U42" s="202"/>
      <c r="V42" s="202"/>
    </row>
    <row r="43" spans="1:22" ht="186" customHeight="1" x14ac:dyDescent="0.25">
      <c r="A43" s="27" t="s">
        <v>413</v>
      </c>
      <c r="B43" s="146" t="s">
        <v>414</v>
      </c>
      <c r="C43" s="204" t="s">
        <v>556</v>
      </c>
      <c r="D43" s="202"/>
      <c r="E43" s="202"/>
      <c r="F43" s="202"/>
      <c r="G43" s="202"/>
      <c r="H43" s="202"/>
      <c r="I43" s="202"/>
      <c r="J43" s="202"/>
      <c r="K43" s="202"/>
      <c r="L43" s="202"/>
      <c r="M43" s="202"/>
      <c r="N43" s="202"/>
      <c r="O43" s="202"/>
      <c r="P43" s="202"/>
      <c r="Q43" s="202"/>
      <c r="R43" s="202"/>
      <c r="S43" s="202"/>
      <c r="T43" s="202"/>
      <c r="U43" s="202"/>
      <c r="V43" s="202"/>
    </row>
    <row r="44" spans="1:22" ht="111" customHeight="1" x14ac:dyDescent="0.25">
      <c r="A44" s="27" t="s">
        <v>401</v>
      </c>
      <c r="B44" s="146" t="s">
        <v>439</v>
      </c>
      <c r="C44" s="204" t="s">
        <v>556</v>
      </c>
      <c r="D44" s="202"/>
      <c r="E44" s="202"/>
      <c r="F44" s="202"/>
      <c r="G44" s="202"/>
      <c r="H44" s="202"/>
      <c r="I44" s="202"/>
      <c r="J44" s="202"/>
      <c r="K44" s="202"/>
      <c r="L44" s="202"/>
      <c r="M44" s="202"/>
      <c r="N44" s="202"/>
      <c r="O44" s="202"/>
      <c r="P44" s="202"/>
      <c r="Q44" s="202"/>
      <c r="R44" s="202"/>
      <c r="S44" s="202"/>
      <c r="T44" s="202"/>
      <c r="U44" s="202"/>
      <c r="V44" s="202"/>
    </row>
    <row r="45" spans="1:22" ht="89.25" customHeight="1" x14ac:dyDescent="0.25">
      <c r="A45" s="27" t="s">
        <v>434</v>
      </c>
      <c r="B45" s="146" t="s">
        <v>440</v>
      </c>
      <c r="C45" s="204" t="s">
        <v>556</v>
      </c>
      <c r="D45" s="202"/>
      <c r="E45" s="202"/>
      <c r="F45" s="202"/>
      <c r="G45" s="202"/>
      <c r="H45" s="202"/>
      <c r="I45" s="202"/>
      <c r="J45" s="202"/>
      <c r="K45" s="202"/>
      <c r="L45" s="202"/>
      <c r="M45" s="202"/>
      <c r="N45" s="202"/>
      <c r="O45" s="202"/>
      <c r="P45" s="202"/>
      <c r="Q45" s="202"/>
      <c r="R45" s="202"/>
      <c r="S45" s="202"/>
      <c r="T45" s="202"/>
      <c r="U45" s="202"/>
      <c r="V45" s="202"/>
    </row>
    <row r="46" spans="1:22" ht="101.25" customHeight="1" x14ac:dyDescent="0.25">
      <c r="A46" s="27" t="s">
        <v>402</v>
      </c>
      <c r="B46" s="146" t="s">
        <v>441</v>
      </c>
      <c r="C46" s="204" t="s">
        <v>556</v>
      </c>
      <c r="D46" s="202"/>
      <c r="E46" s="202"/>
      <c r="F46" s="202"/>
      <c r="G46" s="202"/>
      <c r="H46" s="202"/>
      <c r="I46" s="202"/>
      <c r="J46" s="202"/>
      <c r="K46" s="202"/>
      <c r="L46" s="202"/>
      <c r="M46" s="202"/>
      <c r="N46" s="202"/>
      <c r="O46" s="202"/>
      <c r="P46" s="202"/>
      <c r="Q46" s="202"/>
      <c r="R46" s="202"/>
      <c r="S46" s="202"/>
      <c r="T46" s="202"/>
      <c r="U46" s="202"/>
      <c r="V46" s="202"/>
    </row>
    <row r="47" spans="1:22" ht="18.75" customHeight="1" x14ac:dyDescent="0.25">
      <c r="A47" s="391"/>
      <c r="B47" s="392"/>
      <c r="C47" s="393"/>
      <c r="D47" s="202"/>
      <c r="E47" s="202"/>
      <c r="F47" s="202"/>
      <c r="G47" s="202"/>
      <c r="H47" s="202"/>
      <c r="I47" s="202"/>
      <c r="J47" s="202"/>
      <c r="K47" s="202"/>
      <c r="L47" s="202"/>
      <c r="M47" s="202"/>
      <c r="N47" s="202"/>
      <c r="O47" s="202"/>
      <c r="P47" s="202"/>
      <c r="Q47" s="202"/>
      <c r="R47" s="202"/>
      <c r="S47" s="202"/>
      <c r="T47" s="202"/>
      <c r="U47" s="202"/>
      <c r="V47" s="202"/>
    </row>
    <row r="48" spans="1:22" ht="75.75" customHeight="1" x14ac:dyDescent="0.25">
      <c r="A48" s="27" t="s">
        <v>435</v>
      </c>
      <c r="B48" s="146" t="s">
        <v>449</v>
      </c>
      <c r="C48" s="215">
        <f>'6.2. Паспорт фин осв ввод'!C24</f>
        <v>6.7234807564602024</v>
      </c>
      <c r="D48" s="202"/>
      <c r="E48" s="202"/>
      <c r="F48" s="202"/>
      <c r="G48" s="202"/>
      <c r="H48" s="202"/>
      <c r="I48" s="202"/>
      <c r="J48" s="202"/>
      <c r="K48" s="202"/>
      <c r="L48" s="202"/>
      <c r="M48" s="202"/>
      <c r="N48" s="202"/>
      <c r="O48" s="202"/>
      <c r="P48" s="202"/>
      <c r="Q48" s="202"/>
      <c r="R48" s="202"/>
      <c r="S48" s="202"/>
      <c r="T48" s="202"/>
      <c r="U48" s="202"/>
      <c r="V48" s="202"/>
    </row>
    <row r="49" spans="1:22" ht="71.25" customHeight="1" x14ac:dyDescent="0.25">
      <c r="A49" s="27" t="s">
        <v>403</v>
      </c>
      <c r="B49" s="146" t="s">
        <v>450</v>
      </c>
      <c r="C49" s="215">
        <f>'6.2. Паспорт фин осв ввод'!C30</f>
        <v>5.6029006303835018</v>
      </c>
      <c r="D49" s="202"/>
      <c r="E49" s="202"/>
      <c r="F49" s="202"/>
      <c r="G49" s="202"/>
      <c r="H49" s="202"/>
      <c r="I49" s="202"/>
      <c r="J49" s="202"/>
      <c r="K49" s="202"/>
      <c r="L49" s="202"/>
      <c r="M49" s="202"/>
      <c r="N49" s="202"/>
      <c r="O49" s="202"/>
      <c r="P49" s="202"/>
      <c r="Q49" s="202"/>
      <c r="R49" s="202"/>
      <c r="S49" s="202"/>
      <c r="T49" s="202"/>
      <c r="U49" s="202"/>
      <c r="V49" s="202"/>
    </row>
    <row r="50" spans="1:22" x14ac:dyDescent="0.25">
      <c r="A50" s="202"/>
      <c r="B50" s="202"/>
      <c r="C50" s="202"/>
      <c r="D50" s="202"/>
      <c r="E50" s="202"/>
      <c r="F50" s="202"/>
      <c r="G50" s="202"/>
      <c r="H50" s="202"/>
      <c r="I50" s="202"/>
      <c r="J50" s="202"/>
      <c r="K50" s="202"/>
      <c r="L50" s="202"/>
      <c r="M50" s="202"/>
      <c r="N50" s="202"/>
      <c r="O50" s="202"/>
      <c r="P50" s="202"/>
      <c r="Q50" s="202"/>
      <c r="R50" s="202"/>
      <c r="S50" s="202"/>
      <c r="T50" s="202"/>
      <c r="U50" s="202"/>
      <c r="V50" s="202"/>
    </row>
    <row r="51" spans="1:22" x14ac:dyDescent="0.25">
      <c r="A51" s="202"/>
      <c r="B51" s="202"/>
      <c r="C51" s="202"/>
      <c r="D51" s="202"/>
      <c r="E51" s="202"/>
      <c r="F51" s="202"/>
      <c r="G51" s="202"/>
      <c r="H51" s="202"/>
      <c r="I51" s="202"/>
      <c r="J51" s="202"/>
      <c r="K51" s="202"/>
      <c r="L51" s="202"/>
      <c r="M51" s="202"/>
      <c r="N51" s="202"/>
      <c r="O51" s="202"/>
      <c r="P51" s="202"/>
      <c r="Q51" s="202"/>
      <c r="R51" s="202"/>
      <c r="S51" s="202"/>
      <c r="T51" s="202"/>
      <c r="U51" s="202"/>
      <c r="V51" s="202"/>
    </row>
    <row r="52" spans="1:22" x14ac:dyDescent="0.25">
      <c r="A52" s="202"/>
      <c r="B52" s="202"/>
      <c r="C52" s="202"/>
      <c r="D52" s="202"/>
      <c r="E52" s="202"/>
      <c r="F52" s="202"/>
      <c r="G52" s="202"/>
      <c r="H52" s="202"/>
      <c r="I52" s="202"/>
      <c r="J52" s="202"/>
      <c r="K52" s="202"/>
      <c r="L52" s="202"/>
      <c r="M52" s="202"/>
      <c r="N52" s="202"/>
      <c r="O52" s="202"/>
      <c r="P52" s="202"/>
      <c r="Q52" s="202"/>
      <c r="R52" s="202"/>
      <c r="S52" s="202"/>
      <c r="T52" s="202"/>
      <c r="U52" s="202"/>
      <c r="V52" s="202"/>
    </row>
    <row r="53" spans="1:22" x14ac:dyDescent="0.25">
      <c r="A53" s="202"/>
      <c r="B53" s="202"/>
      <c r="C53" s="202"/>
      <c r="D53" s="202"/>
      <c r="E53" s="202"/>
      <c r="F53" s="202"/>
      <c r="G53" s="202"/>
      <c r="H53" s="202"/>
      <c r="I53" s="202"/>
      <c r="J53" s="202"/>
      <c r="K53" s="202"/>
      <c r="L53" s="202"/>
      <c r="M53" s="202"/>
      <c r="N53" s="202"/>
      <c r="O53" s="202"/>
      <c r="P53" s="202"/>
      <c r="Q53" s="202"/>
      <c r="R53" s="202"/>
      <c r="S53" s="202"/>
      <c r="T53" s="202"/>
      <c r="U53" s="202"/>
      <c r="V53" s="202"/>
    </row>
    <row r="54" spans="1:22" x14ac:dyDescent="0.25">
      <c r="A54" s="202"/>
      <c r="B54" s="202"/>
      <c r="C54" s="202"/>
      <c r="D54" s="202"/>
      <c r="E54" s="202"/>
      <c r="F54" s="202"/>
      <c r="G54" s="202"/>
      <c r="H54" s="202"/>
      <c r="I54" s="202"/>
      <c r="J54" s="202"/>
      <c r="K54" s="202"/>
      <c r="L54" s="202"/>
      <c r="M54" s="202"/>
      <c r="N54" s="202"/>
      <c r="O54" s="202"/>
      <c r="P54" s="202"/>
      <c r="Q54" s="202"/>
      <c r="R54" s="202"/>
      <c r="S54" s="202"/>
      <c r="T54" s="202"/>
      <c r="U54" s="202"/>
      <c r="V54" s="202"/>
    </row>
    <row r="55" spans="1:22" x14ac:dyDescent="0.25">
      <c r="A55" s="202"/>
      <c r="B55" s="202"/>
      <c r="C55" s="202"/>
      <c r="D55" s="202"/>
      <c r="E55" s="202"/>
      <c r="F55" s="202"/>
      <c r="G55" s="202"/>
      <c r="H55" s="202"/>
      <c r="I55" s="202"/>
      <c r="J55" s="202"/>
      <c r="K55" s="202"/>
      <c r="L55" s="202"/>
      <c r="M55" s="202"/>
      <c r="N55" s="202"/>
      <c r="O55" s="202"/>
      <c r="P55" s="202"/>
      <c r="Q55" s="202"/>
      <c r="R55" s="202"/>
      <c r="S55" s="202"/>
      <c r="T55" s="202"/>
      <c r="U55" s="202"/>
      <c r="V55" s="202"/>
    </row>
    <row r="56" spans="1:22" x14ac:dyDescent="0.25">
      <c r="A56" s="202"/>
      <c r="B56" s="202"/>
      <c r="C56" s="202"/>
      <c r="D56" s="202"/>
      <c r="E56" s="202"/>
      <c r="F56" s="202"/>
      <c r="G56" s="202"/>
      <c r="H56" s="202"/>
      <c r="I56" s="202"/>
      <c r="J56" s="202"/>
      <c r="K56" s="202"/>
      <c r="L56" s="202"/>
      <c r="M56" s="202"/>
      <c r="N56" s="202"/>
      <c r="O56" s="202"/>
      <c r="P56" s="202"/>
      <c r="Q56" s="202"/>
      <c r="R56" s="202"/>
      <c r="S56" s="202"/>
      <c r="T56" s="202"/>
      <c r="U56" s="202"/>
      <c r="V56" s="202"/>
    </row>
    <row r="57" spans="1:22" x14ac:dyDescent="0.25">
      <c r="A57" s="202"/>
      <c r="B57" s="202"/>
      <c r="C57" s="202"/>
      <c r="D57" s="202"/>
      <c r="E57" s="202"/>
      <c r="F57" s="202"/>
      <c r="G57" s="202"/>
      <c r="H57" s="202"/>
      <c r="I57" s="202"/>
      <c r="J57" s="202"/>
      <c r="K57" s="202"/>
      <c r="L57" s="202"/>
      <c r="M57" s="202"/>
      <c r="N57" s="202"/>
      <c r="O57" s="202"/>
      <c r="P57" s="202"/>
      <c r="Q57" s="202"/>
      <c r="R57" s="202"/>
      <c r="S57" s="202"/>
      <c r="T57" s="202"/>
      <c r="U57" s="202"/>
      <c r="V57" s="202"/>
    </row>
    <row r="58" spans="1:22" x14ac:dyDescent="0.25">
      <c r="A58" s="202"/>
      <c r="B58" s="202"/>
      <c r="C58" s="202"/>
      <c r="D58" s="202"/>
      <c r="E58" s="202"/>
      <c r="F58" s="202"/>
      <c r="G58" s="202"/>
      <c r="H58" s="202"/>
      <c r="I58" s="202"/>
      <c r="J58" s="202"/>
      <c r="K58" s="202"/>
      <c r="L58" s="202"/>
      <c r="M58" s="202"/>
      <c r="N58" s="202"/>
      <c r="O58" s="202"/>
      <c r="P58" s="202"/>
      <c r="Q58" s="202"/>
      <c r="R58" s="202"/>
      <c r="S58" s="202"/>
      <c r="T58" s="202"/>
      <c r="U58" s="202"/>
      <c r="V58" s="202"/>
    </row>
    <row r="59" spans="1:22" x14ac:dyDescent="0.25">
      <c r="A59" s="202"/>
      <c r="B59" s="202"/>
      <c r="C59" s="202"/>
      <c r="D59" s="202"/>
      <c r="E59" s="202"/>
      <c r="F59" s="202"/>
      <c r="G59" s="202"/>
      <c r="H59" s="202"/>
      <c r="I59" s="202"/>
      <c r="J59" s="202"/>
      <c r="K59" s="202"/>
      <c r="L59" s="202"/>
      <c r="M59" s="202"/>
      <c r="N59" s="202"/>
      <c r="O59" s="202"/>
      <c r="P59" s="202"/>
      <c r="Q59" s="202"/>
      <c r="R59" s="202"/>
      <c r="S59" s="202"/>
      <c r="T59" s="202"/>
      <c r="U59" s="202"/>
      <c r="V59" s="202"/>
    </row>
    <row r="60" spans="1:22" x14ac:dyDescent="0.25">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22" x14ac:dyDescent="0.25">
      <c r="A61" s="202"/>
      <c r="B61" s="202"/>
      <c r="C61" s="202"/>
      <c r="D61" s="202"/>
      <c r="E61" s="202"/>
      <c r="F61" s="202"/>
      <c r="G61" s="202"/>
      <c r="H61" s="202"/>
      <c r="I61" s="202"/>
      <c r="J61" s="202"/>
      <c r="K61" s="202"/>
      <c r="L61" s="202"/>
      <c r="M61" s="202"/>
      <c r="N61" s="202"/>
      <c r="O61" s="202"/>
      <c r="P61" s="202"/>
      <c r="Q61" s="202"/>
      <c r="R61" s="202"/>
      <c r="S61" s="202"/>
      <c r="T61" s="202"/>
      <c r="U61" s="202"/>
      <c r="V61" s="202"/>
    </row>
    <row r="62" spans="1:22" x14ac:dyDescent="0.25">
      <c r="A62" s="202"/>
      <c r="B62" s="202"/>
      <c r="C62" s="202"/>
      <c r="D62" s="202"/>
      <c r="E62" s="202"/>
      <c r="F62" s="202"/>
      <c r="G62" s="202"/>
      <c r="H62" s="202"/>
      <c r="I62" s="202"/>
      <c r="J62" s="202"/>
      <c r="K62" s="202"/>
      <c r="L62" s="202"/>
      <c r="M62" s="202"/>
      <c r="N62" s="202"/>
      <c r="O62" s="202"/>
      <c r="P62" s="202"/>
      <c r="Q62" s="202"/>
      <c r="R62" s="202"/>
      <c r="S62" s="202"/>
      <c r="T62" s="202"/>
      <c r="U62" s="202"/>
      <c r="V62" s="202"/>
    </row>
    <row r="63" spans="1:22" x14ac:dyDescent="0.25">
      <c r="A63" s="202"/>
      <c r="B63" s="202"/>
      <c r="C63" s="202"/>
      <c r="D63" s="202"/>
      <c r="E63" s="202"/>
      <c r="F63" s="202"/>
      <c r="G63" s="202"/>
      <c r="H63" s="202"/>
      <c r="I63" s="202"/>
      <c r="J63" s="202"/>
      <c r="K63" s="202"/>
      <c r="L63" s="202"/>
      <c r="M63" s="202"/>
      <c r="N63" s="202"/>
      <c r="O63" s="202"/>
      <c r="P63" s="202"/>
      <c r="Q63" s="202"/>
      <c r="R63" s="202"/>
      <c r="S63" s="202"/>
      <c r="T63" s="202"/>
      <c r="U63" s="202"/>
      <c r="V63" s="202"/>
    </row>
    <row r="64" spans="1:22" x14ac:dyDescent="0.25">
      <c r="A64" s="202"/>
      <c r="B64" s="202"/>
      <c r="C64" s="202"/>
      <c r="D64" s="202"/>
      <c r="E64" s="202"/>
      <c r="F64" s="202"/>
      <c r="G64" s="202"/>
      <c r="H64" s="202"/>
      <c r="I64" s="202"/>
      <c r="J64" s="202"/>
      <c r="K64" s="202"/>
      <c r="L64" s="202"/>
      <c r="M64" s="202"/>
      <c r="N64" s="202"/>
      <c r="O64" s="202"/>
      <c r="P64" s="202"/>
      <c r="Q64" s="202"/>
      <c r="R64" s="202"/>
      <c r="S64" s="202"/>
      <c r="T64" s="202"/>
      <c r="U64" s="202"/>
      <c r="V64" s="202"/>
    </row>
    <row r="65" spans="1:22" x14ac:dyDescent="0.25">
      <c r="A65" s="202"/>
      <c r="B65" s="202"/>
      <c r="C65" s="202"/>
      <c r="D65" s="202"/>
      <c r="E65" s="202"/>
      <c r="F65" s="202"/>
      <c r="G65" s="202"/>
      <c r="H65" s="202"/>
      <c r="I65" s="202"/>
      <c r="J65" s="202"/>
      <c r="K65" s="202"/>
      <c r="L65" s="202"/>
      <c r="M65" s="202"/>
      <c r="N65" s="202"/>
      <c r="O65" s="202"/>
      <c r="P65" s="202"/>
      <c r="Q65" s="202"/>
      <c r="R65" s="202"/>
      <c r="S65" s="202"/>
      <c r="T65" s="202"/>
      <c r="U65" s="202"/>
      <c r="V65" s="202"/>
    </row>
    <row r="66" spans="1:22" x14ac:dyDescent="0.25">
      <c r="A66" s="202"/>
      <c r="B66" s="202"/>
      <c r="C66" s="202"/>
      <c r="D66" s="202"/>
      <c r="E66" s="202"/>
      <c r="F66" s="202"/>
      <c r="G66" s="202"/>
      <c r="H66" s="202"/>
      <c r="I66" s="202"/>
      <c r="J66" s="202"/>
      <c r="K66" s="202"/>
      <c r="L66" s="202"/>
      <c r="M66" s="202"/>
      <c r="N66" s="202"/>
      <c r="O66" s="202"/>
      <c r="P66" s="202"/>
      <c r="Q66" s="202"/>
      <c r="R66" s="202"/>
      <c r="S66" s="202"/>
      <c r="T66" s="202"/>
      <c r="U66" s="202"/>
      <c r="V66" s="202"/>
    </row>
    <row r="67" spans="1:22" x14ac:dyDescent="0.25">
      <c r="A67" s="202"/>
      <c r="B67" s="202"/>
      <c r="C67" s="202"/>
      <c r="D67" s="202"/>
      <c r="E67" s="202"/>
      <c r="F67" s="202"/>
      <c r="G67" s="202"/>
      <c r="H67" s="202"/>
      <c r="I67" s="202"/>
      <c r="J67" s="202"/>
      <c r="K67" s="202"/>
      <c r="L67" s="202"/>
      <c r="M67" s="202"/>
      <c r="N67" s="202"/>
      <c r="O67" s="202"/>
      <c r="P67" s="202"/>
      <c r="Q67" s="202"/>
      <c r="R67" s="202"/>
      <c r="S67" s="202"/>
      <c r="T67" s="202"/>
      <c r="U67" s="202"/>
      <c r="V67" s="202"/>
    </row>
    <row r="68" spans="1:22" x14ac:dyDescent="0.25">
      <c r="A68" s="202"/>
      <c r="B68" s="202"/>
      <c r="C68" s="202"/>
      <c r="D68" s="202"/>
      <c r="E68" s="202"/>
      <c r="F68" s="202"/>
      <c r="G68" s="202"/>
      <c r="H68" s="202"/>
      <c r="I68" s="202"/>
      <c r="J68" s="202"/>
      <c r="K68" s="202"/>
      <c r="L68" s="202"/>
      <c r="M68" s="202"/>
      <c r="N68" s="202"/>
      <c r="O68" s="202"/>
      <c r="P68" s="202"/>
      <c r="Q68" s="202"/>
      <c r="R68" s="202"/>
      <c r="S68" s="202"/>
      <c r="T68" s="202"/>
      <c r="U68" s="202"/>
      <c r="V68" s="202"/>
    </row>
    <row r="69" spans="1:22" x14ac:dyDescent="0.25">
      <c r="A69" s="202"/>
      <c r="B69" s="202"/>
      <c r="C69" s="202"/>
      <c r="D69" s="202"/>
      <c r="E69" s="202"/>
      <c r="F69" s="202"/>
      <c r="G69" s="202"/>
      <c r="H69" s="202"/>
      <c r="I69" s="202"/>
      <c r="J69" s="202"/>
      <c r="K69" s="202"/>
      <c r="L69" s="202"/>
      <c r="M69" s="202"/>
      <c r="N69" s="202"/>
      <c r="O69" s="202"/>
      <c r="P69" s="202"/>
      <c r="Q69" s="202"/>
      <c r="R69" s="202"/>
      <c r="S69" s="202"/>
      <c r="T69" s="202"/>
      <c r="U69" s="202"/>
      <c r="V69" s="202"/>
    </row>
    <row r="70" spans="1:22" x14ac:dyDescent="0.25">
      <c r="A70" s="202"/>
      <c r="B70" s="202"/>
      <c r="C70" s="202"/>
      <c r="D70" s="202"/>
      <c r="E70" s="202"/>
      <c r="F70" s="202"/>
      <c r="G70" s="202"/>
      <c r="H70" s="202"/>
      <c r="I70" s="202"/>
      <c r="J70" s="202"/>
      <c r="K70" s="202"/>
      <c r="L70" s="202"/>
      <c r="M70" s="202"/>
      <c r="N70" s="202"/>
      <c r="O70" s="202"/>
      <c r="P70" s="202"/>
      <c r="Q70" s="202"/>
      <c r="R70" s="202"/>
      <c r="S70" s="202"/>
      <c r="T70" s="202"/>
      <c r="U70" s="202"/>
      <c r="V70" s="202"/>
    </row>
    <row r="71" spans="1:22" x14ac:dyDescent="0.25">
      <c r="A71" s="202"/>
      <c r="B71" s="202"/>
      <c r="C71" s="202"/>
      <c r="D71" s="202"/>
      <c r="E71" s="202"/>
      <c r="F71" s="202"/>
      <c r="G71" s="202"/>
      <c r="H71" s="202"/>
      <c r="I71" s="202"/>
      <c r="J71" s="202"/>
      <c r="K71" s="202"/>
      <c r="L71" s="202"/>
      <c r="M71" s="202"/>
      <c r="N71" s="202"/>
      <c r="O71" s="202"/>
      <c r="P71" s="202"/>
      <c r="Q71" s="202"/>
      <c r="R71" s="202"/>
      <c r="S71" s="202"/>
      <c r="T71" s="202"/>
      <c r="U71" s="202"/>
      <c r="V71" s="202"/>
    </row>
    <row r="72" spans="1:22" x14ac:dyDescent="0.25">
      <c r="A72" s="202"/>
      <c r="B72" s="202"/>
      <c r="C72" s="202"/>
      <c r="D72" s="202"/>
      <c r="E72" s="202"/>
      <c r="F72" s="202"/>
      <c r="G72" s="202"/>
      <c r="H72" s="202"/>
      <c r="I72" s="202"/>
      <c r="J72" s="202"/>
      <c r="K72" s="202"/>
      <c r="L72" s="202"/>
      <c r="M72" s="202"/>
      <c r="N72" s="202"/>
      <c r="O72" s="202"/>
      <c r="P72" s="202"/>
      <c r="Q72" s="202"/>
      <c r="R72" s="202"/>
      <c r="S72" s="202"/>
      <c r="T72" s="202"/>
      <c r="U72" s="202"/>
      <c r="V72" s="202"/>
    </row>
    <row r="73" spans="1:22" x14ac:dyDescent="0.25">
      <c r="A73" s="202"/>
      <c r="B73" s="202"/>
      <c r="C73" s="202"/>
      <c r="D73" s="202"/>
      <c r="E73" s="202"/>
      <c r="F73" s="202"/>
      <c r="G73" s="202"/>
      <c r="H73" s="202"/>
      <c r="I73" s="202"/>
      <c r="J73" s="202"/>
      <c r="K73" s="202"/>
      <c r="L73" s="202"/>
      <c r="M73" s="202"/>
      <c r="N73" s="202"/>
      <c r="O73" s="202"/>
      <c r="P73" s="202"/>
      <c r="Q73" s="202"/>
      <c r="R73" s="202"/>
      <c r="S73" s="202"/>
      <c r="T73" s="202"/>
      <c r="U73" s="202"/>
      <c r="V73" s="202"/>
    </row>
    <row r="74" spans="1:22" x14ac:dyDescent="0.25">
      <c r="A74" s="202"/>
      <c r="B74" s="202"/>
      <c r="C74" s="202"/>
      <c r="D74" s="202"/>
      <c r="E74" s="202"/>
      <c r="F74" s="202"/>
      <c r="G74" s="202"/>
      <c r="H74" s="202"/>
      <c r="I74" s="202"/>
      <c r="J74" s="202"/>
      <c r="K74" s="202"/>
      <c r="L74" s="202"/>
      <c r="M74" s="202"/>
      <c r="N74" s="202"/>
      <c r="O74" s="202"/>
      <c r="P74" s="202"/>
      <c r="Q74" s="202"/>
      <c r="R74" s="202"/>
      <c r="S74" s="202"/>
      <c r="T74" s="202"/>
      <c r="U74" s="202"/>
      <c r="V74" s="202"/>
    </row>
    <row r="75" spans="1:22" x14ac:dyDescent="0.25">
      <c r="A75" s="202"/>
      <c r="B75" s="202"/>
      <c r="C75" s="202"/>
      <c r="D75" s="202"/>
      <c r="E75" s="202"/>
      <c r="F75" s="202"/>
      <c r="G75" s="202"/>
      <c r="H75" s="202"/>
      <c r="I75" s="202"/>
      <c r="J75" s="202"/>
      <c r="K75" s="202"/>
      <c r="L75" s="202"/>
      <c r="M75" s="202"/>
      <c r="N75" s="202"/>
      <c r="O75" s="202"/>
      <c r="P75" s="202"/>
      <c r="Q75" s="202"/>
      <c r="R75" s="202"/>
      <c r="S75" s="202"/>
      <c r="T75" s="202"/>
      <c r="U75" s="202"/>
      <c r="V75" s="202"/>
    </row>
    <row r="76" spans="1:22" x14ac:dyDescent="0.25">
      <c r="A76" s="202"/>
      <c r="B76" s="202"/>
      <c r="C76" s="202"/>
      <c r="D76" s="202"/>
      <c r="E76" s="202"/>
      <c r="F76" s="202"/>
      <c r="G76" s="202"/>
      <c r="H76" s="202"/>
      <c r="I76" s="202"/>
      <c r="J76" s="202"/>
      <c r="K76" s="202"/>
      <c r="L76" s="202"/>
      <c r="M76" s="202"/>
      <c r="N76" s="202"/>
      <c r="O76" s="202"/>
      <c r="P76" s="202"/>
      <c r="Q76" s="202"/>
      <c r="R76" s="202"/>
      <c r="S76" s="202"/>
      <c r="T76" s="202"/>
      <c r="U76" s="202"/>
      <c r="V76" s="202"/>
    </row>
    <row r="77" spans="1:22" x14ac:dyDescent="0.25">
      <c r="A77" s="202"/>
      <c r="B77" s="202"/>
      <c r="C77" s="202"/>
      <c r="D77" s="202"/>
      <c r="E77" s="202"/>
      <c r="F77" s="202"/>
      <c r="G77" s="202"/>
      <c r="H77" s="202"/>
      <c r="I77" s="202"/>
      <c r="J77" s="202"/>
      <c r="K77" s="202"/>
      <c r="L77" s="202"/>
      <c r="M77" s="202"/>
      <c r="N77" s="202"/>
      <c r="O77" s="202"/>
      <c r="P77" s="202"/>
      <c r="Q77" s="202"/>
      <c r="R77" s="202"/>
      <c r="S77" s="202"/>
      <c r="T77" s="202"/>
      <c r="U77" s="202"/>
      <c r="V77" s="202"/>
    </row>
    <row r="78" spans="1:22" x14ac:dyDescent="0.25">
      <c r="A78" s="202"/>
      <c r="B78" s="202"/>
      <c r="C78" s="202"/>
      <c r="D78" s="202"/>
      <c r="E78" s="202"/>
      <c r="F78" s="202"/>
      <c r="G78" s="202"/>
      <c r="H78" s="202"/>
      <c r="I78" s="202"/>
      <c r="J78" s="202"/>
      <c r="K78" s="202"/>
      <c r="L78" s="202"/>
      <c r="M78" s="202"/>
      <c r="N78" s="202"/>
      <c r="O78" s="202"/>
      <c r="P78" s="202"/>
      <c r="Q78" s="202"/>
      <c r="R78" s="202"/>
      <c r="S78" s="202"/>
      <c r="T78" s="202"/>
      <c r="U78" s="202"/>
      <c r="V78" s="202"/>
    </row>
    <row r="79" spans="1:22" x14ac:dyDescent="0.25">
      <c r="A79" s="202"/>
      <c r="B79" s="202"/>
      <c r="C79" s="202"/>
      <c r="D79" s="202"/>
      <c r="E79" s="202"/>
      <c r="F79" s="202"/>
      <c r="G79" s="202"/>
      <c r="H79" s="202"/>
      <c r="I79" s="202"/>
      <c r="J79" s="202"/>
      <c r="K79" s="202"/>
      <c r="L79" s="202"/>
      <c r="M79" s="202"/>
      <c r="N79" s="202"/>
      <c r="O79" s="202"/>
      <c r="P79" s="202"/>
      <c r="Q79" s="202"/>
      <c r="R79" s="202"/>
      <c r="S79" s="202"/>
      <c r="T79" s="202"/>
      <c r="U79" s="202"/>
      <c r="V79" s="202"/>
    </row>
    <row r="80" spans="1:22" x14ac:dyDescent="0.25">
      <c r="A80" s="202"/>
      <c r="B80" s="202"/>
      <c r="C80" s="202"/>
      <c r="D80" s="202"/>
      <c r="E80" s="202"/>
      <c r="F80" s="202"/>
      <c r="G80" s="202"/>
      <c r="H80" s="202"/>
      <c r="I80" s="202"/>
      <c r="J80" s="202"/>
      <c r="K80" s="202"/>
      <c r="L80" s="202"/>
      <c r="M80" s="202"/>
      <c r="N80" s="202"/>
      <c r="O80" s="202"/>
      <c r="P80" s="202"/>
      <c r="Q80" s="202"/>
      <c r="R80" s="202"/>
      <c r="S80" s="202"/>
      <c r="T80" s="202"/>
      <c r="U80" s="202"/>
      <c r="V80" s="202"/>
    </row>
    <row r="81" spans="1:22" x14ac:dyDescent="0.25">
      <c r="A81" s="202"/>
      <c r="B81" s="202"/>
      <c r="C81" s="202"/>
      <c r="D81" s="202"/>
      <c r="E81" s="202"/>
      <c r="F81" s="202"/>
      <c r="G81" s="202"/>
      <c r="H81" s="202"/>
      <c r="I81" s="202"/>
      <c r="J81" s="202"/>
      <c r="K81" s="202"/>
      <c r="L81" s="202"/>
      <c r="M81" s="202"/>
      <c r="N81" s="202"/>
      <c r="O81" s="202"/>
      <c r="P81" s="202"/>
      <c r="Q81" s="202"/>
      <c r="R81" s="202"/>
      <c r="S81" s="202"/>
      <c r="T81" s="202"/>
      <c r="U81" s="202"/>
      <c r="V81" s="202"/>
    </row>
    <row r="82" spans="1:22" x14ac:dyDescent="0.25">
      <c r="A82" s="202"/>
      <c r="B82" s="202"/>
      <c r="C82" s="202"/>
      <c r="D82" s="202"/>
      <c r="E82" s="202"/>
      <c r="F82" s="202"/>
      <c r="G82" s="202"/>
      <c r="H82" s="202"/>
      <c r="I82" s="202"/>
      <c r="J82" s="202"/>
      <c r="K82" s="202"/>
      <c r="L82" s="202"/>
      <c r="M82" s="202"/>
      <c r="N82" s="202"/>
      <c r="O82" s="202"/>
      <c r="P82" s="202"/>
      <c r="Q82" s="202"/>
      <c r="R82" s="202"/>
      <c r="S82" s="202"/>
      <c r="T82" s="202"/>
      <c r="U82" s="202"/>
      <c r="V82" s="202"/>
    </row>
    <row r="83" spans="1:22" x14ac:dyDescent="0.25">
      <c r="A83" s="202"/>
      <c r="B83" s="202"/>
      <c r="C83" s="202"/>
      <c r="D83" s="202"/>
      <c r="E83" s="202"/>
      <c r="F83" s="202"/>
      <c r="G83" s="202"/>
      <c r="H83" s="202"/>
      <c r="I83" s="202"/>
      <c r="J83" s="202"/>
      <c r="K83" s="202"/>
      <c r="L83" s="202"/>
      <c r="M83" s="202"/>
      <c r="N83" s="202"/>
      <c r="O83" s="202"/>
      <c r="P83" s="202"/>
      <c r="Q83" s="202"/>
      <c r="R83" s="202"/>
      <c r="S83" s="202"/>
      <c r="T83" s="202"/>
      <c r="U83" s="202"/>
      <c r="V83" s="202"/>
    </row>
    <row r="84" spans="1:22" x14ac:dyDescent="0.25">
      <c r="A84" s="202"/>
      <c r="B84" s="202"/>
      <c r="C84" s="202"/>
      <c r="D84" s="202"/>
      <c r="E84" s="202"/>
      <c r="F84" s="202"/>
      <c r="G84" s="202"/>
      <c r="H84" s="202"/>
      <c r="I84" s="202"/>
      <c r="J84" s="202"/>
      <c r="K84" s="202"/>
      <c r="L84" s="202"/>
      <c r="M84" s="202"/>
      <c r="N84" s="202"/>
      <c r="O84" s="202"/>
      <c r="P84" s="202"/>
      <c r="Q84" s="202"/>
      <c r="R84" s="202"/>
      <c r="S84" s="202"/>
      <c r="T84" s="202"/>
      <c r="U84" s="202"/>
      <c r="V84" s="202"/>
    </row>
    <row r="85" spans="1:22"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row>
    <row r="86" spans="1:22" x14ac:dyDescent="0.25">
      <c r="A86" s="202"/>
      <c r="B86" s="202"/>
      <c r="C86" s="202"/>
      <c r="D86" s="202"/>
      <c r="E86" s="202"/>
      <c r="F86" s="202"/>
      <c r="G86" s="202"/>
      <c r="H86" s="202"/>
      <c r="I86" s="202"/>
      <c r="J86" s="202"/>
      <c r="K86" s="202"/>
      <c r="L86" s="202"/>
      <c r="M86" s="202"/>
      <c r="N86" s="202"/>
      <c r="O86" s="202"/>
      <c r="P86" s="202"/>
      <c r="Q86" s="202"/>
      <c r="R86" s="202"/>
      <c r="S86" s="202"/>
      <c r="T86" s="202"/>
      <c r="U86" s="202"/>
      <c r="V86" s="202"/>
    </row>
    <row r="87" spans="1:22"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row>
    <row r="88" spans="1:22" x14ac:dyDescent="0.25">
      <c r="A88" s="202"/>
      <c r="B88" s="202"/>
      <c r="C88" s="202"/>
      <c r="D88" s="202"/>
      <c r="E88" s="202"/>
      <c r="F88" s="202"/>
      <c r="G88" s="202"/>
      <c r="H88" s="202"/>
      <c r="I88" s="202"/>
      <c r="J88" s="202"/>
      <c r="K88" s="202"/>
      <c r="L88" s="202"/>
      <c r="M88" s="202"/>
      <c r="N88" s="202"/>
      <c r="O88" s="202"/>
      <c r="P88" s="202"/>
      <c r="Q88" s="202"/>
      <c r="R88" s="202"/>
      <c r="S88" s="202"/>
      <c r="T88" s="202"/>
      <c r="U88" s="202"/>
      <c r="V88" s="202"/>
    </row>
    <row r="89" spans="1:22" x14ac:dyDescent="0.25">
      <c r="A89" s="202"/>
      <c r="B89" s="202"/>
      <c r="C89" s="202"/>
      <c r="D89" s="202"/>
      <c r="E89" s="202"/>
      <c r="F89" s="202"/>
      <c r="G89" s="202"/>
      <c r="H89" s="202"/>
      <c r="I89" s="202"/>
      <c r="J89" s="202"/>
      <c r="K89" s="202"/>
      <c r="L89" s="202"/>
      <c r="M89" s="202"/>
      <c r="N89" s="202"/>
      <c r="O89" s="202"/>
      <c r="P89" s="202"/>
      <c r="Q89" s="202"/>
      <c r="R89" s="202"/>
      <c r="S89" s="202"/>
      <c r="T89" s="202"/>
      <c r="U89" s="202"/>
      <c r="V89" s="202"/>
    </row>
    <row r="90" spans="1:22" x14ac:dyDescent="0.25">
      <c r="A90" s="202"/>
      <c r="B90" s="202"/>
      <c r="C90" s="202"/>
      <c r="D90" s="202"/>
      <c r="E90" s="202"/>
      <c r="F90" s="202"/>
      <c r="G90" s="202"/>
      <c r="H90" s="202"/>
      <c r="I90" s="202"/>
      <c r="J90" s="202"/>
      <c r="K90" s="202"/>
      <c r="L90" s="202"/>
      <c r="M90" s="202"/>
      <c r="N90" s="202"/>
      <c r="O90" s="202"/>
      <c r="P90" s="202"/>
      <c r="Q90" s="202"/>
      <c r="R90" s="202"/>
      <c r="S90" s="202"/>
      <c r="T90" s="202"/>
      <c r="U90" s="202"/>
      <c r="V90" s="202"/>
    </row>
    <row r="91" spans="1:22" x14ac:dyDescent="0.25">
      <c r="A91" s="202"/>
      <c r="B91" s="202"/>
      <c r="C91" s="202"/>
      <c r="D91" s="202"/>
      <c r="E91" s="202"/>
      <c r="F91" s="202"/>
      <c r="G91" s="202"/>
      <c r="H91" s="202"/>
      <c r="I91" s="202"/>
      <c r="J91" s="202"/>
      <c r="K91" s="202"/>
      <c r="L91" s="202"/>
      <c r="M91" s="202"/>
      <c r="N91" s="202"/>
      <c r="O91" s="202"/>
      <c r="P91" s="202"/>
      <c r="Q91" s="202"/>
      <c r="R91" s="202"/>
      <c r="S91" s="202"/>
      <c r="T91" s="202"/>
      <c r="U91" s="202"/>
      <c r="V91" s="202"/>
    </row>
    <row r="92" spans="1:22" x14ac:dyDescent="0.25">
      <c r="A92" s="202"/>
      <c r="B92" s="202"/>
      <c r="C92" s="202"/>
      <c r="D92" s="202"/>
      <c r="E92" s="202"/>
      <c r="F92" s="202"/>
      <c r="G92" s="202"/>
      <c r="H92" s="202"/>
      <c r="I92" s="202"/>
      <c r="J92" s="202"/>
      <c r="K92" s="202"/>
      <c r="L92" s="202"/>
      <c r="M92" s="202"/>
      <c r="N92" s="202"/>
      <c r="O92" s="202"/>
      <c r="P92" s="202"/>
      <c r="Q92" s="202"/>
      <c r="R92" s="202"/>
      <c r="S92" s="202"/>
      <c r="T92" s="202"/>
      <c r="U92" s="202"/>
      <c r="V92" s="202"/>
    </row>
    <row r="93" spans="1:22" x14ac:dyDescent="0.25">
      <c r="A93" s="202"/>
      <c r="B93" s="202"/>
      <c r="C93" s="202"/>
      <c r="D93" s="202"/>
      <c r="E93" s="202"/>
      <c r="F93" s="202"/>
      <c r="G93" s="202"/>
      <c r="H93" s="202"/>
      <c r="I93" s="202"/>
      <c r="J93" s="202"/>
      <c r="K93" s="202"/>
      <c r="L93" s="202"/>
      <c r="M93" s="202"/>
      <c r="N93" s="202"/>
      <c r="O93" s="202"/>
      <c r="P93" s="202"/>
      <c r="Q93" s="202"/>
      <c r="R93" s="202"/>
      <c r="S93" s="202"/>
      <c r="T93" s="202"/>
      <c r="U93" s="202"/>
      <c r="V93" s="202"/>
    </row>
    <row r="94" spans="1:22" x14ac:dyDescent="0.25">
      <c r="A94" s="202"/>
      <c r="B94" s="202"/>
      <c r="C94" s="202"/>
      <c r="D94" s="202"/>
      <c r="E94" s="202"/>
      <c r="F94" s="202"/>
      <c r="G94" s="202"/>
      <c r="H94" s="202"/>
      <c r="I94" s="202"/>
      <c r="J94" s="202"/>
      <c r="K94" s="202"/>
      <c r="L94" s="202"/>
      <c r="M94" s="202"/>
      <c r="N94" s="202"/>
      <c r="O94" s="202"/>
      <c r="P94" s="202"/>
      <c r="Q94" s="202"/>
      <c r="R94" s="202"/>
      <c r="S94" s="202"/>
      <c r="T94" s="202"/>
      <c r="U94" s="202"/>
      <c r="V94" s="202"/>
    </row>
    <row r="95" spans="1:22" x14ac:dyDescent="0.25">
      <c r="A95" s="202"/>
      <c r="B95" s="202"/>
      <c r="C95" s="202"/>
      <c r="D95" s="202"/>
      <c r="E95" s="202"/>
      <c r="F95" s="202"/>
      <c r="G95" s="202"/>
      <c r="H95" s="202"/>
      <c r="I95" s="202"/>
      <c r="J95" s="202"/>
      <c r="K95" s="202"/>
      <c r="L95" s="202"/>
      <c r="M95" s="202"/>
      <c r="N95" s="202"/>
      <c r="O95" s="202"/>
      <c r="P95" s="202"/>
      <c r="Q95" s="202"/>
      <c r="R95" s="202"/>
      <c r="S95" s="202"/>
      <c r="T95" s="202"/>
      <c r="U95" s="202"/>
      <c r="V95" s="202"/>
    </row>
    <row r="96" spans="1:22" x14ac:dyDescent="0.25">
      <c r="A96" s="202"/>
      <c r="B96" s="202"/>
      <c r="C96" s="202"/>
      <c r="D96" s="202"/>
      <c r="E96" s="202"/>
      <c r="F96" s="202"/>
      <c r="G96" s="202"/>
      <c r="H96" s="202"/>
      <c r="I96" s="202"/>
      <c r="J96" s="202"/>
      <c r="K96" s="202"/>
      <c r="L96" s="202"/>
      <c r="M96" s="202"/>
      <c r="N96" s="202"/>
      <c r="O96" s="202"/>
      <c r="P96" s="202"/>
      <c r="Q96" s="202"/>
      <c r="R96" s="202"/>
      <c r="S96" s="202"/>
      <c r="T96" s="202"/>
      <c r="U96" s="202"/>
      <c r="V96" s="202"/>
    </row>
    <row r="97" spans="1:22" x14ac:dyDescent="0.25">
      <c r="A97" s="202"/>
      <c r="B97" s="202"/>
      <c r="C97" s="202"/>
      <c r="D97" s="202"/>
      <c r="E97" s="202"/>
      <c r="F97" s="202"/>
      <c r="G97" s="202"/>
      <c r="H97" s="202"/>
      <c r="I97" s="202"/>
      <c r="J97" s="202"/>
      <c r="K97" s="202"/>
      <c r="L97" s="202"/>
      <c r="M97" s="202"/>
      <c r="N97" s="202"/>
      <c r="O97" s="202"/>
      <c r="P97" s="202"/>
      <c r="Q97" s="202"/>
      <c r="R97" s="202"/>
      <c r="S97" s="202"/>
      <c r="T97" s="202"/>
      <c r="U97" s="202"/>
      <c r="V97" s="202"/>
    </row>
    <row r="98" spans="1:22" x14ac:dyDescent="0.25">
      <c r="A98" s="202"/>
      <c r="B98" s="202"/>
      <c r="C98" s="202"/>
      <c r="D98" s="202"/>
      <c r="E98" s="202"/>
      <c r="F98" s="202"/>
      <c r="G98" s="202"/>
      <c r="H98" s="202"/>
      <c r="I98" s="202"/>
      <c r="J98" s="202"/>
      <c r="K98" s="202"/>
      <c r="L98" s="202"/>
      <c r="M98" s="202"/>
      <c r="N98" s="202"/>
      <c r="O98" s="202"/>
      <c r="P98" s="202"/>
      <c r="Q98" s="202"/>
      <c r="R98" s="202"/>
      <c r="S98" s="202"/>
      <c r="T98" s="202"/>
      <c r="U98" s="202"/>
      <c r="V98" s="202"/>
    </row>
    <row r="99" spans="1:22" x14ac:dyDescent="0.25">
      <c r="A99" s="202"/>
      <c r="B99" s="202"/>
      <c r="C99" s="202"/>
      <c r="D99" s="202"/>
      <c r="E99" s="202"/>
      <c r="F99" s="202"/>
      <c r="G99" s="202"/>
      <c r="H99" s="202"/>
      <c r="I99" s="202"/>
      <c r="J99" s="202"/>
      <c r="K99" s="202"/>
      <c r="L99" s="202"/>
      <c r="M99" s="202"/>
      <c r="N99" s="202"/>
      <c r="O99" s="202"/>
      <c r="P99" s="202"/>
      <c r="Q99" s="202"/>
      <c r="R99" s="202"/>
      <c r="S99" s="202"/>
      <c r="T99" s="202"/>
      <c r="U99" s="202"/>
      <c r="V99" s="202"/>
    </row>
    <row r="100" spans="1:22"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c r="V100" s="202"/>
    </row>
    <row r="101" spans="1:22"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row>
    <row r="102" spans="1:22"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row>
    <row r="103" spans="1:22"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row>
    <row r="104" spans="1:22"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row>
    <row r="105" spans="1:22"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row>
    <row r="106" spans="1:22"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row>
    <row r="107" spans="1:22"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row>
    <row r="108" spans="1:22"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row>
    <row r="109" spans="1:22"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row>
    <row r="110" spans="1:22"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row>
    <row r="111" spans="1:22"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row>
    <row r="112" spans="1:22"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row>
    <row r="113" spans="1:22"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row>
    <row r="114" spans="1:22"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row>
    <row r="115" spans="1:22"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row>
    <row r="116" spans="1:22"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row>
    <row r="117" spans="1:22"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row>
    <row r="118" spans="1:22"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row>
    <row r="119" spans="1:22"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row>
    <row r="120" spans="1:22"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row>
    <row r="121" spans="1:22"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row>
    <row r="122" spans="1:22"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row>
    <row r="123" spans="1:22"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row>
    <row r="124" spans="1:22"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row>
    <row r="125" spans="1:22"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row>
    <row r="126" spans="1:22"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row>
    <row r="127" spans="1:22"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row>
    <row r="128" spans="1:22"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row>
    <row r="129" spans="1:22"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row>
    <row r="130" spans="1:22"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row>
    <row r="131" spans="1:22"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row>
    <row r="132" spans="1:22"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row>
    <row r="133" spans="1:22"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row>
    <row r="134" spans="1:22"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row>
    <row r="135" spans="1:22"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row>
    <row r="136" spans="1:22"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row>
    <row r="137" spans="1:22"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row>
    <row r="138" spans="1:22"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row>
    <row r="139" spans="1:22"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row>
    <row r="140" spans="1:22"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row>
    <row r="141" spans="1:22"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row>
    <row r="142" spans="1:22"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row>
    <row r="143" spans="1:22"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row>
    <row r="144" spans="1:22"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row>
    <row r="145" spans="1:22"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row>
    <row r="146" spans="1:22"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row>
    <row r="147" spans="1:22"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row>
    <row r="148" spans="1:22"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row>
    <row r="149" spans="1:22"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row>
    <row r="150" spans="1:22"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row>
    <row r="151" spans="1:22"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row>
    <row r="152" spans="1:22"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row>
    <row r="153" spans="1:22"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row>
    <row r="154" spans="1:22"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row>
    <row r="155" spans="1:22"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row>
    <row r="156" spans="1:22"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row>
    <row r="157" spans="1:22"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row>
    <row r="158" spans="1:22"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row>
    <row r="159" spans="1:22"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row>
    <row r="160" spans="1:22"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row>
    <row r="161" spans="1:22"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row>
    <row r="162" spans="1:22"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row>
    <row r="163" spans="1:22"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row>
    <row r="164" spans="1:22"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row>
    <row r="165" spans="1:22"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row>
    <row r="166" spans="1:22"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row>
    <row r="167" spans="1:22"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row>
    <row r="168" spans="1:22"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row>
    <row r="169" spans="1:22"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row>
    <row r="170" spans="1:22"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row>
    <row r="171" spans="1:22"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row>
    <row r="172" spans="1:22"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row>
    <row r="173" spans="1:22"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row>
    <row r="174" spans="1:22"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row>
    <row r="175" spans="1:22"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row>
    <row r="176" spans="1:22"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row>
    <row r="177" spans="1:22"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row>
    <row r="178" spans="1:22"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row>
    <row r="179" spans="1:22"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row>
    <row r="180" spans="1:22"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row>
    <row r="181" spans="1:22"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row>
    <row r="182" spans="1:22"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row>
    <row r="183" spans="1:22"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row>
    <row r="184" spans="1:22"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row>
    <row r="185" spans="1:22"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row>
    <row r="186" spans="1:22"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row>
    <row r="187" spans="1:22"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row>
    <row r="188" spans="1:22"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row>
    <row r="189" spans="1:22"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row>
    <row r="190" spans="1:22"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row>
    <row r="191" spans="1:22"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row>
    <row r="192" spans="1:22"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row>
    <row r="193" spans="1:22"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row>
    <row r="194" spans="1:22"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row>
    <row r="195" spans="1:22"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row>
    <row r="196" spans="1:22"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row>
    <row r="197" spans="1:22"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row>
    <row r="198" spans="1:22"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row>
    <row r="199" spans="1:22"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row>
    <row r="200" spans="1:22"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row>
    <row r="201" spans="1:22"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row>
    <row r="202" spans="1:22"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row>
    <row r="203" spans="1:22"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row>
    <row r="204" spans="1:22"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row>
    <row r="205" spans="1:22"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row>
    <row r="206" spans="1:22"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row>
    <row r="207" spans="1:22"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row>
    <row r="208" spans="1:22"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row>
    <row r="209" spans="1:22"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row>
    <row r="210" spans="1:22"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row>
    <row r="211" spans="1:22"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row>
    <row r="212" spans="1:22"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row>
    <row r="213" spans="1:22"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row>
    <row r="214" spans="1:22"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row>
    <row r="215" spans="1:22"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row>
    <row r="216" spans="1:22"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row>
    <row r="217" spans="1:22"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row>
    <row r="218" spans="1:22"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row>
    <row r="219" spans="1:22"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row>
    <row r="220" spans="1:22"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row>
    <row r="221" spans="1:22"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row>
    <row r="222" spans="1:22"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row>
    <row r="223" spans="1:22"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row>
    <row r="224" spans="1:22"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row>
    <row r="225" spans="1:22"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row>
    <row r="226" spans="1:22"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row>
    <row r="227" spans="1:22"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row>
    <row r="228" spans="1:22"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row>
    <row r="229" spans="1:22"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row>
    <row r="230" spans="1:22"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row>
    <row r="231" spans="1:22"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row>
    <row r="232" spans="1:22"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row>
    <row r="233" spans="1:22"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row>
    <row r="234" spans="1:22"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row>
    <row r="235" spans="1:22"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row>
    <row r="236" spans="1:22"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row>
    <row r="237" spans="1:22"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row>
    <row r="238" spans="1:22"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row>
    <row r="239" spans="1:22"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row>
    <row r="240" spans="1:22"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row>
    <row r="241" spans="1:22"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row>
    <row r="242" spans="1:22"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row>
    <row r="243" spans="1:22"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row>
    <row r="244" spans="1:22"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row>
    <row r="245" spans="1:22"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row>
    <row r="246" spans="1:22"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row>
    <row r="247" spans="1:22"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row>
    <row r="248" spans="1:22"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row>
    <row r="249" spans="1:22"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row>
    <row r="250" spans="1:22"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row>
    <row r="251" spans="1:22"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row>
    <row r="252" spans="1:22"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row>
    <row r="253" spans="1:22"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row>
    <row r="254" spans="1:22"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row>
    <row r="255" spans="1:22"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row>
    <row r="256" spans="1:22"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row>
    <row r="257" spans="1:22"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row>
    <row r="258" spans="1:22"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row>
    <row r="259" spans="1:22"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row>
    <row r="260" spans="1:22"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row>
    <row r="261" spans="1:22"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row>
    <row r="262" spans="1:22"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row>
    <row r="263" spans="1:22"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row>
    <row r="264" spans="1:22"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row>
    <row r="265" spans="1:22"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row>
    <row r="266" spans="1:22"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row>
    <row r="267" spans="1:22"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row>
    <row r="268" spans="1:22"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row>
    <row r="269" spans="1:22"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row>
    <row r="270" spans="1:22"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row>
    <row r="271" spans="1:22"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row>
    <row r="272" spans="1:22"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row>
    <row r="273" spans="1:22"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row>
    <row r="274" spans="1:22"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row>
    <row r="275" spans="1:22"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row>
    <row r="276" spans="1:22"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row>
    <row r="277" spans="1:22"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row>
    <row r="278" spans="1:22"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row>
    <row r="279" spans="1:22"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row>
    <row r="280" spans="1:22"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row>
    <row r="281" spans="1:22"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row>
    <row r="282" spans="1:22"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row>
    <row r="283" spans="1:22"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row>
    <row r="284" spans="1:22"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row>
    <row r="285" spans="1:22"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row>
    <row r="286" spans="1:22"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row>
    <row r="287" spans="1:22"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row>
    <row r="288" spans="1:22"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row>
    <row r="289" spans="1:22"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row>
    <row r="290" spans="1:22"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row>
    <row r="291" spans="1:22"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row>
    <row r="292" spans="1:22"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row>
    <row r="293" spans="1:22"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row>
    <row r="294" spans="1:22"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row>
    <row r="295" spans="1:22"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row>
    <row r="296" spans="1:22"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row>
    <row r="297" spans="1:22"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row>
    <row r="298" spans="1:22"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row>
    <row r="299" spans="1:22"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row>
    <row r="300" spans="1:22"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row>
    <row r="301" spans="1:22"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row>
    <row r="302" spans="1:22"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row>
    <row r="303" spans="1:22"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row>
    <row r="304" spans="1:22"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row>
    <row r="305" spans="1:22"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row>
    <row r="306" spans="1:22"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row>
    <row r="307" spans="1:22"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row>
    <row r="308" spans="1:22"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row>
    <row r="309" spans="1:22"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row>
    <row r="310" spans="1:22"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row>
    <row r="311" spans="1:22"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row>
    <row r="312" spans="1:22"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row>
    <row r="313" spans="1:22"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row>
    <row r="314" spans="1:22"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row>
    <row r="315" spans="1:22"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row>
    <row r="316" spans="1:22"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row>
    <row r="317" spans="1:22"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row>
    <row r="318" spans="1:22"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row>
    <row r="319" spans="1:22"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row>
    <row r="320" spans="1:22"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row>
    <row r="321" spans="1:22"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row>
    <row r="322" spans="1:22"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row>
    <row r="323" spans="1:22"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row>
    <row r="324" spans="1:22"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row>
    <row r="325" spans="1:22"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row>
    <row r="326" spans="1:22"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row>
    <row r="327" spans="1:22"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row>
    <row r="328" spans="1:22"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row>
    <row r="329" spans="1:22"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row>
    <row r="330" spans="1:22"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row>
    <row r="331" spans="1:22"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row>
    <row r="332" spans="1:22"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row>
    <row r="333" spans="1:22"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row>
    <row r="334" spans="1:22"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row>
    <row r="335" spans="1:22"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row>
    <row r="336" spans="1:22"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row>
    <row r="337" spans="1:22"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row>
    <row r="338" spans="1:22"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94" t="str">
        <f>'1. паспорт местоположение'!A5:C5</f>
        <v>Год раскрытия информации: 2021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row>
    <row r="5" spans="1:29" ht="18.75" x14ac:dyDescent="0.3">
      <c r="A5" s="60"/>
      <c r="B5" s="60"/>
      <c r="C5" s="60"/>
      <c r="D5" s="60"/>
      <c r="E5" s="60"/>
      <c r="F5" s="60"/>
      <c r="L5" s="60"/>
      <c r="M5" s="60"/>
      <c r="AC5" s="14"/>
    </row>
    <row r="6" spans="1:29" ht="18.75" x14ac:dyDescent="0.25">
      <c r="A6" s="405" t="s">
        <v>6</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06" t="str">
        <f>'1. паспорт местоположение'!A9:C9</f>
        <v xml:space="preserve">Акционерное общество "Западная энергетическая компания" </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row>
    <row r="9" spans="1:29" ht="18.75" customHeight="1" x14ac:dyDescent="0.25">
      <c r="A9" s="410" t="s">
        <v>5</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06" t="str">
        <f>'1. паспорт местоположение'!A12:C12</f>
        <v>J 19-14</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row>
    <row r="12" spans="1:29" x14ac:dyDescent="0.25">
      <c r="A12" s="410" t="s">
        <v>4</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06" t="str">
        <f>'1. паспорт местоположение'!A15</f>
        <v>Строительство КЛ 15 кВ от  РП-1 до ТП-3 ул. Рабочая, г. Пионерский</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410" t="s">
        <v>3</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row>
    <row r="16" spans="1:29" x14ac:dyDescent="0.25">
      <c r="A16" s="480"/>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A16" s="480"/>
      <c r="AB16" s="480"/>
      <c r="AC16" s="480"/>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5" t="s">
        <v>423</v>
      </c>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81" t="s">
        <v>183</v>
      </c>
      <c r="B20" s="481" t="s">
        <v>182</v>
      </c>
      <c r="C20" s="479" t="s">
        <v>181</v>
      </c>
      <c r="D20" s="479"/>
      <c r="E20" s="484" t="s">
        <v>180</v>
      </c>
      <c r="F20" s="484"/>
      <c r="G20" s="490" t="s">
        <v>561</v>
      </c>
      <c r="H20" s="472" t="s">
        <v>551</v>
      </c>
      <c r="I20" s="473"/>
      <c r="J20" s="473"/>
      <c r="K20" s="473"/>
      <c r="L20" s="472" t="s">
        <v>552</v>
      </c>
      <c r="M20" s="473"/>
      <c r="N20" s="473"/>
      <c r="O20" s="473"/>
      <c r="P20" s="472" t="s">
        <v>553</v>
      </c>
      <c r="Q20" s="473"/>
      <c r="R20" s="473"/>
      <c r="S20" s="473"/>
      <c r="T20" s="472" t="s">
        <v>554</v>
      </c>
      <c r="U20" s="473"/>
      <c r="V20" s="473"/>
      <c r="W20" s="473"/>
      <c r="X20" s="472" t="s">
        <v>555</v>
      </c>
      <c r="Y20" s="473"/>
      <c r="Z20" s="473"/>
      <c r="AA20" s="473"/>
      <c r="AB20" s="486" t="s">
        <v>179</v>
      </c>
      <c r="AC20" s="487"/>
      <c r="AD20" s="79"/>
      <c r="AE20" s="79"/>
      <c r="AF20" s="79"/>
    </row>
    <row r="21" spans="1:32" ht="99.75" customHeight="1" x14ac:dyDescent="0.25">
      <c r="A21" s="482"/>
      <c r="B21" s="482"/>
      <c r="C21" s="479"/>
      <c r="D21" s="479"/>
      <c r="E21" s="484"/>
      <c r="F21" s="484"/>
      <c r="G21" s="491"/>
      <c r="H21" s="474" t="s">
        <v>1</v>
      </c>
      <c r="I21" s="474"/>
      <c r="J21" s="474" t="s">
        <v>550</v>
      </c>
      <c r="K21" s="474"/>
      <c r="L21" s="474" t="s">
        <v>1</v>
      </c>
      <c r="M21" s="474"/>
      <c r="N21" s="474" t="s">
        <v>550</v>
      </c>
      <c r="O21" s="474"/>
      <c r="P21" s="474" t="s">
        <v>1</v>
      </c>
      <c r="Q21" s="474"/>
      <c r="R21" s="474" t="s">
        <v>178</v>
      </c>
      <c r="S21" s="474"/>
      <c r="T21" s="474" t="s">
        <v>1</v>
      </c>
      <c r="U21" s="474"/>
      <c r="V21" s="474" t="s">
        <v>178</v>
      </c>
      <c r="W21" s="474"/>
      <c r="X21" s="474" t="s">
        <v>1</v>
      </c>
      <c r="Y21" s="474"/>
      <c r="Z21" s="474" t="s">
        <v>178</v>
      </c>
      <c r="AA21" s="474"/>
      <c r="AB21" s="488"/>
      <c r="AC21" s="489"/>
    </row>
    <row r="22" spans="1:32" ht="89.25" customHeight="1" x14ac:dyDescent="0.25">
      <c r="A22" s="483"/>
      <c r="B22" s="483"/>
      <c r="C22" s="217" t="s">
        <v>1</v>
      </c>
      <c r="D22" s="217" t="s">
        <v>178</v>
      </c>
      <c r="E22" s="223" t="s">
        <v>557</v>
      </c>
      <c r="F22" s="78" t="s">
        <v>562</v>
      </c>
      <c r="G22" s="492"/>
      <c r="H22" s="224" t="s">
        <v>404</v>
      </c>
      <c r="I22" s="224" t="s">
        <v>405</v>
      </c>
      <c r="J22" s="224" t="s">
        <v>404</v>
      </c>
      <c r="K22" s="224" t="s">
        <v>405</v>
      </c>
      <c r="L22" s="224" t="s">
        <v>404</v>
      </c>
      <c r="M22" s="224" t="s">
        <v>405</v>
      </c>
      <c r="N22" s="224" t="s">
        <v>404</v>
      </c>
      <c r="O22" s="224" t="s">
        <v>405</v>
      </c>
      <c r="P22" s="224" t="s">
        <v>404</v>
      </c>
      <c r="Q22" s="224" t="s">
        <v>405</v>
      </c>
      <c r="R22" s="224" t="s">
        <v>404</v>
      </c>
      <c r="S22" s="224" t="s">
        <v>405</v>
      </c>
      <c r="T22" s="224" t="s">
        <v>404</v>
      </c>
      <c r="U22" s="224" t="s">
        <v>405</v>
      </c>
      <c r="V22" s="224" t="s">
        <v>404</v>
      </c>
      <c r="W22" s="224" t="s">
        <v>405</v>
      </c>
      <c r="X22" s="224" t="s">
        <v>404</v>
      </c>
      <c r="Y22" s="224" t="s">
        <v>405</v>
      </c>
      <c r="Z22" s="224" t="s">
        <v>404</v>
      </c>
      <c r="AA22" s="224" t="s">
        <v>405</v>
      </c>
      <c r="AB22" s="217" t="s">
        <v>1</v>
      </c>
      <c r="AC22" s="217" t="s">
        <v>8</v>
      </c>
    </row>
    <row r="23" spans="1:32" ht="19.5" customHeight="1" x14ac:dyDescent="0.25">
      <c r="A23" s="71">
        <v>1</v>
      </c>
      <c r="B23" s="71">
        <v>2</v>
      </c>
      <c r="C23" s="225">
        <f t="shared" ref="C23:AC23" si="0">B23+1</f>
        <v>3</v>
      </c>
      <c r="D23" s="225">
        <f t="shared" si="0"/>
        <v>4</v>
      </c>
      <c r="E23" s="225">
        <f t="shared" si="0"/>
        <v>5</v>
      </c>
      <c r="F23" s="225">
        <f t="shared" si="0"/>
        <v>6</v>
      </c>
      <c r="G23" s="225">
        <f t="shared" si="0"/>
        <v>7</v>
      </c>
      <c r="H23" s="225">
        <f t="shared" si="0"/>
        <v>8</v>
      </c>
      <c r="I23" s="225">
        <f t="shared" si="0"/>
        <v>9</v>
      </c>
      <c r="J23" s="225">
        <f t="shared" si="0"/>
        <v>10</v>
      </c>
      <c r="K23" s="225">
        <f t="shared" si="0"/>
        <v>11</v>
      </c>
      <c r="L23" s="225">
        <f t="shared" si="0"/>
        <v>12</v>
      </c>
      <c r="M23" s="225">
        <f t="shared" si="0"/>
        <v>13</v>
      </c>
      <c r="N23" s="225">
        <f t="shared" si="0"/>
        <v>14</v>
      </c>
      <c r="O23" s="225">
        <f t="shared" si="0"/>
        <v>15</v>
      </c>
      <c r="P23" s="225">
        <f t="shared" si="0"/>
        <v>16</v>
      </c>
      <c r="Q23" s="225">
        <f t="shared" si="0"/>
        <v>17</v>
      </c>
      <c r="R23" s="225">
        <f t="shared" si="0"/>
        <v>18</v>
      </c>
      <c r="S23" s="225">
        <f t="shared" si="0"/>
        <v>19</v>
      </c>
      <c r="T23" s="225">
        <f t="shared" si="0"/>
        <v>20</v>
      </c>
      <c r="U23" s="225">
        <f t="shared" si="0"/>
        <v>21</v>
      </c>
      <c r="V23" s="225">
        <f t="shared" si="0"/>
        <v>22</v>
      </c>
      <c r="W23" s="225">
        <f t="shared" si="0"/>
        <v>23</v>
      </c>
      <c r="X23" s="225">
        <f t="shared" si="0"/>
        <v>24</v>
      </c>
      <c r="Y23" s="225">
        <f t="shared" si="0"/>
        <v>25</v>
      </c>
      <c r="Z23" s="225">
        <f t="shared" si="0"/>
        <v>26</v>
      </c>
      <c r="AA23" s="225">
        <f t="shared" si="0"/>
        <v>27</v>
      </c>
      <c r="AB23" s="225">
        <f>AA23+1</f>
        <v>28</v>
      </c>
      <c r="AC23" s="225">
        <f t="shared" si="0"/>
        <v>29</v>
      </c>
    </row>
    <row r="24" spans="1:32" ht="47.25" customHeight="1" x14ac:dyDescent="0.25">
      <c r="A24" s="76">
        <v>1</v>
      </c>
      <c r="B24" s="75" t="s">
        <v>177</v>
      </c>
      <c r="C24" s="174">
        <f t="shared" ref="C24:C29" si="1">AB24</f>
        <v>1.5714928417674427</v>
      </c>
      <c r="D24" s="174">
        <v>0</v>
      </c>
      <c r="E24" s="221">
        <f t="shared" ref="E24:F24" si="2">SUM(E25:E29)</f>
        <v>1.5714928417674427</v>
      </c>
      <c r="F24" s="221">
        <f t="shared" si="2"/>
        <v>1.5714928417674427</v>
      </c>
      <c r="G24" s="174">
        <v>0</v>
      </c>
      <c r="H24" s="174">
        <v>0</v>
      </c>
      <c r="I24" s="174">
        <v>0</v>
      </c>
      <c r="J24" s="174">
        <v>0</v>
      </c>
      <c r="K24" s="174">
        <v>0</v>
      </c>
      <c r="L24" s="177">
        <v>0</v>
      </c>
      <c r="M24" s="174">
        <v>0</v>
      </c>
      <c r="N24" s="174">
        <v>0</v>
      </c>
      <c r="O24" s="174">
        <v>0</v>
      </c>
      <c r="P24" s="174">
        <v>0</v>
      </c>
      <c r="Q24" s="174">
        <v>0</v>
      </c>
      <c r="R24" s="174">
        <v>0</v>
      </c>
      <c r="S24" s="174">
        <v>0</v>
      </c>
      <c r="T24" s="174">
        <v>0.10419562767521964</v>
      </c>
      <c r="U24" s="174">
        <v>0</v>
      </c>
      <c r="V24" s="174">
        <v>0</v>
      </c>
      <c r="W24" s="174">
        <v>0</v>
      </c>
      <c r="X24" s="174">
        <v>1.4672972140922231</v>
      </c>
      <c r="Y24" s="174">
        <v>0</v>
      </c>
      <c r="Z24" s="174">
        <v>0</v>
      </c>
      <c r="AA24" s="174">
        <v>0</v>
      </c>
      <c r="AB24" s="178">
        <f t="shared" ref="AB24:AB64" si="3">H24+L24+P24+T24+X24</f>
        <v>1.5714928417674427</v>
      </c>
      <c r="AC24" s="178">
        <f>J24+N24+R24+V24+Z24</f>
        <v>0</v>
      </c>
    </row>
    <row r="25" spans="1:32" ht="24" customHeight="1" x14ac:dyDescent="0.25">
      <c r="A25" s="73" t="s">
        <v>176</v>
      </c>
      <c r="B25" s="44" t="s">
        <v>175</v>
      </c>
      <c r="C25" s="174">
        <f t="shared" si="1"/>
        <v>0</v>
      </c>
      <c r="D25" s="174">
        <v>0</v>
      </c>
      <c r="E25" s="222">
        <f>G25+H25+L25+P25+T25+X25</f>
        <v>0</v>
      </c>
      <c r="F25" s="221">
        <f>AB25-H25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8">
        <f t="shared" si="3"/>
        <v>0</v>
      </c>
      <c r="AC25" s="178">
        <f t="shared" ref="AC25:AC64" si="4">J25+N25+R25+V25+Z25</f>
        <v>0</v>
      </c>
    </row>
    <row r="26" spans="1:32" x14ac:dyDescent="0.25">
      <c r="A26" s="73" t="s">
        <v>174</v>
      </c>
      <c r="B26" s="44" t="s">
        <v>173</v>
      </c>
      <c r="C26" s="174">
        <f t="shared" si="1"/>
        <v>0</v>
      </c>
      <c r="D26" s="174">
        <v>0</v>
      </c>
      <c r="E26" s="222">
        <f>G26+H26+L26+P26+T26+X26</f>
        <v>0</v>
      </c>
      <c r="F26" s="221">
        <f>AB26-H26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8">
        <f t="shared" si="3"/>
        <v>0</v>
      </c>
      <c r="AC26" s="178">
        <f t="shared" si="4"/>
        <v>0</v>
      </c>
    </row>
    <row r="27" spans="1:32" ht="31.5" x14ac:dyDescent="0.25">
      <c r="A27" s="73" t="s">
        <v>172</v>
      </c>
      <c r="B27" s="44" t="s">
        <v>360</v>
      </c>
      <c r="C27" s="174">
        <f t="shared" si="1"/>
        <v>1.5714928417674427</v>
      </c>
      <c r="D27" s="174">
        <v>0</v>
      </c>
      <c r="E27" s="222">
        <f>G27+H27+L27+P27+T27+X27</f>
        <v>1.5714928417674427</v>
      </c>
      <c r="F27" s="221">
        <f>AB27-H27</f>
        <v>1.5714928417674427</v>
      </c>
      <c r="G27" s="175">
        <v>0</v>
      </c>
      <c r="H27" s="175">
        <v>0</v>
      </c>
      <c r="I27" s="175">
        <v>0</v>
      </c>
      <c r="J27" s="175">
        <v>0</v>
      </c>
      <c r="K27" s="175">
        <v>0</v>
      </c>
      <c r="L27" s="176">
        <v>0</v>
      </c>
      <c r="M27" s="175">
        <v>0</v>
      </c>
      <c r="N27" s="175">
        <v>0</v>
      </c>
      <c r="O27" s="175">
        <v>0</v>
      </c>
      <c r="P27" s="175">
        <v>0</v>
      </c>
      <c r="Q27" s="175">
        <v>0</v>
      </c>
      <c r="R27" s="175">
        <v>0</v>
      </c>
      <c r="S27" s="175">
        <v>0</v>
      </c>
      <c r="T27" s="175">
        <f>T24</f>
        <v>0.10419562767521964</v>
      </c>
      <c r="U27" s="175">
        <v>0</v>
      </c>
      <c r="V27" s="175">
        <v>0</v>
      </c>
      <c r="W27" s="175">
        <v>0</v>
      </c>
      <c r="X27" s="175">
        <f>X24</f>
        <v>1.4672972140922231</v>
      </c>
      <c r="Y27" s="175">
        <v>0</v>
      </c>
      <c r="Z27" s="175">
        <v>0</v>
      </c>
      <c r="AA27" s="175">
        <v>0</v>
      </c>
      <c r="AB27" s="178">
        <f t="shared" si="3"/>
        <v>1.5714928417674427</v>
      </c>
      <c r="AC27" s="178">
        <f t="shared" si="4"/>
        <v>0</v>
      </c>
    </row>
    <row r="28" spans="1:32" x14ac:dyDescent="0.25">
      <c r="A28" s="73" t="s">
        <v>171</v>
      </c>
      <c r="B28" s="44" t="s">
        <v>170</v>
      </c>
      <c r="C28" s="174">
        <f t="shared" si="1"/>
        <v>0</v>
      </c>
      <c r="D28" s="174">
        <v>0</v>
      </c>
      <c r="E28" s="222">
        <f>G28+AB28</f>
        <v>0</v>
      </c>
      <c r="F28" s="221">
        <f>AB28-H28</f>
        <v>0</v>
      </c>
      <c r="G28" s="175">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8">
        <f t="shared" si="3"/>
        <v>0</v>
      </c>
      <c r="AC28" s="178">
        <f t="shared" si="4"/>
        <v>0</v>
      </c>
    </row>
    <row r="29" spans="1:32" x14ac:dyDescent="0.25">
      <c r="A29" s="73" t="s">
        <v>169</v>
      </c>
      <c r="B29" s="77" t="s">
        <v>168</v>
      </c>
      <c r="C29" s="174">
        <f t="shared" si="1"/>
        <v>0</v>
      </c>
      <c r="D29" s="174">
        <v>0</v>
      </c>
      <c r="E29" s="222">
        <v>0</v>
      </c>
      <c r="F29" s="221">
        <f>AB29-H29</f>
        <v>0</v>
      </c>
      <c r="G29" s="175">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8">
        <f t="shared" si="3"/>
        <v>0</v>
      </c>
      <c r="AC29" s="178">
        <f t="shared" si="4"/>
        <v>0</v>
      </c>
    </row>
    <row r="30" spans="1:32" ht="47.25" x14ac:dyDescent="0.25">
      <c r="A30" s="76" t="s">
        <v>60</v>
      </c>
      <c r="B30" s="75" t="s">
        <v>167</v>
      </c>
      <c r="C30" s="174">
        <v>1.3317735947181697</v>
      </c>
      <c r="D30" s="174">
        <v>0</v>
      </c>
      <c r="E30" s="221">
        <v>1.3317735947181697</v>
      </c>
      <c r="F30" s="221">
        <v>1.3317735947181697</v>
      </c>
      <c r="G30" s="174">
        <v>0</v>
      </c>
      <c r="H30" s="174">
        <v>0</v>
      </c>
      <c r="I30" s="174">
        <v>0</v>
      </c>
      <c r="J30" s="174">
        <v>0</v>
      </c>
      <c r="K30" s="174">
        <v>0</v>
      </c>
      <c r="L30" s="177">
        <v>0</v>
      </c>
      <c r="M30" s="174">
        <v>0</v>
      </c>
      <c r="N30" s="174">
        <v>0</v>
      </c>
      <c r="O30" s="174">
        <v>0</v>
      </c>
      <c r="P30" s="174">
        <v>0</v>
      </c>
      <c r="Q30" s="174">
        <v>0</v>
      </c>
      <c r="R30" s="174">
        <v>0</v>
      </c>
      <c r="S30" s="174">
        <v>0</v>
      </c>
      <c r="T30" s="174">
        <v>8.8301379385779366E-2</v>
      </c>
      <c r="U30" s="174">
        <v>0</v>
      </c>
      <c r="V30" s="174">
        <v>0</v>
      </c>
      <c r="W30" s="174">
        <v>0</v>
      </c>
      <c r="X30" s="174">
        <v>1.2434722153323925</v>
      </c>
      <c r="Y30" s="174">
        <v>0</v>
      </c>
      <c r="Z30" s="174">
        <v>0</v>
      </c>
      <c r="AA30" s="174">
        <v>0</v>
      </c>
      <c r="AB30" s="178">
        <f t="shared" si="3"/>
        <v>1.3317735947181719</v>
      </c>
      <c r="AC30" s="178">
        <f t="shared" si="4"/>
        <v>0</v>
      </c>
    </row>
    <row r="31" spans="1:32" x14ac:dyDescent="0.25">
      <c r="A31" s="76" t="s">
        <v>166</v>
      </c>
      <c r="B31" s="44" t="s">
        <v>165</v>
      </c>
      <c r="C31" s="174">
        <v>2.3572392626511604E-2</v>
      </c>
      <c r="D31" s="174">
        <v>0</v>
      </c>
      <c r="E31" s="221">
        <v>2.3572392626511604E-2</v>
      </c>
      <c r="F31" s="221">
        <v>2.3572392626511604E-2</v>
      </c>
      <c r="G31" s="175">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8">
        <f t="shared" si="3"/>
        <v>0</v>
      </c>
      <c r="AC31" s="178">
        <f t="shared" si="4"/>
        <v>0</v>
      </c>
    </row>
    <row r="32" spans="1:32" ht="31.5" x14ac:dyDescent="0.25">
      <c r="A32" s="76" t="s">
        <v>164</v>
      </c>
      <c r="B32" s="44" t="s">
        <v>163</v>
      </c>
      <c r="C32" s="174">
        <v>1.2583928696491984</v>
      </c>
      <c r="D32" s="174">
        <v>0</v>
      </c>
      <c r="E32" s="221">
        <v>1.2583928696491984</v>
      </c>
      <c r="F32" s="221">
        <v>1.2583928696491984</v>
      </c>
      <c r="G32" s="175">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8">
        <f t="shared" si="3"/>
        <v>0</v>
      </c>
      <c r="AC32" s="178">
        <f t="shared" si="4"/>
        <v>0</v>
      </c>
    </row>
    <row r="33" spans="1:29" x14ac:dyDescent="0.25">
      <c r="A33" s="76" t="s">
        <v>162</v>
      </c>
      <c r="B33" s="44" t="s">
        <v>161</v>
      </c>
      <c r="C33" s="174">
        <v>3.1962566273236069E-3</v>
      </c>
      <c r="D33" s="174">
        <v>0</v>
      </c>
      <c r="E33" s="221">
        <v>3.1962566273236069E-3</v>
      </c>
      <c r="F33" s="221">
        <v>3.1962566273236069E-3</v>
      </c>
      <c r="G33" s="175">
        <v>0</v>
      </c>
      <c r="H33" s="175">
        <v>0</v>
      </c>
      <c r="I33" s="175">
        <v>0</v>
      </c>
      <c r="J33" s="175">
        <v>0</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8">
        <f t="shared" si="3"/>
        <v>0</v>
      </c>
      <c r="AC33" s="178">
        <f t="shared" si="4"/>
        <v>0</v>
      </c>
    </row>
    <row r="34" spans="1:29" x14ac:dyDescent="0.25">
      <c r="A34" s="76" t="s">
        <v>160</v>
      </c>
      <c r="B34" s="44" t="s">
        <v>159</v>
      </c>
      <c r="C34" s="174">
        <v>4.6612075815135941E-2</v>
      </c>
      <c r="D34" s="174">
        <v>0</v>
      </c>
      <c r="E34" s="221">
        <v>4.6612075815135941E-2</v>
      </c>
      <c r="F34" s="221">
        <v>4.6612075815135941E-2</v>
      </c>
      <c r="G34" s="175">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8">
        <f t="shared" si="3"/>
        <v>0</v>
      </c>
      <c r="AC34" s="178">
        <f t="shared" si="4"/>
        <v>0</v>
      </c>
    </row>
    <row r="35" spans="1:29" ht="31.5" x14ac:dyDescent="0.25">
      <c r="A35" s="76" t="s">
        <v>59</v>
      </c>
      <c r="B35" s="75" t="s">
        <v>158</v>
      </c>
      <c r="C35" s="174">
        <f t="shared" ref="C35:C64" si="5">AB35</f>
        <v>0</v>
      </c>
      <c r="D35" s="174">
        <v>0</v>
      </c>
      <c r="E35" s="221">
        <v>0</v>
      </c>
      <c r="F35" s="221">
        <f t="shared" ref="F35:F64" si="6">AB35-H35</f>
        <v>0</v>
      </c>
      <c r="G35" s="174">
        <v>0</v>
      </c>
      <c r="H35" s="174">
        <v>0</v>
      </c>
      <c r="I35" s="174">
        <v>0</v>
      </c>
      <c r="J35" s="174">
        <v>0</v>
      </c>
      <c r="K35" s="174">
        <v>0</v>
      </c>
      <c r="L35" s="177">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8">
        <f t="shared" si="3"/>
        <v>0</v>
      </c>
      <c r="AC35" s="178">
        <f t="shared" si="4"/>
        <v>0</v>
      </c>
    </row>
    <row r="36" spans="1:29" ht="31.5" x14ac:dyDescent="0.25">
      <c r="A36" s="73" t="s">
        <v>157</v>
      </c>
      <c r="B36" s="72" t="s">
        <v>156</v>
      </c>
      <c r="C36" s="174">
        <f t="shared" si="5"/>
        <v>0</v>
      </c>
      <c r="D36" s="174">
        <v>0</v>
      </c>
      <c r="E36" s="221">
        <f t="shared" ref="E36:E42" si="7">G36+AB36</f>
        <v>0</v>
      </c>
      <c r="F36" s="221">
        <f t="shared" si="6"/>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8">
        <f t="shared" si="3"/>
        <v>0</v>
      </c>
      <c r="AC36" s="178">
        <f t="shared" si="4"/>
        <v>0</v>
      </c>
    </row>
    <row r="37" spans="1:29" x14ac:dyDescent="0.25">
      <c r="A37" s="73" t="s">
        <v>155</v>
      </c>
      <c r="B37" s="72" t="s">
        <v>145</v>
      </c>
      <c r="C37" s="174">
        <f t="shared" si="5"/>
        <v>0</v>
      </c>
      <c r="D37" s="174">
        <v>0</v>
      </c>
      <c r="E37" s="221">
        <f t="shared" si="7"/>
        <v>0</v>
      </c>
      <c r="F37" s="221">
        <f t="shared" si="6"/>
        <v>0</v>
      </c>
      <c r="G37" s="175">
        <v>0</v>
      </c>
      <c r="H37" s="175">
        <v>0</v>
      </c>
      <c r="I37" s="175">
        <v>0</v>
      </c>
      <c r="J37" s="175">
        <v>0</v>
      </c>
      <c r="K37" s="175">
        <v>0</v>
      </c>
      <c r="L37" s="176">
        <v>0</v>
      </c>
      <c r="M37" s="175">
        <v>0</v>
      </c>
      <c r="N37" s="175">
        <v>0</v>
      </c>
      <c r="O37" s="175">
        <v>0</v>
      </c>
      <c r="P37" s="175">
        <v>0</v>
      </c>
      <c r="Q37" s="175">
        <v>0</v>
      </c>
      <c r="R37" s="175">
        <v>0</v>
      </c>
      <c r="S37" s="175">
        <v>0</v>
      </c>
      <c r="T37" s="175">
        <v>0</v>
      </c>
      <c r="U37" s="175">
        <v>0</v>
      </c>
      <c r="V37" s="175">
        <v>0</v>
      </c>
      <c r="W37" s="175">
        <v>0</v>
      </c>
      <c r="X37" s="175">
        <v>0</v>
      </c>
      <c r="Y37" s="175">
        <v>0</v>
      </c>
      <c r="Z37" s="175">
        <v>0</v>
      </c>
      <c r="AA37" s="175">
        <v>0</v>
      </c>
      <c r="AB37" s="178">
        <f t="shared" si="3"/>
        <v>0</v>
      </c>
      <c r="AC37" s="178">
        <f t="shared" si="4"/>
        <v>0</v>
      </c>
    </row>
    <row r="38" spans="1:29" x14ac:dyDescent="0.25">
      <c r="A38" s="73" t="s">
        <v>154</v>
      </c>
      <c r="B38" s="72" t="s">
        <v>143</v>
      </c>
      <c r="C38" s="174">
        <f t="shared" si="5"/>
        <v>0</v>
      </c>
      <c r="D38" s="174">
        <v>0</v>
      </c>
      <c r="E38" s="221">
        <f t="shared" si="7"/>
        <v>0</v>
      </c>
      <c r="F38" s="221">
        <f t="shared" si="6"/>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8">
        <f t="shared" si="3"/>
        <v>0</v>
      </c>
      <c r="AC38" s="178">
        <f t="shared" si="4"/>
        <v>0</v>
      </c>
    </row>
    <row r="39" spans="1:29" ht="31.5" x14ac:dyDescent="0.25">
      <c r="A39" s="73" t="s">
        <v>153</v>
      </c>
      <c r="B39" s="44" t="s">
        <v>141</v>
      </c>
      <c r="C39" s="174">
        <f t="shared" si="5"/>
        <v>0</v>
      </c>
      <c r="D39" s="174">
        <v>0</v>
      </c>
      <c r="E39" s="221">
        <f t="shared" si="7"/>
        <v>0</v>
      </c>
      <c r="F39" s="221">
        <f t="shared" si="6"/>
        <v>0</v>
      </c>
      <c r="G39" s="175">
        <v>0</v>
      </c>
      <c r="H39" s="175">
        <v>0</v>
      </c>
      <c r="I39" s="175">
        <v>0</v>
      </c>
      <c r="J39" s="175">
        <v>0</v>
      </c>
      <c r="K39" s="175">
        <v>0</v>
      </c>
      <c r="L39" s="175">
        <v>0</v>
      </c>
      <c r="M39" s="175">
        <v>0</v>
      </c>
      <c r="N39" s="175">
        <v>0</v>
      </c>
      <c r="O39" s="175">
        <v>0</v>
      </c>
      <c r="P39" s="175">
        <v>0</v>
      </c>
      <c r="Q39" s="175">
        <v>0</v>
      </c>
      <c r="R39" s="175">
        <v>0</v>
      </c>
      <c r="S39" s="175">
        <v>0</v>
      </c>
      <c r="T39" s="175">
        <v>0</v>
      </c>
      <c r="U39" s="175">
        <v>0</v>
      </c>
      <c r="V39" s="175">
        <v>0</v>
      </c>
      <c r="W39" s="175">
        <v>0</v>
      </c>
      <c r="X39" s="175">
        <v>0</v>
      </c>
      <c r="Y39" s="175">
        <v>0</v>
      </c>
      <c r="Z39" s="175">
        <v>0</v>
      </c>
      <c r="AA39" s="175">
        <v>0</v>
      </c>
      <c r="AB39" s="178">
        <f t="shared" si="3"/>
        <v>0</v>
      </c>
      <c r="AC39" s="178">
        <f t="shared" si="4"/>
        <v>0</v>
      </c>
    </row>
    <row r="40" spans="1:29" ht="31.5" x14ac:dyDescent="0.25">
      <c r="A40" s="73" t="s">
        <v>152</v>
      </c>
      <c r="B40" s="44" t="s">
        <v>139</v>
      </c>
      <c r="C40" s="174">
        <f t="shared" si="5"/>
        <v>0</v>
      </c>
      <c r="D40" s="174">
        <v>0</v>
      </c>
      <c r="E40" s="221">
        <f t="shared" si="7"/>
        <v>0</v>
      </c>
      <c r="F40" s="221">
        <f t="shared" si="6"/>
        <v>0</v>
      </c>
      <c r="G40" s="175">
        <v>0</v>
      </c>
      <c r="H40" s="175">
        <v>0</v>
      </c>
      <c r="I40" s="175">
        <v>0</v>
      </c>
      <c r="J40" s="175">
        <v>0</v>
      </c>
      <c r="K40" s="175">
        <v>0</v>
      </c>
      <c r="L40" s="175">
        <v>0</v>
      </c>
      <c r="M40" s="175">
        <v>0</v>
      </c>
      <c r="N40" s="175">
        <v>0</v>
      </c>
      <c r="O40" s="175">
        <v>0</v>
      </c>
      <c r="P40" s="175">
        <v>0</v>
      </c>
      <c r="Q40" s="175">
        <v>0</v>
      </c>
      <c r="R40" s="175">
        <v>0</v>
      </c>
      <c r="S40" s="175">
        <v>0</v>
      </c>
      <c r="T40" s="175">
        <v>0</v>
      </c>
      <c r="U40" s="175">
        <v>0</v>
      </c>
      <c r="V40" s="175">
        <v>0</v>
      </c>
      <c r="W40" s="175">
        <v>0</v>
      </c>
      <c r="X40" s="175">
        <v>0</v>
      </c>
      <c r="Y40" s="175">
        <v>0</v>
      </c>
      <c r="Z40" s="175">
        <v>0</v>
      </c>
      <c r="AA40" s="175">
        <v>0</v>
      </c>
      <c r="AB40" s="178">
        <f t="shared" si="3"/>
        <v>0</v>
      </c>
      <c r="AC40" s="178">
        <f t="shared" si="4"/>
        <v>0</v>
      </c>
    </row>
    <row r="41" spans="1:29" x14ac:dyDescent="0.25">
      <c r="A41" s="73" t="s">
        <v>151</v>
      </c>
      <c r="B41" s="44" t="s">
        <v>137</v>
      </c>
      <c r="C41" s="174">
        <f t="shared" si="5"/>
        <v>0.26</v>
      </c>
      <c r="D41" s="174">
        <v>0</v>
      </c>
      <c r="E41" s="221">
        <f t="shared" si="7"/>
        <v>0.26</v>
      </c>
      <c r="F41" s="221">
        <f t="shared" si="6"/>
        <v>0.26</v>
      </c>
      <c r="G41" s="175">
        <v>0</v>
      </c>
      <c r="H41" s="175">
        <v>0</v>
      </c>
      <c r="I41" s="175">
        <v>0</v>
      </c>
      <c r="J41" s="175">
        <v>0</v>
      </c>
      <c r="K41" s="175">
        <v>0</v>
      </c>
      <c r="L41" s="175">
        <v>0</v>
      </c>
      <c r="M41" s="175">
        <v>0</v>
      </c>
      <c r="N41" s="175">
        <v>0</v>
      </c>
      <c r="O41" s="175">
        <v>0</v>
      </c>
      <c r="P41" s="175">
        <v>0</v>
      </c>
      <c r="Q41" s="175">
        <v>0</v>
      </c>
      <c r="R41" s="175">
        <v>0</v>
      </c>
      <c r="S41" s="175">
        <v>0</v>
      </c>
      <c r="T41" s="175">
        <v>0</v>
      </c>
      <c r="U41" s="175">
        <v>0</v>
      </c>
      <c r="V41" s="175">
        <v>0</v>
      </c>
      <c r="W41" s="175">
        <v>0</v>
      </c>
      <c r="X41" s="175">
        <v>0.26</v>
      </c>
      <c r="Y41" s="175">
        <v>0</v>
      </c>
      <c r="Z41" s="175">
        <v>0</v>
      </c>
      <c r="AA41" s="175">
        <v>0</v>
      </c>
      <c r="AB41" s="178">
        <f t="shared" si="3"/>
        <v>0.26</v>
      </c>
      <c r="AC41" s="178">
        <f t="shared" si="4"/>
        <v>0</v>
      </c>
    </row>
    <row r="42" spans="1:29" ht="18.75" x14ac:dyDescent="0.25">
      <c r="A42" s="73" t="s">
        <v>150</v>
      </c>
      <c r="B42" s="72" t="s">
        <v>135</v>
      </c>
      <c r="C42" s="174">
        <f t="shared" si="5"/>
        <v>0</v>
      </c>
      <c r="D42" s="174">
        <v>0</v>
      </c>
      <c r="E42" s="221">
        <f t="shared" si="7"/>
        <v>0</v>
      </c>
      <c r="F42" s="221">
        <f t="shared" si="6"/>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8">
        <f t="shared" si="3"/>
        <v>0</v>
      </c>
      <c r="AC42" s="178">
        <f t="shared" si="4"/>
        <v>0</v>
      </c>
    </row>
    <row r="43" spans="1:29" x14ac:dyDescent="0.25">
      <c r="A43" s="76" t="s">
        <v>58</v>
      </c>
      <c r="B43" s="75" t="s">
        <v>149</v>
      </c>
      <c r="C43" s="174">
        <f t="shared" si="5"/>
        <v>0</v>
      </c>
      <c r="D43" s="174">
        <v>0</v>
      </c>
      <c r="E43" s="221">
        <v>0</v>
      </c>
      <c r="F43" s="221">
        <f t="shared" si="6"/>
        <v>0</v>
      </c>
      <c r="G43" s="174">
        <v>0</v>
      </c>
      <c r="H43" s="174">
        <v>0</v>
      </c>
      <c r="I43" s="174">
        <v>0</v>
      </c>
      <c r="J43" s="174">
        <v>0</v>
      </c>
      <c r="K43" s="174">
        <v>0</v>
      </c>
      <c r="L43" s="177">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8">
        <f t="shared" si="3"/>
        <v>0</v>
      </c>
      <c r="AC43" s="178">
        <f t="shared" si="4"/>
        <v>0</v>
      </c>
    </row>
    <row r="44" spans="1:29" x14ac:dyDescent="0.25">
      <c r="A44" s="73" t="s">
        <v>148</v>
      </c>
      <c r="B44" s="44" t="s">
        <v>147</v>
      </c>
      <c r="C44" s="174">
        <f t="shared" si="5"/>
        <v>0</v>
      </c>
      <c r="D44" s="174">
        <v>0</v>
      </c>
      <c r="E44" s="221">
        <f t="shared" ref="E44:E50" si="8">G44+AB44</f>
        <v>0</v>
      </c>
      <c r="F44" s="221">
        <f t="shared" si="6"/>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8">
        <f t="shared" si="3"/>
        <v>0</v>
      </c>
      <c r="AC44" s="178">
        <f t="shared" si="4"/>
        <v>0</v>
      </c>
    </row>
    <row r="45" spans="1:29" x14ac:dyDescent="0.25">
      <c r="A45" s="73" t="s">
        <v>146</v>
      </c>
      <c r="B45" s="44" t="s">
        <v>145</v>
      </c>
      <c r="C45" s="174">
        <f t="shared" si="5"/>
        <v>0</v>
      </c>
      <c r="D45" s="174">
        <v>0</v>
      </c>
      <c r="E45" s="221">
        <f t="shared" si="8"/>
        <v>0</v>
      </c>
      <c r="F45" s="221">
        <f t="shared" si="6"/>
        <v>0</v>
      </c>
      <c r="G45" s="175">
        <v>0</v>
      </c>
      <c r="H45" s="175">
        <v>0</v>
      </c>
      <c r="I45" s="175">
        <v>0</v>
      </c>
      <c r="J45" s="175">
        <v>0</v>
      </c>
      <c r="K45" s="175">
        <v>0</v>
      </c>
      <c r="L45" s="176">
        <v>0</v>
      </c>
      <c r="M45" s="175">
        <v>0</v>
      </c>
      <c r="N45" s="175">
        <v>0</v>
      </c>
      <c r="O45" s="175">
        <v>0</v>
      </c>
      <c r="P45" s="175">
        <v>0</v>
      </c>
      <c r="Q45" s="175">
        <v>0</v>
      </c>
      <c r="R45" s="175">
        <v>0</v>
      </c>
      <c r="S45" s="175">
        <v>0</v>
      </c>
      <c r="T45" s="175">
        <v>0</v>
      </c>
      <c r="U45" s="175">
        <v>0</v>
      </c>
      <c r="V45" s="175">
        <v>0</v>
      </c>
      <c r="W45" s="175">
        <v>0</v>
      </c>
      <c r="X45" s="175">
        <f>X37</f>
        <v>0</v>
      </c>
      <c r="Y45" s="175">
        <v>0</v>
      </c>
      <c r="Z45" s="175">
        <v>0</v>
      </c>
      <c r="AA45" s="175">
        <v>0</v>
      </c>
      <c r="AB45" s="178">
        <f t="shared" si="3"/>
        <v>0</v>
      </c>
      <c r="AC45" s="178">
        <f t="shared" si="4"/>
        <v>0</v>
      </c>
    </row>
    <row r="46" spans="1:29" x14ac:dyDescent="0.25">
      <c r="A46" s="73" t="s">
        <v>144</v>
      </c>
      <c r="B46" s="44" t="s">
        <v>143</v>
      </c>
      <c r="C46" s="174">
        <f t="shared" si="5"/>
        <v>0</v>
      </c>
      <c r="D46" s="174">
        <v>0</v>
      </c>
      <c r="E46" s="221">
        <f t="shared" si="8"/>
        <v>0</v>
      </c>
      <c r="F46" s="221">
        <f t="shared" si="6"/>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8">
        <f t="shared" si="3"/>
        <v>0</v>
      </c>
      <c r="AC46" s="178">
        <f t="shared" si="4"/>
        <v>0</v>
      </c>
    </row>
    <row r="47" spans="1:29" ht="31.5" x14ac:dyDescent="0.25">
      <c r="A47" s="73" t="s">
        <v>142</v>
      </c>
      <c r="B47" s="44" t="s">
        <v>141</v>
      </c>
      <c r="C47" s="174">
        <f t="shared" si="5"/>
        <v>0</v>
      </c>
      <c r="D47" s="174">
        <v>0</v>
      </c>
      <c r="E47" s="221">
        <f t="shared" si="8"/>
        <v>0</v>
      </c>
      <c r="F47" s="221">
        <f t="shared" si="6"/>
        <v>0</v>
      </c>
      <c r="G47" s="175">
        <v>0</v>
      </c>
      <c r="H47" s="175">
        <v>0</v>
      </c>
      <c r="I47" s="175">
        <v>0</v>
      </c>
      <c r="J47" s="175">
        <v>0</v>
      </c>
      <c r="K47" s="175">
        <v>0</v>
      </c>
      <c r="L47" s="175">
        <v>0</v>
      </c>
      <c r="M47" s="175">
        <v>0</v>
      </c>
      <c r="N47" s="175">
        <v>0</v>
      </c>
      <c r="O47" s="175">
        <v>0</v>
      </c>
      <c r="P47" s="175">
        <v>0</v>
      </c>
      <c r="Q47" s="175">
        <v>0</v>
      </c>
      <c r="R47" s="175">
        <v>0</v>
      </c>
      <c r="S47" s="175">
        <v>0</v>
      </c>
      <c r="T47" s="175">
        <v>0</v>
      </c>
      <c r="U47" s="175">
        <v>0</v>
      </c>
      <c r="V47" s="175">
        <v>0</v>
      </c>
      <c r="W47" s="175">
        <v>0</v>
      </c>
      <c r="X47" s="175">
        <f>X39</f>
        <v>0</v>
      </c>
      <c r="Y47" s="175">
        <v>0</v>
      </c>
      <c r="Z47" s="175">
        <v>0</v>
      </c>
      <c r="AA47" s="175">
        <v>0</v>
      </c>
      <c r="AB47" s="178">
        <f t="shared" si="3"/>
        <v>0</v>
      </c>
      <c r="AC47" s="178">
        <f t="shared" si="4"/>
        <v>0</v>
      </c>
    </row>
    <row r="48" spans="1:29" ht="31.5" x14ac:dyDescent="0.25">
      <c r="A48" s="73" t="s">
        <v>140</v>
      </c>
      <c r="B48" s="44" t="s">
        <v>139</v>
      </c>
      <c r="C48" s="174">
        <f t="shared" si="5"/>
        <v>0</v>
      </c>
      <c r="D48" s="174">
        <v>0</v>
      </c>
      <c r="E48" s="221">
        <f t="shared" si="8"/>
        <v>0</v>
      </c>
      <c r="F48" s="221">
        <f t="shared" si="6"/>
        <v>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f>X40</f>
        <v>0</v>
      </c>
      <c r="Y48" s="175">
        <v>0</v>
      </c>
      <c r="Z48" s="175">
        <v>0</v>
      </c>
      <c r="AA48" s="175">
        <v>0</v>
      </c>
      <c r="AB48" s="178">
        <f t="shared" si="3"/>
        <v>0</v>
      </c>
      <c r="AC48" s="178">
        <f t="shared" si="4"/>
        <v>0</v>
      </c>
    </row>
    <row r="49" spans="1:29" x14ac:dyDescent="0.25">
      <c r="A49" s="73" t="s">
        <v>138</v>
      </c>
      <c r="B49" s="44" t="s">
        <v>137</v>
      </c>
      <c r="C49" s="174">
        <f t="shared" si="5"/>
        <v>0.26</v>
      </c>
      <c r="D49" s="174">
        <v>0</v>
      </c>
      <c r="E49" s="221">
        <f t="shared" si="8"/>
        <v>0.26</v>
      </c>
      <c r="F49" s="221">
        <f t="shared" si="6"/>
        <v>0.26</v>
      </c>
      <c r="G49" s="175">
        <v>0</v>
      </c>
      <c r="H49" s="175">
        <v>0</v>
      </c>
      <c r="I49" s="175">
        <v>0</v>
      </c>
      <c r="J49" s="175">
        <v>0</v>
      </c>
      <c r="K49" s="175">
        <v>0</v>
      </c>
      <c r="L49" s="175">
        <v>0</v>
      </c>
      <c r="M49" s="175">
        <v>0</v>
      </c>
      <c r="N49" s="175">
        <v>0</v>
      </c>
      <c r="O49" s="175">
        <v>0</v>
      </c>
      <c r="P49" s="175">
        <v>0</v>
      </c>
      <c r="Q49" s="175">
        <v>0</v>
      </c>
      <c r="R49" s="175">
        <v>0</v>
      </c>
      <c r="S49" s="175">
        <v>0</v>
      </c>
      <c r="T49" s="175">
        <v>0</v>
      </c>
      <c r="U49" s="175">
        <v>0</v>
      </c>
      <c r="V49" s="175">
        <v>0</v>
      </c>
      <c r="W49" s="175">
        <v>0</v>
      </c>
      <c r="X49" s="175">
        <f>X41</f>
        <v>0.26</v>
      </c>
      <c r="Y49" s="175">
        <v>0</v>
      </c>
      <c r="Z49" s="175">
        <v>0</v>
      </c>
      <c r="AA49" s="175">
        <v>0</v>
      </c>
      <c r="AB49" s="178">
        <f t="shared" si="3"/>
        <v>0.26</v>
      </c>
      <c r="AC49" s="178">
        <f t="shared" si="4"/>
        <v>0</v>
      </c>
    </row>
    <row r="50" spans="1:29" ht="18.75" x14ac:dyDescent="0.25">
      <c r="A50" s="73" t="s">
        <v>136</v>
      </c>
      <c r="B50" s="72" t="s">
        <v>135</v>
      </c>
      <c r="C50" s="174">
        <f t="shared" si="5"/>
        <v>0</v>
      </c>
      <c r="D50" s="174">
        <v>0</v>
      </c>
      <c r="E50" s="221">
        <f t="shared" si="8"/>
        <v>0</v>
      </c>
      <c r="F50" s="221">
        <f t="shared" si="6"/>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8">
        <f t="shared" si="3"/>
        <v>0</v>
      </c>
      <c r="AC50" s="178">
        <f t="shared" si="4"/>
        <v>0</v>
      </c>
    </row>
    <row r="51" spans="1:29" ht="35.25" customHeight="1" x14ac:dyDescent="0.25">
      <c r="A51" s="76" t="s">
        <v>56</v>
      </c>
      <c r="B51" s="75" t="s">
        <v>134</v>
      </c>
      <c r="C51" s="174">
        <f t="shared" si="5"/>
        <v>0</v>
      </c>
      <c r="D51" s="174">
        <v>0</v>
      </c>
      <c r="E51" s="221">
        <v>0</v>
      </c>
      <c r="F51" s="221">
        <f t="shared" si="6"/>
        <v>0</v>
      </c>
      <c r="G51" s="174">
        <v>0</v>
      </c>
      <c r="H51" s="174">
        <v>0</v>
      </c>
      <c r="I51" s="174">
        <v>0</v>
      </c>
      <c r="J51" s="174">
        <v>0</v>
      </c>
      <c r="K51" s="174">
        <v>0</v>
      </c>
      <c r="L51" s="177">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8">
        <f t="shared" si="3"/>
        <v>0</v>
      </c>
      <c r="AC51" s="178">
        <f t="shared" si="4"/>
        <v>0</v>
      </c>
    </row>
    <row r="52" spans="1:29" x14ac:dyDescent="0.25">
      <c r="A52" s="73" t="s">
        <v>133</v>
      </c>
      <c r="B52" s="44" t="s">
        <v>132</v>
      </c>
      <c r="C52" s="174">
        <f t="shared" si="5"/>
        <v>1.3317735947181719</v>
      </c>
      <c r="D52" s="174">
        <v>0</v>
      </c>
      <c r="E52" s="221">
        <f>C52</f>
        <v>1.3317735947181719</v>
      </c>
      <c r="F52" s="221">
        <f t="shared" si="6"/>
        <v>1.3317735947181719</v>
      </c>
      <c r="G52" s="175">
        <v>0</v>
      </c>
      <c r="H52" s="175">
        <v>0</v>
      </c>
      <c r="I52" s="175">
        <v>0</v>
      </c>
      <c r="J52" s="175">
        <v>0</v>
      </c>
      <c r="K52" s="175">
        <v>0</v>
      </c>
      <c r="L52" s="175">
        <v>0</v>
      </c>
      <c r="M52" s="175">
        <v>0</v>
      </c>
      <c r="N52" s="175">
        <v>0</v>
      </c>
      <c r="O52" s="175">
        <v>0</v>
      </c>
      <c r="P52" s="175">
        <v>0</v>
      </c>
      <c r="Q52" s="175">
        <v>0</v>
      </c>
      <c r="R52" s="175">
        <v>0</v>
      </c>
      <c r="S52" s="175">
        <v>0</v>
      </c>
      <c r="T52" s="175">
        <v>0</v>
      </c>
      <c r="U52" s="175">
        <v>0</v>
      </c>
      <c r="V52" s="175">
        <v>0</v>
      </c>
      <c r="W52" s="175">
        <v>0</v>
      </c>
      <c r="X52" s="175">
        <f>AB30</f>
        <v>1.3317735947181719</v>
      </c>
      <c r="Y52" s="175">
        <v>0</v>
      </c>
      <c r="Z52" s="175">
        <v>0</v>
      </c>
      <c r="AA52" s="175">
        <v>0</v>
      </c>
      <c r="AB52" s="178">
        <f t="shared" si="3"/>
        <v>1.3317735947181719</v>
      </c>
      <c r="AC52" s="178">
        <f t="shared" si="4"/>
        <v>0</v>
      </c>
    </row>
    <row r="53" spans="1:29" x14ac:dyDescent="0.25">
      <c r="A53" s="73" t="s">
        <v>131</v>
      </c>
      <c r="B53" s="44" t="s">
        <v>125</v>
      </c>
      <c r="C53" s="174">
        <f t="shared" si="5"/>
        <v>0</v>
      </c>
      <c r="D53" s="174">
        <v>0</v>
      </c>
      <c r="E53" s="221">
        <f>G53+AB53</f>
        <v>0</v>
      </c>
      <c r="F53" s="221">
        <f t="shared" si="6"/>
        <v>0</v>
      </c>
      <c r="G53" s="175">
        <v>0</v>
      </c>
      <c r="H53" s="175">
        <v>0</v>
      </c>
      <c r="I53" s="175">
        <v>0</v>
      </c>
      <c r="J53" s="175">
        <v>0</v>
      </c>
      <c r="K53" s="175">
        <v>0</v>
      </c>
      <c r="L53" s="176">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8">
        <f t="shared" si="3"/>
        <v>0</v>
      </c>
      <c r="AC53" s="178">
        <f t="shared" si="4"/>
        <v>0</v>
      </c>
    </row>
    <row r="54" spans="1:29" x14ac:dyDescent="0.25">
      <c r="A54" s="73" t="s">
        <v>130</v>
      </c>
      <c r="B54" s="72" t="s">
        <v>124</v>
      </c>
      <c r="C54" s="174">
        <f t="shared" si="5"/>
        <v>0</v>
      </c>
      <c r="D54" s="174">
        <v>0</v>
      </c>
      <c r="E54" s="221">
        <f>G54+AB54</f>
        <v>0</v>
      </c>
      <c r="F54" s="221">
        <f t="shared" si="6"/>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f>X45</f>
        <v>0</v>
      </c>
      <c r="Y54" s="175">
        <v>0</v>
      </c>
      <c r="Z54" s="175">
        <v>0</v>
      </c>
      <c r="AA54" s="175">
        <v>0</v>
      </c>
      <c r="AB54" s="178">
        <f t="shared" si="3"/>
        <v>0</v>
      </c>
      <c r="AC54" s="178">
        <f t="shared" si="4"/>
        <v>0</v>
      </c>
    </row>
    <row r="55" spans="1:29" x14ac:dyDescent="0.25">
      <c r="A55" s="73" t="s">
        <v>129</v>
      </c>
      <c r="B55" s="72" t="s">
        <v>123</v>
      </c>
      <c r="C55" s="174">
        <f t="shared" si="5"/>
        <v>0</v>
      </c>
      <c r="D55" s="174">
        <v>0</v>
      </c>
      <c r="E55" s="221">
        <f>G55+AB55</f>
        <v>0</v>
      </c>
      <c r="F55" s="221">
        <f t="shared" si="6"/>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8">
        <f t="shared" si="3"/>
        <v>0</v>
      </c>
      <c r="AC55" s="178">
        <f t="shared" si="4"/>
        <v>0</v>
      </c>
    </row>
    <row r="56" spans="1:29" x14ac:dyDescent="0.25">
      <c r="A56" s="73" t="s">
        <v>128</v>
      </c>
      <c r="B56" s="72" t="s">
        <v>122</v>
      </c>
      <c r="C56" s="174">
        <f t="shared" si="5"/>
        <v>0.26</v>
      </c>
      <c r="D56" s="174">
        <v>0</v>
      </c>
      <c r="E56" s="221">
        <f>G56+AB56</f>
        <v>0.26</v>
      </c>
      <c r="F56" s="221">
        <f t="shared" si="6"/>
        <v>0.26</v>
      </c>
      <c r="G56" s="175">
        <v>0</v>
      </c>
      <c r="H56" s="175">
        <v>0</v>
      </c>
      <c r="I56" s="175">
        <v>0</v>
      </c>
      <c r="J56" s="175">
        <v>0</v>
      </c>
      <c r="K56" s="175">
        <v>0</v>
      </c>
      <c r="L56" s="175">
        <v>0</v>
      </c>
      <c r="M56" s="175">
        <v>0</v>
      </c>
      <c r="N56" s="175">
        <v>0</v>
      </c>
      <c r="O56" s="175">
        <v>0</v>
      </c>
      <c r="P56" s="175">
        <v>0</v>
      </c>
      <c r="Q56" s="175">
        <v>0</v>
      </c>
      <c r="R56" s="175">
        <v>0</v>
      </c>
      <c r="S56" s="175">
        <v>0</v>
      </c>
      <c r="T56" s="175">
        <v>0</v>
      </c>
      <c r="U56" s="175">
        <v>0</v>
      </c>
      <c r="V56" s="175">
        <v>0</v>
      </c>
      <c r="W56" s="175">
        <v>0</v>
      </c>
      <c r="X56" s="175">
        <f>X47+X48+X49</f>
        <v>0.26</v>
      </c>
      <c r="Y56" s="175">
        <v>0</v>
      </c>
      <c r="Z56" s="175">
        <v>0</v>
      </c>
      <c r="AA56" s="175">
        <v>0</v>
      </c>
      <c r="AB56" s="178">
        <f t="shared" si="3"/>
        <v>0.26</v>
      </c>
      <c r="AC56" s="178">
        <f t="shared" si="4"/>
        <v>0</v>
      </c>
    </row>
    <row r="57" spans="1:29" ht="18.75" x14ac:dyDescent="0.25">
      <c r="A57" s="73" t="s">
        <v>127</v>
      </c>
      <c r="B57" s="72" t="s">
        <v>121</v>
      </c>
      <c r="C57" s="174">
        <f t="shared" si="5"/>
        <v>0</v>
      </c>
      <c r="D57" s="174">
        <v>0</v>
      </c>
      <c r="E57" s="221">
        <f>G57+AB57</f>
        <v>0</v>
      </c>
      <c r="F57" s="221">
        <f t="shared" si="6"/>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8">
        <f t="shared" si="3"/>
        <v>0</v>
      </c>
      <c r="AC57" s="178">
        <f t="shared" si="4"/>
        <v>0</v>
      </c>
    </row>
    <row r="58" spans="1:29" ht="36.75" customHeight="1" x14ac:dyDescent="0.25">
      <c r="A58" s="76" t="s">
        <v>55</v>
      </c>
      <c r="B58" s="97" t="s">
        <v>225</v>
      </c>
      <c r="C58" s="174">
        <f t="shared" si="5"/>
        <v>0</v>
      </c>
      <c r="D58" s="174">
        <v>0</v>
      </c>
      <c r="E58" s="221">
        <v>0</v>
      </c>
      <c r="F58" s="221">
        <f t="shared" si="6"/>
        <v>0</v>
      </c>
      <c r="G58" s="174">
        <v>0</v>
      </c>
      <c r="H58" s="174">
        <v>0</v>
      </c>
      <c r="I58" s="174">
        <v>0</v>
      </c>
      <c r="J58" s="174">
        <v>0</v>
      </c>
      <c r="K58" s="174">
        <v>0</v>
      </c>
      <c r="L58" s="177">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8">
        <f t="shared" si="3"/>
        <v>0</v>
      </c>
      <c r="AC58" s="178">
        <f t="shared" si="4"/>
        <v>0</v>
      </c>
    </row>
    <row r="59" spans="1:29" x14ac:dyDescent="0.25">
      <c r="A59" s="76" t="s">
        <v>53</v>
      </c>
      <c r="B59" s="75" t="s">
        <v>126</v>
      </c>
      <c r="C59" s="174">
        <f t="shared" si="5"/>
        <v>0</v>
      </c>
      <c r="D59" s="174">
        <v>0</v>
      </c>
      <c r="E59" s="221">
        <v>0</v>
      </c>
      <c r="F59" s="221">
        <f t="shared" si="6"/>
        <v>0</v>
      </c>
      <c r="G59" s="174">
        <v>0</v>
      </c>
      <c r="H59" s="174">
        <v>0</v>
      </c>
      <c r="I59" s="174">
        <v>0</v>
      </c>
      <c r="J59" s="174">
        <v>0</v>
      </c>
      <c r="K59" s="174">
        <v>0</v>
      </c>
      <c r="L59" s="177">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8">
        <f t="shared" si="3"/>
        <v>0</v>
      </c>
      <c r="AC59" s="178">
        <f t="shared" si="4"/>
        <v>0</v>
      </c>
    </row>
    <row r="60" spans="1:29" x14ac:dyDescent="0.25">
      <c r="A60" s="73" t="s">
        <v>219</v>
      </c>
      <c r="B60" s="74" t="s">
        <v>147</v>
      </c>
      <c r="C60" s="174">
        <f t="shared" si="5"/>
        <v>0</v>
      </c>
      <c r="D60" s="174">
        <v>0</v>
      </c>
      <c r="E60" s="221">
        <v>0</v>
      </c>
      <c r="F60" s="221">
        <f t="shared" si="6"/>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8">
        <f t="shared" si="3"/>
        <v>0</v>
      </c>
      <c r="AC60" s="178">
        <f t="shared" si="4"/>
        <v>0</v>
      </c>
    </row>
    <row r="61" spans="1:29" x14ac:dyDescent="0.25">
      <c r="A61" s="73" t="s">
        <v>220</v>
      </c>
      <c r="B61" s="74" t="s">
        <v>145</v>
      </c>
      <c r="C61" s="174">
        <f t="shared" si="5"/>
        <v>0</v>
      </c>
      <c r="D61" s="174">
        <v>0</v>
      </c>
      <c r="E61" s="221">
        <v>0</v>
      </c>
      <c r="F61" s="221">
        <f t="shared" si="6"/>
        <v>0</v>
      </c>
      <c r="G61" s="175">
        <v>0</v>
      </c>
      <c r="H61" s="175">
        <v>0</v>
      </c>
      <c r="I61" s="175">
        <v>0</v>
      </c>
      <c r="J61" s="175">
        <v>0</v>
      </c>
      <c r="K61" s="175">
        <v>0</v>
      </c>
      <c r="L61" s="175">
        <v>0</v>
      </c>
      <c r="M61" s="175">
        <v>0</v>
      </c>
      <c r="N61" s="175">
        <v>0</v>
      </c>
      <c r="O61" s="175">
        <v>0</v>
      </c>
      <c r="P61" s="175">
        <v>0</v>
      </c>
      <c r="Q61" s="175">
        <v>0</v>
      </c>
      <c r="R61" s="175">
        <v>0</v>
      </c>
      <c r="S61" s="175">
        <v>0</v>
      </c>
      <c r="T61" s="175">
        <v>0</v>
      </c>
      <c r="U61" s="175">
        <v>0</v>
      </c>
      <c r="V61" s="175">
        <v>0</v>
      </c>
      <c r="W61" s="175">
        <v>0</v>
      </c>
      <c r="X61" s="175">
        <v>0</v>
      </c>
      <c r="Y61" s="175">
        <v>0</v>
      </c>
      <c r="Z61" s="175">
        <v>0</v>
      </c>
      <c r="AA61" s="175">
        <v>0</v>
      </c>
      <c r="AB61" s="178">
        <f t="shared" si="3"/>
        <v>0</v>
      </c>
      <c r="AC61" s="178">
        <f t="shared" si="4"/>
        <v>0</v>
      </c>
    </row>
    <row r="62" spans="1:29" x14ac:dyDescent="0.25">
      <c r="A62" s="73" t="s">
        <v>221</v>
      </c>
      <c r="B62" s="74" t="s">
        <v>143</v>
      </c>
      <c r="C62" s="174">
        <f t="shared" si="5"/>
        <v>0</v>
      </c>
      <c r="D62" s="174">
        <v>0</v>
      </c>
      <c r="E62" s="221">
        <v>0</v>
      </c>
      <c r="F62" s="221">
        <f t="shared" si="6"/>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8">
        <f t="shared" si="3"/>
        <v>0</v>
      </c>
      <c r="AC62" s="178">
        <f t="shared" si="4"/>
        <v>0</v>
      </c>
    </row>
    <row r="63" spans="1:29" x14ac:dyDescent="0.25">
      <c r="A63" s="73" t="s">
        <v>222</v>
      </c>
      <c r="B63" s="74" t="s">
        <v>224</v>
      </c>
      <c r="C63" s="174">
        <f t="shared" si="5"/>
        <v>0</v>
      </c>
      <c r="D63" s="174">
        <v>0</v>
      </c>
      <c r="E63" s="221">
        <v>0</v>
      </c>
      <c r="F63" s="221">
        <f t="shared" si="6"/>
        <v>0</v>
      </c>
      <c r="G63" s="175">
        <v>0</v>
      </c>
      <c r="H63" s="175">
        <v>0</v>
      </c>
      <c r="I63" s="175">
        <v>0</v>
      </c>
      <c r="J63" s="175">
        <v>0</v>
      </c>
      <c r="K63" s="175">
        <v>0</v>
      </c>
      <c r="L63" s="175">
        <v>0</v>
      </c>
      <c r="M63" s="175">
        <v>0</v>
      </c>
      <c r="N63" s="175">
        <v>0</v>
      </c>
      <c r="O63" s="175">
        <v>0</v>
      </c>
      <c r="P63" s="175">
        <v>0</v>
      </c>
      <c r="Q63" s="175">
        <v>0</v>
      </c>
      <c r="R63" s="175">
        <v>0</v>
      </c>
      <c r="S63" s="175">
        <v>0</v>
      </c>
      <c r="T63" s="175">
        <v>0</v>
      </c>
      <c r="U63" s="175">
        <v>0</v>
      </c>
      <c r="V63" s="175">
        <v>0</v>
      </c>
      <c r="W63" s="175">
        <v>0</v>
      </c>
      <c r="X63" s="175">
        <v>0</v>
      </c>
      <c r="Y63" s="175">
        <v>0</v>
      </c>
      <c r="Z63" s="175">
        <v>0</v>
      </c>
      <c r="AA63" s="175">
        <v>0</v>
      </c>
      <c r="AB63" s="178">
        <f t="shared" si="3"/>
        <v>0</v>
      </c>
      <c r="AC63" s="178">
        <f t="shared" si="4"/>
        <v>0</v>
      </c>
    </row>
    <row r="64" spans="1:29" ht="18.75" x14ac:dyDescent="0.25">
      <c r="A64" s="73" t="s">
        <v>223</v>
      </c>
      <c r="B64" s="72" t="s">
        <v>121</v>
      </c>
      <c r="C64" s="174">
        <f t="shared" si="5"/>
        <v>0</v>
      </c>
      <c r="D64" s="174">
        <v>0</v>
      </c>
      <c r="E64" s="221">
        <v>0</v>
      </c>
      <c r="F64" s="221">
        <f t="shared" si="6"/>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8">
        <f t="shared" si="3"/>
        <v>0</v>
      </c>
      <c r="AC64" s="178">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77"/>
      <c r="C66" s="477"/>
      <c r="D66" s="477"/>
      <c r="E66" s="477"/>
      <c r="F66" s="477"/>
      <c r="G66" s="477"/>
      <c r="H66" s="477"/>
      <c r="I66" s="477"/>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78"/>
      <c r="C68" s="478"/>
      <c r="D68" s="478"/>
      <c r="E68" s="478"/>
      <c r="F68" s="478"/>
      <c r="G68" s="478"/>
      <c r="H68" s="478"/>
      <c r="I68" s="478"/>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77"/>
      <c r="C70" s="477"/>
      <c r="D70" s="477"/>
      <c r="E70" s="477"/>
      <c r="F70" s="477"/>
      <c r="G70" s="477"/>
      <c r="H70" s="477"/>
      <c r="I70" s="477"/>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77"/>
      <c r="C72" s="477"/>
      <c r="D72" s="477"/>
      <c r="E72" s="477"/>
      <c r="F72" s="477"/>
      <c r="G72" s="477"/>
      <c r="H72" s="477"/>
      <c r="I72" s="477"/>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78"/>
      <c r="C73" s="478"/>
      <c r="D73" s="478"/>
      <c r="E73" s="478"/>
      <c r="F73" s="478"/>
      <c r="G73" s="478"/>
      <c r="H73" s="478"/>
      <c r="I73" s="478"/>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77"/>
      <c r="C74" s="477"/>
      <c r="D74" s="477"/>
      <c r="E74" s="477"/>
      <c r="F74" s="477"/>
      <c r="G74" s="477"/>
      <c r="H74" s="477"/>
      <c r="I74" s="477"/>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75"/>
      <c r="C75" s="475"/>
      <c r="D75" s="475"/>
      <c r="E75" s="475"/>
      <c r="F75" s="475"/>
      <c r="G75" s="475"/>
      <c r="H75" s="475"/>
      <c r="I75" s="475"/>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76"/>
      <c r="C77" s="476"/>
      <c r="D77" s="476"/>
      <c r="E77" s="476"/>
      <c r="F77" s="476"/>
      <c r="G77" s="476"/>
      <c r="H77" s="476"/>
      <c r="I77" s="476"/>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48" priority="10" operator="notEqual">
      <formula>0</formula>
    </cfRule>
  </conditionalFormatting>
  <conditionalFormatting sqref="AB24:AC64">
    <cfRule type="cellIs" dxfId="47" priority="9" operator="notEqual">
      <formula>0</formula>
    </cfRule>
  </conditionalFormatting>
  <conditionalFormatting sqref="E24:F24">
    <cfRule type="cellIs" dxfId="46" priority="8" operator="notEqual">
      <formula>0</formula>
    </cfRule>
  </conditionalFormatting>
  <conditionalFormatting sqref="E58:F64 E51:F51 E25:F43">
    <cfRule type="cellIs" dxfId="45" priority="7" operator="notEqual">
      <formula>0</formula>
    </cfRule>
  </conditionalFormatting>
  <conditionalFormatting sqref="F44 F50">
    <cfRule type="cellIs" dxfId="44" priority="6" operator="notEqual">
      <formula>0</formula>
    </cfRule>
  </conditionalFormatting>
  <conditionalFormatting sqref="F45:F49">
    <cfRule type="cellIs" dxfId="43" priority="5" operator="notEqual">
      <formula>0</formula>
    </cfRule>
  </conditionalFormatting>
  <conditionalFormatting sqref="E44:E50">
    <cfRule type="cellIs" dxfId="42" priority="4" operator="notEqual">
      <formula>0</formula>
    </cfRule>
  </conditionalFormatting>
  <conditionalFormatting sqref="E52:F52 F53:F57">
    <cfRule type="cellIs" dxfId="41" priority="3" operator="notEqual">
      <formula>0</formula>
    </cfRule>
  </conditionalFormatting>
  <conditionalFormatting sqref="E53:E57">
    <cfRule type="cellIs" dxfId="40" priority="2" operator="notEqual">
      <formula>0</formula>
    </cfRule>
  </conditionalFormatting>
  <conditionalFormatting sqref="D24:D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zoomScale="70" zoomScaleNormal="70" zoomScaleSheetLayoutView="70" workbookViewId="0">
      <selection activeCell="A18" sqref="A18:AC18"/>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19" style="60" customWidth="1"/>
    <col min="6" max="6" width="23.85546875" style="60" customWidth="1"/>
    <col min="7" max="7" width="12" style="60" customWidth="1"/>
    <col min="8" max="15" width="9.28515625" style="60" customWidth="1"/>
    <col min="16" max="17" width="8" style="60" customWidth="1"/>
    <col min="18" max="19" width="8.5703125" style="60" customWidth="1"/>
    <col min="20" max="21" width="8" style="60" customWidth="1"/>
    <col min="22" max="23" width="8.5703125" style="60" customWidth="1"/>
    <col min="24" max="25" width="8" style="60" customWidth="1"/>
    <col min="26" max="27" width="8.5703125" style="60" customWidth="1"/>
    <col min="28" max="28" width="13.140625" style="60" customWidth="1"/>
    <col min="29" max="29" width="24.85546875" style="60" customWidth="1"/>
    <col min="30" max="16384" width="9.140625" style="60"/>
  </cols>
  <sheetData>
    <row r="1" spans="1:29" ht="18.75" x14ac:dyDescent="0.25">
      <c r="AC1" s="186" t="s">
        <v>65</v>
      </c>
    </row>
    <row r="2" spans="1:29" ht="18.75" x14ac:dyDescent="0.3">
      <c r="AC2" s="187" t="s">
        <v>7</v>
      </c>
    </row>
    <row r="3" spans="1:29" ht="18.75" x14ac:dyDescent="0.3">
      <c r="AC3" s="187" t="s">
        <v>64</v>
      </c>
    </row>
    <row r="4" spans="1:29" ht="18.75" customHeight="1" x14ac:dyDescent="0.25">
      <c r="A4" s="394" t="s">
        <v>607</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row>
    <row r="5" spans="1:29" ht="18.75" x14ac:dyDescent="0.3">
      <c r="AC5" s="187"/>
    </row>
    <row r="6" spans="1:29" ht="18.75" x14ac:dyDescent="0.25">
      <c r="A6" s="498" t="s">
        <v>6</v>
      </c>
      <c r="B6" s="498"/>
      <c r="C6" s="498"/>
      <c r="D6" s="498"/>
      <c r="E6" s="498"/>
      <c r="F6" s="498"/>
      <c r="G6" s="498"/>
      <c r="H6" s="498"/>
      <c r="I6" s="498"/>
      <c r="J6" s="498"/>
      <c r="K6" s="498"/>
      <c r="L6" s="498"/>
      <c r="M6" s="498"/>
      <c r="N6" s="498"/>
      <c r="O6" s="498"/>
      <c r="P6" s="498"/>
      <c r="Q6" s="498"/>
      <c r="R6" s="498"/>
      <c r="S6" s="498"/>
      <c r="T6" s="498"/>
      <c r="U6" s="498"/>
      <c r="V6" s="498"/>
      <c r="W6" s="498"/>
      <c r="X6" s="498"/>
      <c r="Y6" s="498"/>
      <c r="Z6" s="498"/>
      <c r="AA6" s="498"/>
      <c r="AB6" s="498"/>
      <c r="AC6" s="498"/>
    </row>
    <row r="7" spans="1:29" ht="18.75" x14ac:dyDescent="0.25">
      <c r="A7" s="388"/>
      <c r="B7" s="388"/>
      <c r="C7" s="388"/>
      <c r="D7" s="388"/>
      <c r="E7" s="388"/>
      <c r="F7" s="388"/>
      <c r="G7" s="388"/>
      <c r="H7" s="248"/>
      <c r="I7" s="248"/>
      <c r="J7" s="248"/>
      <c r="K7" s="248"/>
      <c r="L7" s="248"/>
      <c r="M7" s="248"/>
      <c r="N7" s="248"/>
      <c r="O7" s="248"/>
      <c r="P7" s="248"/>
      <c r="Q7" s="248"/>
      <c r="R7" s="248"/>
      <c r="S7" s="248"/>
      <c r="T7" s="248"/>
      <c r="U7" s="248"/>
      <c r="V7" s="248"/>
      <c r="W7" s="248"/>
      <c r="X7" s="248"/>
      <c r="Y7" s="248"/>
      <c r="Z7" s="248"/>
      <c r="AA7" s="248"/>
      <c r="AB7" s="248"/>
      <c r="AC7" s="248"/>
    </row>
    <row r="8" spans="1:29" x14ac:dyDescent="0.25">
      <c r="A8" s="499" t="s">
        <v>570</v>
      </c>
      <c r="B8" s="499"/>
      <c r="C8" s="499"/>
      <c r="D8" s="499"/>
      <c r="E8" s="499"/>
      <c r="F8" s="499"/>
      <c r="G8" s="499"/>
      <c r="H8" s="499"/>
      <c r="I8" s="499"/>
      <c r="J8" s="499"/>
      <c r="K8" s="499"/>
      <c r="L8" s="499"/>
      <c r="M8" s="499"/>
      <c r="N8" s="499"/>
      <c r="O8" s="499"/>
      <c r="P8" s="499"/>
      <c r="Q8" s="499"/>
      <c r="R8" s="499"/>
      <c r="S8" s="499"/>
      <c r="T8" s="499"/>
      <c r="U8" s="499"/>
      <c r="V8" s="499"/>
      <c r="W8" s="499"/>
      <c r="X8" s="499"/>
      <c r="Y8" s="499"/>
      <c r="Z8" s="499"/>
      <c r="AA8" s="499"/>
      <c r="AB8" s="499"/>
      <c r="AC8" s="499"/>
    </row>
    <row r="9" spans="1:29" ht="18.75" customHeight="1" x14ac:dyDescent="0.25">
      <c r="A9" s="401" t="s">
        <v>5</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row>
    <row r="10" spans="1:29" ht="18.75" x14ac:dyDescent="0.25">
      <c r="A10" s="388"/>
      <c r="B10" s="388"/>
      <c r="C10" s="388"/>
      <c r="D10" s="388"/>
      <c r="E10" s="388"/>
      <c r="F10" s="388"/>
      <c r="G10" s="388"/>
      <c r="H10" s="248"/>
      <c r="I10" s="248"/>
      <c r="J10" s="248"/>
      <c r="K10" s="248"/>
      <c r="L10" s="248"/>
      <c r="M10" s="248"/>
      <c r="N10" s="248"/>
      <c r="O10" s="248"/>
      <c r="P10" s="248"/>
      <c r="Q10" s="248"/>
      <c r="R10" s="248"/>
      <c r="S10" s="248"/>
      <c r="T10" s="248"/>
      <c r="U10" s="248"/>
      <c r="V10" s="248"/>
      <c r="W10" s="248"/>
      <c r="X10" s="248"/>
      <c r="Y10" s="248"/>
      <c r="Z10" s="248"/>
      <c r="AA10" s="248"/>
      <c r="AB10" s="248"/>
      <c r="AC10" s="248"/>
    </row>
    <row r="11" spans="1:29" x14ac:dyDescent="0.25">
      <c r="A11" s="499" t="s">
        <v>589</v>
      </c>
      <c r="B11" s="499"/>
      <c r="C11" s="499"/>
      <c r="D11" s="499"/>
      <c r="E11" s="499"/>
      <c r="F11" s="499"/>
      <c r="G11" s="499"/>
      <c r="H11" s="499"/>
      <c r="I11" s="499"/>
      <c r="J11" s="499"/>
      <c r="K11" s="499"/>
      <c r="L11" s="499"/>
      <c r="M11" s="499"/>
      <c r="N11" s="499"/>
      <c r="O11" s="499"/>
      <c r="P11" s="499"/>
      <c r="Q11" s="499"/>
      <c r="R11" s="499"/>
      <c r="S11" s="499"/>
      <c r="T11" s="499"/>
      <c r="U11" s="499"/>
      <c r="V11" s="499"/>
      <c r="W11" s="499"/>
      <c r="X11" s="499"/>
      <c r="Y11" s="499"/>
      <c r="Z11" s="499"/>
      <c r="AA11" s="499"/>
      <c r="AB11" s="499"/>
      <c r="AC11" s="499"/>
    </row>
    <row r="12" spans="1:29" x14ac:dyDescent="0.25">
      <c r="A12" s="401" t="s">
        <v>4</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row>
    <row r="13" spans="1:29" ht="16.5" customHeight="1" x14ac:dyDescent="0.3">
      <c r="A13" s="249"/>
      <c r="B13" s="249"/>
      <c r="C13" s="249"/>
      <c r="D13" s="249"/>
      <c r="E13" s="249"/>
      <c r="F13" s="249"/>
      <c r="G13" s="249"/>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403" t="s">
        <v>588</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row>
    <row r="15" spans="1:29" ht="15.75" customHeight="1" x14ac:dyDescent="0.25">
      <c r="A15" s="401" t="s">
        <v>3</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row>
    <row r="16" spans="1:29" x14ac:dyDescent="0.25">
      <c r="A16" s="480"/>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A16" s="480"/>
      <c r="AB16" s="480"/>
      <c r="AC16" s="480"/>
    </row>
    <row r="18" spans="1:32" x14ac:dyDescent="0.25">
      <c r="A18" s="485" t="s">
        <v>423</v>
      </c>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row>
    <row r="20" spans="1:32" ht="33" customHeight="1" x14ac:dyDescent="0.25">
      <c r="A20" s="481" t="s">
        <v>183</v>
      </c>
      <c r="B20" s="481" t="s">
        <v>182</v>
      </c>
      <c r="C20" s="494" t="s">
        <v>181</v>
      </c>
      <c r="D20" s="494"/>
      <c r="E20" s="497" t="s">
        <v>180</v>
      </c>
      <c r="F20" s="497"/>
      <c r="G20" s="481" t="s">
        <v>592</v>
      </c>
      <c r="H20" s="495">
        <v>2020</v>
      </c>
      <c r="I20" s="496"/>
      <c r="J20" s="496"/>
      <c r="K20" s="496"/>
      <c r="L20" s="495">
        <v>2021</v>
      </c>
      <c r="M20" s="496"/>
      <c r="N20" s="496"/>
      <c r="O20" s="496"/>
      <c r="P20" s="495">
        <v>2022</v>
      </c>
      <c r="Q20" s="496"/>
      <c r="R20" s="496"/>
      <c r="S20" s="496"/>
      <c r="T20" s="495">
        <v>2023</v>
      </c>
      <c r="U20" s="496"/>
      <c r="V20" s="496"/>
      <c r="W20" s="496"/>
      <c r="X20" s="495">
        <v>2024</v>
      </c>
      <c r="Y20" s="496"/>
      <c r="Z20" s="496"/>
      <c r="AA20" s="496"/>
      <c r="AB20" s="493" t="s">
        <v>179</v>
      </c>
      <c r="AC20" s="493"/>
      <c r="AD20" s="389"/>
      <c r="AE20" s="389"/>
      <c r="AF20" s="389"/>
    </row>
    <row r="21" spans="1:32" ht="99.75" customHeight="1" x14ac:dyDescent="0.25">
      <c r="A21" s="482"/>
      <c r="B21" s="482"/>
      <c r="C21" s="494"/>
      <c r="D21" s="494"/>
      <c r="E21" s="497"/>
      <c r="F21" s="497"/>
      <c r="G21" s="482"/>
      <c r="H21" s="494" t="s">
        <v>572</v>
      </c>
      <c r="I21" s="494"/>
      <c r="J21" s="494" t="s">
        <v>564</v>
      </c>
      <c r="K21" s="494"/>
      <c r="L21" s="494" t="s">
        <v>573</v>
      </c>
      <c r="M21" s="494"/>
      <c r="N21" s="494" t="s">
        <v>564</v>
      </c>
      <c r="O21" s="494"/>
      <c r="P21" s="494" t="s">
        <v>1</v>
      </c>
      <c r="Q21" s="494"/>
      <c r="R21" s="494" t="s">
        <v>178</v>
      </c>
      <c r="S21" s="494"/>
      <c r="T21" s="494" t="s">
        <v>1</v>
      </c>
      <c r="U21" s="494"/>
      <c r="V21" s="494" t="s">
        <v>178</v>
      </c>
      <c r="W21" s="494"/>
      <c r="X21" s="494" t="s">
        <v>1</v>
      </c>
      <c r="Y21" s="494"/>
      <c r="Z21" s="494" t="s">
        <v>178</v>
      </c>
      <c r="AA21" s="494"/>
      <c r="AB21" s="493"/>
      <c r="AC21" s="493"/>
    </row>
    <row r="22" spans="1:32" ht="89.25" customHeight="1" x14ac:dyDescent="0.25">
      <c r="A22" s="483"/>
      <c r="B22" s="483"/>
      <c r="C22" s="382" t="s">
        <v>1</v>
      </c>
      <c r="D22" s="382" t="s">
        <v>178</v>
      </c>
      <c r="E22" s="78" t="s">
        <v>571</v>
      </c>
      <c r="F22" s="78" t="s">
        <v>608</v>
      </c>
      <c r="G22" s="483"/>
      <c r="H22" s="250" t="s">
        <v>404</v>
      </c>
      <c r="I22" s="250" t="s">
        <v>405</v>
      </c>
      <c r="J22" s="250" t="s">
        <v>404</v>
      </c>
      <c r="K22" s="250" t="s">
        <v>405</v>
      </c>
      <c r="L22" s="250" t="s">
        <v>404</v>
      </c>
      <c r="M22" s="250" t="s">
        <v>405</v>
      </c>
      <c r="N22" s="250" t="s">
        <v>404</v>
      </c>
      <c r="O22" s="250" t="s">
        <v>405</v>
      </c>
      <c r="P22" s="250" t="s">
        <v>404</v>
      </c>
      <c r="Q22" s="250" t="s">
        <v>405</v>
      </c>
      <c r="R22" s="250" t="s">
        <v>404</v>
      </c>
      <c r="S22" s="250" t="s">
        <v>405</v>
      </c>
      <c r="T22" s="250" t="s">
        <v>404</v>
      </c>
      <c r="U22" s="250" t="s">
        <v>405</v>
      </c>
      <c r="V22" s="250" t="s">
        <v>404</v>
      </c>
      <c r="W22" s="250" t="s">
        <v>405</v>
      </c>
      <c r="X22" s="250" t="s">
        <v>404</v>
      </c>
      <c r="Y22" s="250" t="s">
        <v>405</v>
      </c>
      <c r="Z22" s="250" t="s">
        <v>404</v>
      </c>
      <c r="AA22" s="250" t="s">
        <v>405</v>
      </c>
      <c r="AB22" s="382" t="s">
        <v>1</v>
      </c>
      <c r="AC22" s="382" t="s">
        <v>565</v>
      </c>
    </row>
    <row r="23" spans="1:32" ht="19.5" customHeight="1" x14ac:dyDescent="0.25">
      <c r="A23" s="387">
        <v>1</v>
      </c>
      <c r="B23" s="387">
        <v>2</v>
      </c>
      <c r="C23" s="387">
        <v>3</v>
      </c>
      <c r="D23" s="387">
        <v>4</v>
      </c>
      <c r="E23" s="387">
        <v>5</v>
      </c>
      <c r="F23" s="387">
        <v>6</v>
      </c>
      <c r="G23" s="387">
        <v>7</v>
      </c>
      <c r="H23" s="387">
        <v>8</v>
      </c>
      <c r="I23" s="387">
        <v>9</v>
      </c>
      <c r="J23" s="387">
        <v>10</v>
      </c>
      <c r="K23" s="387">
        <v>11</v>
      </c>
      <c r="L23" s="387">
        <v>12</v>
      </c>
      <c r="M23" s="387">
        <v>13</v>
      </c>
      <c r="N23" s="387">
        <v>14</v>
      </c>
      <c r="O23" s="387">
        <v>15</v>
      </c>
      <c r="P23" s="387">
        <v>16</v>
      </c>
      <c r="Q23" s="387">
        <v>17</v>
      </c>
      <c r="R23" s="387">
        <v>18</v>
      </c>
      <c r="S23" s="387">
        <v>19</v>
      </c>
      <c r="T23" s="387">
        <v>20</v>
      </c>
      <c r="U23" s="387">
        <v>21</v>
      </c>
      <c r="V23" s="387">
        <v>22</v>
      </c>
      <c r="W23" s="387">
        <v>23</v>
      </c>
      <c r="X23" s="387">
        <v>24</v>
      </c>
      <c r="Y23" s="387">
        <v>25</v>
      </c>
      <c r="Z23" s="387">
        <v>26</v>
      </c>
      <c r="AA23" s="387">
        <v>27</v>
      </c>
      <c r="AB23" s="387">
        <v>28</v>
      </c>
      <c r="AC23" s="387">
        <v>29</v>
      </c>
    </row>
    <row r="24" spans="1:32" ht="47.25" customHeight="1" x14ac:dyDescent="0.25">
      <c r="A24" s="251">
        <v>1</v>
      </c>
      <c r="B24" s="252" t="s">
        <v>177</v>
      </c>
      <c r="C24" s="253">
        <v>6.7234807564602024</v>
      </c>
      <c r="D24" s="253">
        <v>6.7234807564602024</v>
      </c>
      <c r="E24" s="253">
        <v>6.7234807564602024</v>
      </c>
      <c r="F24" s="253">
        <v>6.7234807564602024</v>
      </c>
      <c r="G24" s="253">
        <v>0</v>
      </c>
      <c r="H24" s="253">
        <v>0</v>
      </c>
      <c r="I24" s="253">
        <v>0</v>
      </c>
      <c r="J24" s="253">
        <v>0</v>
      </c>
      <c r="K24" s="253">
        <v>0</v>
      </c>
      <c r="L24" s="253">
        <v>0</v>
      </c>
      <c r="M24" s="253">
        <v>0</v>
      </c>
      <c r="N24" s="253">
        <v>0</v>
      </c>
      <c r="O24" s="253">
        <v>0</v>
      </c>
      <c r="P24" s="253">
        <v>0</v>
      </c>
      <c r="Q24" s="253">
        <v>0</v>
      </c>
      <c r="R24" s="253">
        <v>0</v>
      </c>
      <c r="S24" s="253">
        <v>0</v>
      </c>
      <c r="T24" s="253">
        <v>6.7234807564602024</v>
      </c>
      <c r="U24" s="253">
        <v>0</v>
      </c>
      <c r="V24" s="253">
        <v>6.7234807564602024</v>
      </c>
      <c r="W24" s="253">
        <v>0</v>
      </c>
      <c r="X24" s="253">
        <v>0</v>
      </c>
      <c r="Y24" s="253">
        <v>0</v>
      </c>
      <c r="Z24" s="253">
        <v>0</v>
      </c>
      <c r="AA24" s="253">
        <v>0</v>
      </c>
      <c r="AB24" s="253">
        <v>6.7234807564602024</v>
      </c>
      <c r="AC24" s="264">
        <v>6.7234807564602024</v>
      </c>
    </row>
    <row r="25" spans="1:32" ht="24" customHeight="1" x14ac:dyDescent="0.25">
      <c r="A25" s="254" t="s">
        <v>176</v>
      </c>
      <c r="B25" s="255" t="s">
        <v>175</v>
      </c>
      <c r="C25" s="253">
        <v>0</v>
      </c>
      <c r="D25" s="253">
        <v>0</v>
      </c>
      <c r="E25" s="253">
        <v>0</v>
      </c>
      <c r="F25" s="253">
        <v>0</v>
      </c>
      <c r="G25" s="253">
        <v>0</v>
      </c>
      <c r="H25" s="253">
        <v>0</v>
      </c>
      <c r="I25" s="256">
        <v>0</v>
      </c>
      <c r="J25" s="256">
        <v>0</v>
      </c>
      <c r="K25" s="256">
        <v>0</v>
      </c>
      <c r="L25" s="253">
        <v>0</v>
      </c>
      <c r="M25" s="256">
        <v>0</v>
      </c>
      <c r="N25" s="256">
        <v>0</v>
      </c>
      <c r="O25" s="256">
        <v>0</v>
      </c>
      <c r="P25" s="256">
        <v>0</v>
      </c>
      <c r="Q25" s="256">
        <v>0</v>
      </c>
      <c r="R25" s="256">
        <v>0</v>
      </c>
      <c r="S25" s="256">
        <v>0</v>
      </c>
      <c r="T25" s="253">
        <v>0</v>
      </c>
      <c r="U25" s="256">
        <v>0</v>
      </c>
      <c r="V25" s="253">
        <v>0</v>
      </c>
      <c r="W25" s="256">
        <v>0</v>
      </c>
      <c r="X25" s="256">
        <v>0</v>
      </c>
      <c r="Y25" s="256">
        <v>0</v>
      </c>
      <c r="Z25" s="256">
        <v>0</v>
      </c>
      <c r="AA25" s="256">
        <v>0</v>
      </c>
      <c r="AB25" s="253">
        <v>0</v>
      </c>
      <c r="AC25" s="264">
        <v>0</v>
      </c>
    </row>
    <row r="26" spans="1:32" x14ac:dyDescent="0.25">
      <c r="A26" s="254" t="s">
        <v>174</v>
      </c>
      <c r="B26" s="255" t="s">
        <v>173</v>
      </c>
      <c r="C26" s="253">
        <v>0</v>
      </c>
      <c r="D26" s="253">
        <v>0</v>
      </c>
      <c r="E26" s="253">
        <v>0</v>
      </c>
      <c r="F26" s="253">
        <v>0</v>
      </c>
      <c r="G26" s="253">
        <v>0</v>
      </c>
      <c r="H26" s="253">
        <v>0</v>
      </c>
      <c r="I26" s="256">
        <v>0</v>
      </c>
      <c r="J26" s="256">
        <v>0</v>
      </c>
      <c r="K26" s="256">
        <v>0</v>
      </c>
      <c r="L26" s="253">
        <v>0</v>
      </c>
      <c r="M26" s="256">
        <v>0</v>
      </c>
      <c r="N26" s="256">
        <v>0</v>
      </c>
      <c r="O26" s="256">
        <v>0</v>
      </c>
      <c r="P26" s="256">
        <v>0</v>
      </c>
      <c r="Q26" s="256">
        <v>0</v>
      </c>
      <c r="R26" s="256">
        <v>0</v>
      </c>
      <c r="S26" s="256">
        <v>0</v>
      </c>
      <c r="T26" s="253">
        <v>0</v>
      </c>
      <c r="U26" s="256">
        <v>0</v>
      </c>
      <c r="V26" s="253">
        <v>0</v>
      </c>
      <c r="W26" s="256">
        <v>0</v>
      </c>
      <c r="X26" s="256">
        <v>0</v>
      </c>
      <c r="Y26" s="256">
        <v>0</v>
      </c>
      <c r="Z26" s="256">
        <v>0</v>
      </c>
      <c r="AA26" s="256">
        <v>0</v>
      </c>
      <c r="AB26" s="253">
        <v>0</v>
      </c>
      <c r="AC26" s="264">
        <v>0</v>
      </c>
    </row>
    <row r="27" spans="1:32" ht="31.5" x14ac:dyDescent="0.25">
      <c r="A27" s="254" t="s">
        <v>172</v>
      </c>
      <c r="B27" s="255" t="s">
        <v>360</v>
      </c>
      <c r="C27" s="253">
        <v>6.7234807564602024</v>
      </c>
      <c r="D27" s="253">
        <v>6.7234807564602024</v>
      </c>
      <c r="E27" s="253">
        <v>6.7234807564602024</v>
      </c>
      <c r="F27" s="253">
        <v>6.7234807564602024</v>
      </c>
      <c r="G27" s="253">
        <v>0</v>
      </c>
      <c r="H27" s="253">
        <v>0</v>
      </c>
      <c r="I27" s="256">
        <v>0</v>
      </c>
      <c r="J27" s="256">
        <v>0</v>
      </c>
      <c r="K27" s="256">
        <v>0</v>
      </c>
      <c r="L27" s="253">
        <v>0</v>
      </c>
      <c r="M27" s="256">
        <v>0</v>
      </c>
      <c r="N27" s="256">
        <v>0</v>
      </c>
      <c r="O27" s="256">
        <v>0</v>
      </c>
      <c r="P27" s="256">
        <v>0</v>
      </c>
      <c r="Q27" s="256">
        <v>0</v>
      </c>
      <c r="R27" s="256">
        <v>0</v>
      </c>
      <c r="S27" s="256">
        <v>0</v>
      </c>
      <c r="T27" s="253">
        <v>6.7234807564602024</v>
      </c>
      <c r="U27" s="256">
        <v>0</v>
      </c>
      <c r="V27" s="253">
        <v>6.7234807564602024</v>
      </c>
      <c r="W27" s="256">
        <v>0</v>
      </c>
      <c r="X27" s="256">
        <v>0</v>
      </c>
      <c r="Y27" s="256">
        <v>0</v>
      </c>
      <c r="Z27" s="256">
        <v>0</v>
      </c>
      <c r="AA27" s="256">
        <v>0</v>
      </c>
      <c r="AB27" s="253">
        <v>6.7234807564602024</v>
      </c>
      <c r="AC27" s="264">
        <v>6.7234807564602024</v>
      </c>
    </row>
    <row r="28" spans="1:32" x14ac:dyDescent="0.25">
      <c r="A28" s="254" t="s">
        <v>171</v>
      </c>
      <c r="B28" s="255" t="s">
        <v>566</v>
      </c>
      <c r="C28" s="253">
        <v>0</v>
      </c>
      <c r="D28" s="253">
        <v>0</v>
      </c>
      <c r="E28" s="253">
        <v>0</v>
      </c>
      <c r="F28" s="253">
        <v>0</v>
      </c>
      <c r="G28" s="253">
        <v>0</v>
      </c>
      <c r="H28" s="253">
        <v>0</v>
      </c>
      <c r="I28" s="256">
        <v>0</v>
      </c>
      <c r="J28" s="256">
        <v>0</v>
      </c>
      <c r="K28" s="256">
        <v>0</v>
      </c>
      <c r="L28" s="253">
        <v>0</v>
      </c>
      <c r="M28" s="256">
        <v>0</v>
      </c>
      <c r="N28" s="256">
        <v>0</v>
      </c>
      <c r="O28" s="256">
        <v>0</v>
      </c>
      <c r="P28" s="256">
        <v>0</v>
      </c>
      <c r="Q28" s="256">
        <v>0</v>
      </c>
      <c r="R28" s="256">
        <v>0</v>
      </c>
      <c r="S28" s="256">
        <v>0</v>
      </c>
      <c r="T28" s="256">
        <v>0</v>
      </c>
      <c r="U28" s="256">
        <v>0</v>
      </c>
      <c r="V28" s="256">
        <v>0</v>
      </c>
      <c r="W28" s="256">
        <v>0</v>
      </c>
      <c r="X28" s="256">
        <v>0</v>
      </c>
      <c r="Y28" s="256">
        <v>0</v>
      </c>
      <c r="Z28" s="256">
        <v>0</v>
      </c>
      <c r="AA28" s="256">
        <v>0</v>
      </c>
      <c r="AB28" s="253">
        <v>0</v>
      </c>
      <c r="AC28" s="264">
        <v>0</v>
      </c>
    </row>
    <row r="29" spans="1:32" x14ac:dyDescent="0.25">
      <c r="A29" s="254" t="s">
        <v>169</v>
      </c>
      <c r="B29" s="77" t="s">
        <v>168</v>
      </c>
      <c r="C29" s="253">
        <v>0</v>
      </c>
      <c r="D29" s="253">
        <v>0</v>
      </c>
      <c r="E29" s="253">
        <v>0</v>
      </c>
      <c r="F29" s="253">
        <v>0</v>
      </c>
      <c r="G29" s="253">
        <v>0</v>
      </c>
      <c r="H29" s="253">
        <v>0</v>
      </c>
      <c r="I29" s="256">
        <v>0</v>
      </c>
      <c r="J29" s="257">
        <v>0</v>
      </c>
      <c r="K29" s="256">
        <v>0</v>
      </c>
      <c r="L29" s="253">
        <v>0</v>
      </c>
      <c r="M29" s="256">
        <v>0</v>
      </c>
      <c r="N29" s="257">
        <v>0</v>
      </c>
      <c r="O29" s="256">
        <v>0</v>
      </c>
      <c r="P29" s="256">
        <v>0</v>
      </c>
      <c r="Q29" s="256">
        <v>0</v>
      </c>
      <c r="R29" s="256">
        <v>0</v>
      </c>
      <c r="S29" s="256">
        <v>0</v>
      </c>
      <c r="T29" s="256">
        <v>0</v>
      </c>
      <c r="U29" s="256">
        <v>0</v>
      </c>
      <c r="V29" s="256">
        <v>0</v>
      </c>
      <c r="W29" s="256">
        <v>0</v>
      </c>
      <c r="X29" s="256">
        <v>0</v>
      </c>
      <c r="Y29" s="256">
        <v>0</v>
      </c>
      <c r="Z29" s="256">
        <v>0</v>
      </c>
      <c r="AA29" s="256">
        <v>0</v>
      </c>
      <c r="AB29" s="253">
        <v>0</v>
      </c>
      <c r="AC29" s="264">
        <v>0</v>
      </c>
    </row>
    <row r="30" spans="1:32" s="390" customFormat="1" ht="47.25" x14ac:dyDescent="0.25">
      <c r="A30" s="251" t="s">
        <v>60</v>
      </c>
      <c r="B30" s="252" t="s">
        <v>167</v>
      </c>
      <c r="C30" s="253">
        <v>5.6029006303835018</v>
      </c>
      <c r="D30" s="253">
        <v>5.6029006303835018</v>
      </c>
      <c r="E30" s="253">
        <v>5.6029006303835018</v>
      </c>
      <c r="F30" s="253">
        <v>5.6029006303835018</v>
      </c>
      <c r="G30" s="253">
        <v>0</v>
      </c>
      <c r="H30" s="253">
        <v>0</v>
      </c>
      <c r="I30" s="253">
        <v>0</v>
      </c>
      <c r="J30" s="253">
        <v>0</v>
      </c>
      <c r="K30" s="253">
        <v>0</v>
      </c>
      <c r="L30" s="253">
        <v>0</v>
      </c>
      <c r="M30" s="253">
        <v>0</v>
      </c>
      <c r="N30" s="253">
        <v>0</v>
      </c>
      <c r="O30" s="253">
        <v>0</v>
      </c>
      <c r="P30" s="253">
        <v>0</v>
      </c>
      <c r="Q30" s="253">
        <v>0</v>
      </c>
      <c r="R30" s="253">
        <v>0</v>
      </c>
      <c r="S30" s="253">
        <v>0</v>
      </c>
      <c r="T30" s="253">
        <v>5.6029006303835018</v>
      </c>
      <c r="U30" s="253">
        <v>0</v>
      </c>
      <c r="V30" s="253">
        <v>5.6029006303835018</v>
      </c>
      <c r="W30" s="253">
        <v>0</v>
      </c>
      <c r="X30" s="253">
        <v>0</v>
      </c>
      <c r="Y30" s="253">
        <v>0</v>
      </c>
      <c r="Z30" s="253">
        <v>0</v>
      </c>
      <c r="AA30" s="253">
        <v>0</v>
      </c>
      <c r="AB30" s="253">
        <v>5.6029006303835018</v>
      </c>
      <c r="AC30" s="264">
        <v>5.6029006303835018</v>
      </c>
    </row>
    <row r="31" spans="1:32" x14ac:dyDescent="0.25">
      <c r="A31" s="251" t="s">
        <v>166</v>
      </c>
      <c r="B31" s="255" t="s">
        <v>165</v>
      </c>
      <c r="C31" s="253">
        <v>0.31699153548033748</v>
      </c>
      <c r="D31" s="253">
        <v>0.31699153548033748</v>
      </c>
      <c r="E31" s="253">
        <v>0.31699153548033748</v>
      </c>
      <c r="F31" s="253">
        <v>0.31699153548033748</v>
      </c>
      <c r="G31" s="253">
        <v>0</v>
      </c>
      <c r="H31" s="253">
        <v>0</v>
      </c>
      <c r="I31" s="256">
        <v>0</v>
      </c>
      <c r="J31" s="256">
        <v>0</v>
      </c>
      <c r="K31" s="256">
        <v>0</v>
      </c>
      <c r="L31" s="253">
        <v>0</v>
      </c>
      <c r="M31" s="256">
        <v>0</v>
      </c>
      <c r="N31" s="256">
        <v>0</v>
      </c>
      <c r="O31" s="256">
        <v>0</v>
      </c>
      <c r="P31" s="256">
        <v>0</v>
      </c>
      <c r="Q31" s="256">
        <v>0</v>
      </c>
      <c r="R31" s="256">
        <v>0</v>
      </c>
      <c r="S31" s="256">
        <v>0</v>
      </c>
      <c r="T31" s="253">
        <v>0.31699153548033748</v>
      </c>
      <c r="U31" s="256">
        <v>0</v>
      </c>
      <c r="V31" s="253">
        <v>0.31699153548033748</v>
      </c>
      <c r="W31" s="256">
        <v>0</v>
      </c>
      <c r="X31" s="256">
        <v>0</v>
      </c>
      <c r="Y31" s="256">
        <v>0</v>
      </c>
      <c r="Z31" s="256">
        <v>0</v>
      </c>
      <c r="AA31" s="256">
        <v>0</v>
      </c>
      <c r="AB31" s="253">
        <v>0.31699153548033748</v>
      </c>
      <c r="AC31" s="264">
        <v>0.31699153548033748</v>
      </c>
    </row>
    <row r="32" spans="1:32" ht="31.5" x14ac:dyDescent="0.25">
      <c r="A32" s="251" t="s">
        <v>164</v>
      </c>
      <c r="B32" s="255" t="s">
        <v>163</v>
      </c>
      <c r="C32" s="253">
        <v>5.2749362443814203</v>
      </c>
      <c r="D32" s="253">
        <v>5.2749362443814203</v>
      </c>
      <c r="E32" s="253">
        <v>5.2749362443814203</v>
      </c>
      <c r="F32" s="253">
        <v>5.2749362443814203</v>
      </c>
      <c r="G32" s="253">
        <v>0</v>
      </c>
      <c r="H32" s="253">
        <v>0</v>
      </c>
      <c r="I32" s="256">
        <v>0</v>
      </c>
      <c r="J32" s="256">
        <v>0</v>
      </c>
      <c r="K32" s="256">
        <v>0</v>
      </c>
      <c r="L32" s="253">
        <v>0</v>
      </c>
      <c r="M32" s="256">
        <v>0</v>
      </c>
      <c r="N32" s="256">
        <v>0</v>
      </c>
      <c r="O32" s="256">
        <v>0</v>
      </c>
      <c r="P32" s="256">
        <v>0</v>
      </c>
      <c r="Q32" s="256">
        <v>0</v>
      </c>
      <c r="R32" s="256">
        <v>0</v>
      </c>
      <c r="S32" s="256">
        <v>0</v>
      </c>
      <c r="T32" s="253">
        <v>5.2749362443814203</v>
      </c>
      <c r="U32" s="256">
        <v>0</v>
      </c>
      <c r="V32" s="253">
        <v>5.2749362443814203</v>
      </c>
      <c r="W32" s="256">
        <v>0</v>
      </c>
      <c r="X32" s="256">
        <v>0</v>
      </c>
      <c r="Y32" s="256">
        <v>0</v>
      </c>
      <c r="Z32" s="256">
        <v>0</v>
      </c>
      <c r="AA32" s="256">
        <v>0</v>
      </c>
      <c r="AB32" s="253">
        <v>5.2749362443814203</v>
      </c>
      <c r="AC32" s="264">
        <v>5.2749362443814203</v>
      </c>
    </row>
    <row r="33" spans="1:29" x14ac:dyDescent="0.25">
      <c r="A33" s="251" t="s">
        <v>162</v>
      </c>
      <c r="B33" s="255" t="s">
        <v>161</v>
      </c>
      <c r="C33" s="253">
        <v>0</v>
      </c>
      <c r="D33" s="253">
        <v>0</v>
      </c>
      <c r="E33" s="253">
        <v>0</v>
      </c>
      <c r="F33" s="253">
        <v>0</v>
      </c>
      <c r="G33" s="253">
        <v>0</v>
      </c>
      <c r="H33" s="253">
        <v>0</v>
      </c>
      <c r="I33" s="256">
        <v>0</v>
      </c>
      <c r="J33" s="256">
        <v>0</v>
      </c>
      <c r="K33" s="256">
        <v>0</v>
      </c>
      <c r="L33" s="253">
        <v>0</v>
      </c>
      <c r="M33" s="256">
        <v>0</v>
      </c>
      <c r="N33" s="256">
        <v>0</v>
      </c>
      <c r="O33" s="256">
        <v>0</v>
      </c>
      <c r="P33" s="256">
        <v>0</v>
      </c>
      <c r="Q33" s="256">
        <v>0</v>
      </c>
      <c r="R33" s="256">
        <v>0</v>
      </c>
      <c r="S33" s="256">
        <v>0</v>
      </c>
      <c r="T33" s="253">
        <v>0</v>
      </c>
      <c r="U33" s="256">
        <v>0</v>
      </c>
      <c r="V33" s="253">
        <v>0</v>
      </c>
      <c r="W33" s="256">
        <v>0</v>
      </c>
      <c r="X33" s="256">
        <v>0</v>
      </c>
      <c r="Y33" s="256">
        <v>0</v>
      </c>
      <c r="Z33" s="256">
        <v>0</v>
      </c>
      <c r="AA33" s="256">
        <v>0</v>
      </c>
      <c r="AB33" s="253">
        <v>0</v>
      </c>
      <c r="AC33" s="264">
        <v>0</v>
      </c>
    </row>
    <row r="34" spans="1:29" x14ac:dyDescent="0.25">
      <c r="A34" s="251" t="s">
        <v>160</v>
      </c>
      <c r="B34" s="255" t="s">
        <v>159</v>
      </c>
      <c r="C34" s="253">
        <v>1.0972850521744128E-2</v>
      </c>
      <c r="D34" s="253">
        <v>1.0972850521744128E-2</v>
      </c>
      <c r="E34" s="253">
        <v>1.0972850521744128E-2</v>
      </c>
      <c r="F34" s="253">
        <v>1.0972850521744128E-2</v>
      </c>
      <c r="G34" s="253">
        <v>0</v>
      </c>
      <c r="H34" s="253">
        <v>0</v>
      </c>
      <c r="I34" s="256">
        <v>0</v>
      </c>
      <c r="J34" s="256">
        <v>0</v>
      </c>
      <c r="K34" s="256">
        <v>0</v>
      </c>
      <c r="L34" s="253">
        <v>0</v>
      </c>
      <c r="M34" s="256">
        <v>0</v>
      </c>
      <c r="N34" s="256">
        <v>0</v>
      </c>
      <c r="O34" s="256">
        <v>0</v>
      </c>
      <c r="P34" s="256">
        <v>0</v>
      </c>
      <c r="Q34" s="256">
        <v>0</v>
      </c>
      <c r="R34" s="256">
        <v>0</v>
      </c>
      <c r="S34" s="256">
        <v>0</v>
      </c>
      <c r="T34" s="253">
        <v>1.0972850521744128E-2</v>
      </c>
      <c r="U34" s="256">
        <v>0</v>
      </c>
      <c r="V34" s="253">
        <v>1.0972850521744128E-2</v>
      </c>
      <c r="W34" s="256">
        <v>0</v>
      </c>
      <c r="X34" s="256">
        <v>0</v>
      </c>
      <c r="Y34" s="256">
        <v>0</v>
      </c>
      <c r="Z34" s="256">
        <v>0</v>
      </c>
      <c r="AA34" s="256">
        <v>0</v>
      </c>
      <c r="AB34" s="253">
        <v>1.0972850521744128E-2</v>
      </c>
      <c r="AC34" s="264">
        <v>1.0972850521744128E-2</v>
      </c>
    </row>
    <row r="35" spans="1:29" s="390" customFormat="1" ht="31.5" x14ac:dyDescent="0.25">
      <c r="A35" s="251" t="s">
        <v>59</v>
      </c>
      <c r="B35" s="252" t="s">
        <v>158</v>
      </c>
      <c r="C35" s="253">
        <v>0</v>
      </c>
      <c r="D35" s="253">
        <v>0</v>
      </c>
      <c r="E35" s="253">
        <v>0</v>
      </c>
      <c r="F35" s="253">
        <v>0</v>
      </c>
      <c r="G35" s="253">
        <v>0</v>
      </c>
      <c r="H35" s="253">
        <v>0</v>
      </c>
      <c r="I35" s="253">
        <v>0</v>
      </c>
      <c r="J35" s="253">
        <v>0</v>
      </c>
      <c r="K35" s="253">
        <v>0</v>
      </c>
      <c r="L35" s="253">
        <v>0</v>
      </c>
      <c r="M35" s="253">
        <v>0</v>
      </c>
      <c r="N35" s="253">
        <v>0</v>
      </c>
      <c r="O35" s="253">
        <v>0</v>
      </c>
      <c r="P35" s="253">
        <v>0</v>
      </c>
      <c r="Q35" s="253">
        <v>0</v>
      </c>
      <c r="R35" s="253">
        <v>0</v>
      </c>
      <c r="S35" s="253">
        <v>0</v>
      </c>
      <c r="T35" s="253">
        <v>0</v>
      </c>
      <c r="U35" s="253">
        <v>0</v>
      </c>
      <c r="V35" s="253">
        <v>0</v>
      </c>
      <c r="W35" s="253">
        <v>0</v>
      </c>
      <c r="X35" s="253">
        <v>0</v>
      </c>
      <c r="Y35" s="253">
        <v>0</v>
      </c>
      <c r="Z35" s="253">
        <v>0</v>
      </c>
      <c r="AA35" s="253">
        <v>0</v>
      </c>
      <c r="AB35" s="253">
        <v>0</v>
      </c>
      <c r="AC35" s="264">
        <v>0</v>
      </c>
    </row>
    <row r="36" spans="1:29" ht="31.5" x14ac:dyDescent="0.25">
      <c r="A36" s="254" t="s">
        <v>157</v>
      </c>
      <c r="B36" s="258" t="s">
        <v>156</v>
      </c>
      <c r="C36" s="253">
        <v>0</v>
      </c>
      <c r="D36" s="253">
        <v>0</v>
      </c>
      <c r="E36" s="253">
        <v>0</v>
      </c>
      <c r="F36" s="253">
        <v>0</v>
      </c>
      <c r="G36" s="253">
        <v>0</v>
      </c>
      <c r="H36" s="253">
        <v>0</v>
      </c>
      <c r="I36" s="256">
        <v>0</v>
      </c>
      <c r="J36" s="259">
        <v>0</v>
      </c>
      <c r="K36" s="256">
        <v>0</v>
      </c>
      <c r="L36" s="253">
        <v>0</v>
      </c>
      <c r="M36" s="256">
        <v>0</v>
      </c>
      <c r="N36" s="259">
        <v>0</v>
      </c>
      <c r="O36" s="256">
        <v>0</v>
      </c>
      <c r="P36" s="256">
        <v>0</v>
      </c>
      <c r="Q36" s="256">
        <v>0</v>
      </c>
      <c r="R36" s="256">
        <v>0</v>
      </c>
      <c r="S36" s="256">
        <v>0</v>
      </c>
      <c r="T36" s="256">
        <v>0</v>
      </c>
      <c r="U36" s="256">
        <v>0</v>
      </c>
      <c r="V36" s="256">
        <v>0</v>
      </c>
      <c r="W36" s="256">
        <v>0</v>
      </c>
      <c r="X36" s="256">
        <v>0</v>
      </c>
      <c r="Y36" s="256">
        <v>0</v>
      </c>
      <c r="Z36" s="256">
        <v>0</v>
      </c>
      <c r="AA36" s="256">
        <v>0</v>
      </c>
      <c r="AB36" s="253">
        <v>0</v>
      </c>
      <c r="AC36" s="264">
        <v>0</v>
      </c>
    </row>
    <row r="37" spans="1:29" x14ac:dyDescent="0.25">
      <c r="A37" s="254" t="s">
        <v>155</v>
      </c>
      <c r="B37" s="258" t="s">
        <v>145</v>
      </c>
      <c r="C37" s="253">
        <v>0</v>
      </c>
      <c r="D37" s="253">
        <v>0</v>
      </c>
      <c r="E37" s="253">
        <v>0</v>
      </c>
      <c r="F37" s="253">
        <v>0</v>
      </c>
      <c r="G37" s="253">
        <v>0</v>
      </c>
      <c r="H37" s="253">
        <v>0</v>
      </c>
      <c r="I37" s="256">
        <v>0</v>
      </c>
      <c r="J37" s="259">
        <v>0</v>
      </c>
      <c r="K37" s="256">
        <v>0</v>
      </c>
      <c r="L37" s="253">
        <v>0</v>
      </c>
      <c r="M37" s="256">
        <v>0</v>
      </c>
      <c r="N37" s="259">
        <v>0</v>
      </c>
      <c r="O37" s="256">
        <v>0</v>
      </c>
      <c r="P37" s="256">
        <v>0</v>
      </c>
      <c r="Q37" s="256">
        <v>0</v>
      </c>
      <c r="R37" s="256">
        <v>0</v>
      </c>
      <c r="S37" s="256">
        <v>0</v>
      </c>
      <c r="T37" s="256">
        <v>0</v>
      </c>
      <c r="U37" s="256">
        <v>0</v>
      </c>
      <c r="V37" s="256">
        <v>0</v>
      </c>
      <c r="W37" s="256">
        <v>0</v>
      </c>
      <c r="X37" s="256">
        <v>0</v>
      </c>
      <c r="Y37" s="256">
        <v>0</v>
      </c>
      <c r="Z37" s="256">
        <v>0</v>
      </c>
      <c r="AA37" s="256">
        <v>0</v>
      </c>
      <c r="AB37" s="253">
        <v>0</v>
      </c>
      <c r="AC37" s="264">
        <v>0</v>
      </c>
    </row>
    <row r="38" spans="1:29" x14ac:dyDescent="0.25">
      <c r="A38" s="254" t="s">
        <v>154</v>
      </c>
      <c r="B38" s="258" t="s">
        <v>143</v>
      </c>
      <c r="C38" s="253">
        <v>0</v>
      </c>
      <c r="D38" s="253">
        <v>0</v>
      </c>
      <c r="E38" s="253">
        <v>0</v>
      </c>
      <c r="F38" s="253">
        <v>0</v>
      </c>
      <c r="G38" s="253">
        <v>0</v>
      </c>
      <c r="H38" s="253">
        <v>0</v>
      </c>
      <c r="I38" s="256">
        <v>0</v>
      </c>
      <c r="J38" s="259">
        <v>0</v>
      </c>
      <c r="K38" s="256">
        <v>0</v>
      </c>
      <c r="L38" s="253">
        <v>0</v>
      </c>
      <c r="M38" s="256">
        <v>0</v>
      </c>
      <c r="N38" s="259">
        <v>0</v>
      </c>
      <c r="O38" s="256">
        <v>0</v>
      </c>
      <c r="P38" s="256">
        <v>0</v>
      </c>
      <c r="Q38" s="256">
        <v>0</v>
      </c>
      <c r="R38" s="256">
        <v>0</v>
      </c>
      <c r="S38" s="256">
        <v>0</v>
      </c>
      <c r="T38" s="256">
        <v>0</v>
      </c>
      <c r="U38" s="256">
        <v>0</v>
      </c>
      <c r="V38" s="256">
        <v>0</v>
      </c>
      <c r="W38" s="256">
        <v>0</v>
      </c>
      <c r="X38" s="256">
        <v>0</v>
      </c>
      <c r="Y38" s="256">
        <v>0</v>
      </c>
      <c r="Z38" s="256">
        <v>0</v>
      </c>
      <c r="AA38" s="256">
        <v>0</v>
      </c>
      <c r="AB38" s="253">
        <v>0</v>
      </c>
      <c r="AC38" s="264">
        <v>0</v>
      </c>
    </row>
    <row r="39" spans="1:29" ht="31.5" x14ac:dyDescent="0.25">
      <c r="A39" s="254" t="s">
        <v>153</v>
      </c>
      <c r="B39" s="255" t="s">
        <v>141</v>
      </c>
      <c r="C39" s="253">
        <v>0</v>
      </c>
      <c r="D39" s="253">
        <v>0</v>
      </c>
      <c r="E39" s="253">
        <v>0</v>
      </c>
      <c r="F39" s="253">
        <v>0</v>
      </c>
      <c r="G39" s="253">
        <v>0</v>
      </c>
      <c r="H39" s="253">
        <v>0</v>
      </c>
      <c r="I39" s="256">
        <v>0</v>
      </c>
      <c r="J39" s="256">
        <v>0</v>
      </c>
      <c r="K39" s="256">
        <v>0</v>
      </c>
      <c r="L39" s="253">
        <v>0</v>
      </c>
      <c r="M39" s="256">
        <v>0</v>
      </c>
      <c r="N39" s="256">
        <v>0</v>
      </c>
      <c r="O39" s="256">
        <v>0</v>
      </c>
      <c r="P39" s="256">
        <v>0</v>
      </c>
      <c r="Q39" s="256">
        <v>0</v>
      </c>
      <c r="R39" s="256">
        <v>0</v>
      </c>
      <c r="S39" s="256">
        <v>0</v>
      </c>
      <c r="T39" s="256">
        <v>0</v>
      </c>
      <c r="U39" s="256">
        <v>0</v>
      </c>
      <c r="V39" s="256">
        <v>0</v>
      </c>
      <c r="W39" s="256">
        <v>0</v>
      </c>
      <c r="X39" s="256">
        <v>0</v>
      </c>
      <c r="Y39" s="256">
        <v>0</v>
      </c>
      <c r="Z39" s="256">
        <v>0</v>
      </c>
      <c r="AA39" s="256">
        <v>0</v>
      </c>
      <c r="AB39" s="253">
        <v>0</v>
      </c>
      <c r="AC39" s="264">
        <v>0</v>
      </c>
    </row>
    <row r="40" spans="1:29" ht="31.5" x14ac:dyDescent="0.25">
      <c r="A40" s="254" t="s">
        <v>152</v>
      </c>
      <c r="B40" s="255" t="s">
        <v>139</v>
      </c>
      <c r="C40" s="253">
        <v>0</v>
      </c>
      <c r="D40" s="253">
        <v>0</v>
      </c>
      <c r="E40" s="253">
        <v>0</v>
      </c>
      <c r="F40" s="253">
        <v>0</v>
      </c>
      <c r="G40" s="253">
        <v>0</v>
      </c>
      <c r="H40" s="253">
        <v>0</v>
      </c>
      <c r="I40" s="256">
        <v>0</v>
      </c>
      <c r="J40" s="256">
        <v>0</v>
      </c>
      <c r="K40" s="256">
        <v>0</v>
      </c>
      <c r="L40" s="253">
        <v>0</v>
      </c>
      <c r="M40" s="256">
        <v>0</v>
      </c>
      <c r="N40" s="256">
        <v>0</v>
      </c>
      <c r="O40" s="256">
        <v>0</v>
      </c>
      <c r="P40" s="256">
        <v>0</v>
      </c>
      <c r="Q40" s="256">
        <v>0</v>
      </c>
      <c r="R40" s="256">
        <v>0</v>
      </c>
      <c r="S40" s="256">
        <v>0</v>
      </c>
      <c r="T40" s="256">
        <v>0</v>
      </c>
      <c r="U40" s="256">
        <v>0</v>
      </c>
      <c r="V40" s="256">
        <v>0</v>
      </c>
      <c r="W40" s="256">
        <v>0</v>
      </c>
      <c r="X40" s="256">
        <v>0</v>
      </c>
      <c r="Y40" s="256">
        <v>0</v>
      </c>
      <c r="Z40" s="256">
        <v>0</v>
      </c>
      <c r="AA40" s="256">
        <v>0</v>
      </c>
      <c r="AB40" s="253">
        <v>0</v>
      </c>
      <c r="AC40" s="264">
        <v>0</v>
      </c>
    </row>
    <row r="41" spans="1:29" x14ac:dyDescent="0.25">
      <c r="A41" s="254" t="s">
        <v>151</v>
      </c>
      <c r="B41" s="255" t="s">
        <v>137</v>
      </c>
      <c r="C41" s="253">
        <v>1</v>
      </c>
      <c r="D41" s="253">
        <v>1</v>
      </c>
      <c r="E41" s="253">
        <v>1</v>
      </c>
      <c r="F41" s="253">
        <v>1</v>
      </c>
      <c r="G41" s="253">
        <v>0</v>
      </c>
      <c r="H41" s="253">
        <v>0</v>
      </c>
      <c r="I41" s="256">
        <v>0</v>
      </c>
      <c r="J41" s="256">
        <v>0</v>
      </c>
      <c r="K41" s="256">
        <v>0</v>
      </c>
      <c r="L41" s="253">
        <v>0</v>
      </c>
      <c r="M41" s="256">
        <v>0</v>
      </c>
      <c r="N41" s="256">
        <v>0</v>
      </c>
      <c r="O41" s="256">
        <v>0</v>
      </c>
      <c r="P41" s="256">
        <v>0</v>
      </c>
      <c r="Q41" s="256">
        <v>0</v>
      </c>
      <c r="R41" s="256">
        <v>0</v>
      </c>
      <c r="S41" s="256">
        <v>0</v>
      </c>
      <c r="T41" s="256">
        <v>1</v>
      </c>
      <c r="U41" s="256">
        <v>0</v>
      </c>
      <c r="V41" s="256">
        <v>1</v>
      </c>
      <c r="W41" s="256">
        <v>0</v>
      </c>
      <c r="X41" s="256">
        <v>0</v>
      </c>
      <c r="Y41" s="256">
        <v>0</v>
      </c>
      <c r="Z41" s="256">
        <v>0</v>
      </c>
      <c r="AA41" s="256">
        <v>0</v>
      </c>
      <c r="AB41" s="253">
        <v>1</v>
      </c>
      <c r="AC41" s="264">
        <v>1</v>
      </c>
    </row>
    <row r="42" spans="1:29" ht="18.75" x14ac:dyDescent="0.25">
      <c r="A42" s="254" t="s">
        <v>150</v>
      </c>
      <c r="B42" s="258" t="s">
        <v>567</v>
      </c>
      <c r="C42" s="253">
        <v>0</v>
      </c>
      <c r="D42" s="253">
        <v>0</v>
      </c>
      <c r="E42" s="253">
        <v>0</v>
      </c>
      <c r="F42" s="253">
        <v>0</v>
      </c>
      <c r="G42" s="253">
        <v>0</v>
      </c>
      <c r="H42" s="253">
        <v>0</v>
      </c>
      <c r="I42" s="256">
        <v>0</v>
      </c>
      <c r="J42" s="259">
        <v>0</v>
      </c>
      <c r="K42" s="256">
        <v>0</v>
      </c>
      <c r="L42" s="253">
        <v>0</v>
      </c>
      <c r="M42" s="256">
        <v>0</v>
      </c>
      <c r="N42" s="259">
        <v>0</v>
      </c>
      <c r="O42" s="256">
        <v>0</v>
      </c>
      <c r="P42" s="256">
        <v>0</v>
      </c>
      <c r="Q42" s="256">
        <v>0</v>
      </c>
      <c r="R42" s="256">
        <v>0</v>
      </c>
      <c r="S42" s="256">
        <v>0</v>
      </c>
      <c r="T42" s="256">
        <v>0</v>
      </c>
      <c r="U42" s="256">
        <v>0</v>
      </c>
      <c r="V42" s="256">
        <v>0</v>
      </c>
      <c r="W42" s="256">
        <v>0</v>
      </c>
      <c r="X42" s="256">
        <v>0</v>
      </c>
      <c r="Y42" s="256">
        <v>0</v>
      </c>
      <c r="Z42" s="256">
        <v>0</v>
      </c>
      <c r="AA42" s="256">
        <v>0</v>
      </c>
      <c r="AB42" s="253">
        <v>0</v>
      </c>
      <c r="AC42" s="264">
        <v>0</v>
      </c>
    </row>
    <row r="43" spans="1:29" s="390" customFormat="1" x14ac:dyDescent="0.25">
      <c r="A43" s="251" t="s">
        <v>58</v>
      </c>
      <c r="B43" s="252" t="s">
        <v>149</v>
      </c>
      <c r="C43" s="253">
        <v>0</v>
      </c>
      <c r="D43" s="253">
        <v>0</v>
      </c>
      <c r="E43" s="253">
        <v>0</v>
      </c>
      <c r="F43" s="253">
        <v>0</v>
      </c>
      <c r="G43" s="253">
        <v>0</v>
      </c>
      <c r="H43" s="253">
        <v>0</v>
      </c>
      <c r="I43" s="253">
        <v>0</v>
      </c>
      <c r="J43" s="253">
        <v>0</v>
      </c>
      <c r="K43" s="253">
        <v>0</v>
      </c>
      <c r="L43" s="253">
        <v>0</v>
      </c>
      <c r="M43" s="253">
        <v>0</v>
      </c>
      <c r="N43" s="253">
        <v>0</v>
      </c>
      <c r="O43" s="253">
        <v>0</v>
      </c>
      <c r="P43" s="253">
        <v>0</v>
      </c>
      <c r="Q43" s="253">
        <v>0</v>
      </c>
      <c r="R43" s="253">
        <v>0</v>
      </c>
      <c r="S43" s="253">
        <v>0</v>
      </c>
      <c r="T43" s="253">
        <v>0</v>
      </c>
      <c r="U43" s="253">
        <v>0</v>
      </c>
      <c r="V43" s="253">
        <v>0</v>
      </c>
      <c r="W43" s="253">
        <v>0</v>
      </c>
      <c r="X43" s="253">
        <v>0</v>
      </c>
      <c r="Y43" s="253">
        <v>0</v>
      </c>
      <c r="Z43" s="253">
        <v>0</v>
      </c>
      <c r="AA43" s="253">
        <v>0</v>
      </c>
      <c r="AB43" s="253">
        <v>0</v>
      </c>
      <c r="AC43" s="264">
        <v>0</v>
      </c>
    </row>
    <row r="44" spans="1:29" x14ac:dyDescent="0.25">
      <c r="A44" s="254" t="s">
        <v>148</v>
      </c>
      <c r="B44" s="255" t="s">
        <v>147</v>
      </c>
      <c r="C44" s="253">
        <v>0</v>
      </c>
      <c r="D44" s="253">
        <v>0</v>
      </c>
      <c r="E44" s="253">
        <v>0</v>
      </c>
      <c r="F44" s="253">
        <v>0</v>
      </c>
      <c r="G44" s="253">
        <v>0</v>
      </c>
      <c r="H44" s="253">
        <v>0</v>
      </c>
      <c r="I44" s="256">
        <v>0</v>
      </c>
      <c r="J44" s="256">
        <v>0</v>
      </c>
      <c r="K44" s="256">
        <v>0</v>
      </c>
      <c r="L44" s="253">
        <v>0</v>
      </c>
      <c r="M44" s="256">
        <v>0</v>
      </c>
      <c r="N44" s="256">
        <v>0</v>
      </c>
      <c r="O44" s="256">
        <v>0</v>
      </c>
      <c r="P44" s="256">
        <v>0</v>
      </c>
      <c r="Q44" s="256">
        <v>0</v>
      </c>
      <c r="R44" s="256">
        <v>0</v>
      </c>
      <c r="S44" s="256">
        <v>0</v>
      </c>
      <c r="T44" s="256">
        <v>0</v>
      </c>
      <c r="U44" s="256">
        <v>0</v>
      </c>
      <c r="V44" s="256">
        <v>0</v>
      </c>
      <c r="W44" s="256">
        <v>0</v>
      </c>
      <c r="X44" s="256">
        <v>0</v>
      </c>
      <c r="Y44" s="256">
        <v>0</v>
      </c>
      <c r="Z44" s="256">
        <v>0</v>
      </c>
      <c r="AA44" s="256">
        <v>0</v>
      </c>
      <c r="AB44" s="253">
        <v>0</v>
      </c>
      <c r="AC44" s="264">
        <v>0</v>
      </c>
    </row>
    <row r="45" spans="1:29" x14ac:dyDescent="0.25">
      <c r="A45" s="254" t="s">
        <v>146</v>
      </c>
      <c r="B45" s="255" t="s">
        <v>145</v>
      </c>
      <c r="C45" s="253">
        <v>0</v>
      </c>
      <c r="D45" s="253">
        <v>0</v>
      </c>
      <c r="E45" s="253">
        <v>0</v>
      </c>
      <c r="F45" s="253">
        <v>0</v>
      </c>
      <c r="G45" s="253">
        <v>0</v>
      </c>
      <c r="H45" s="253">
        <v>0</v>
      </c>
      <c r="I45" s="256">
        <v>0</v>
      </c>
      <c r="J45" s="256">
        <v>0</v>
      </c>
      <c r="K45" s="256">
        <v>0</v>
      </c>
      <c r="L45" s="253">
        <v>0</v>
      </c>
      <c r="M45" s="256">
        <v>0</v>
      </c>
      <c r="N45" s="256">
        <v>0</v>
      </c>
      <c r="O45" s="256">
        <v>0</v>
      </c>
      <c r="P45" s="256">
        <v>0</v>
      </c>
      <c r="Q45" s="256">
        <v>0</v>
      </c>
      <c r="R45" s="256">
        <v>0</v>
      </c>
      <c r="S45" s="256">
        <v>0</v>
      </c>
      <c r="T45" s="256">
        <v>0</v>
      </c>
      <c r="U45" s="256">
        <v>0</v>
      </c>
      <c r="V45" s="256">
        <v>0</v>
      </c>
      <c r="W45" s="256">
        <v>0</v>
      </c>
      <c r="X45" s="256">
        <v>0</v>
      </c>
      <c r="Y45" s="256">
        <v>0</v>
      </c>
      <c r="Z45" s="256">
        <v>0</v>
      </c>
      <c r="AA45" s="256">
        <v>0</v>
      </c>
      <c r="AB45" s="253">
        <v>0</v>
      </c>
      <c r="AC45" s="264">
        <v>0</v>
      </c>
    </row>
    <row r="46" spans="1:29" x14ac:dyDescent="0.25">
      <c r="A46" s="254" t="s">
        <v>144</v>
      </c>
      <c r="B46" s="255" t="s">
        <v>143</v>
      </c>
      <c r="C46" s="253">
        <v>0</v>
      </c>
      <c r="D46" s="253">
        <v>0</v>
      </c>
      <c r="E46" s="253">
        <v>0</v>
      </c>
      <c r="F46" s="253">
        <v>0</v>
      </c>
      <c r="G46" s="253">
        <v>0</v>
      </c>
      <c r="H46" s="253">
        <v>0</v>
      </c>
      <c r="I46" s="256">
        <v>0</v>
      </c>
      <c r="J46" s="256">
        <v>0</v>
      </c>
      <c r="K46" s="256">
        <v>0</v>
      </c>
      <c r="L46" s="253">
        <v>0</v>
      </c>
      <c r="M46" s="256">
        <v>0</v>
      </c>
      <c r="N46" s="256">
        <v>0</v>
      </c>
      <c r="O46" s="256">
        <v>0</v>
      </c>
      <c r="P46" s="256">
        <v>0</v>
      </c>
      <c r="Q46" s="256">
        <v>0</v>
      </c>
      <c r="R46" s="256">
        <v>0</v>
      </c>
      <c r="S46" s="256">
        <v>0</v>
      </c>
      <c r="T46" s="256">
        <v>0</v>
      </c>
      <c r="U46" s="256">
        <v>0</v>
      </c>
      <c r="V46" s="256">
        <v>0</v>
      </c>
      <c r="W46" s="256">
        <v>0</v>
      </c>
      <c r="X46" s="256">
        <v>0</v>
      </c>
      <c r="Y46" s="256">
        <v>0</v>
      </c>
      <c r="Z46" s="256">
        <v>0</v>
      </c>
      <c r="AA46" s="256">
        <v>0</v>
      </c>
      <c r="AB46" s="253">
        <v>0</v>
      </c>
      <c r="AC46" s="264">
        <v>0</v>
      </c>
    </row>
    <row r="47" spans="1:29" ht="31.5" x14ac:dyDescent="0.25">
      <c r="A47" s="254" t="s">
        <v>142</v>
      </c>
      <c r="B47" s="255" t="s">
        <v>141</v>
      </c>
      <c r="C47" s="253">
        <v>0</v>
      </c>
      <c r="D47" s="253">
        <v>0</v>
      </c>
      <c r="E47" s="253">
        <v>0</v>
      </c>
      <c r="F47" s="253">
        <v>0</v>
      </c>
      <c r="G47" s="253">
        <v>0</v>
      </c>
      <c r="H47" s="253">
        <v>0</v>
      </c>
      <c r="I47" s="256">
        <v>0</v>
      </c>
      <c r="J47" s="256">
        <v>0</v>
      </c>
      <c r="K47" s="256">
        <v>0</v>
      </c>
      <c r="L47" s="253">
        <v>0</v>
      </c>
      <c r="M47" s="256">
        <v>0</v>
      </c>
      <c r="N47" s="256">
        <v>0</v>
      </c>
      <c r="O47" s="256">
        <v>0</v>
      </c>
      <c r="P47" s="256">
        <v>0</v>
      </c>
      <c r="Q47" s="256">
        <v>0</v>
      </c>
      <c r="R47" s="256">
        <v>0</v>
      </c>
      <c r="S47" s="256">
        <v>0</v>
      </c>
      <c r="T47" s="256">
        <v>0</v>
      </c>
      <c r="U47" s="256">
        <v>0</v>
      </c>
      <c r="V47" s="256">
        <v>0</v>
      </c>
      <c r="W47" s="256">
        <v>0</v>
      </c>
      <c r="X47" s="256">
        <v>0</v>
      </c>
      <c r="Y47" s="256">
        <v>0</v>
      </c>
      <c r="Z47" s="256">
        <v>0</v>
      </c>
      <c r="AA47" s="256">
        <v>0</v>
      </c>
      <c r="AB47" s="253">
        <v>0</v>
      </c>
      <c r="AC47" s="264">
        <v>0</v>
      </c>
    </row>
    <row r="48" spans="1:29" ht="31.5" x14ac:dyDescent="0.25">
      <c r="A48" s="254" t="s">
        <v>140</v>
      </c>
      <c r="B48" s="255" t="s">
        <v>139</v>
      </c>
      <c r="C48" s="253">
        <v>0</v>
      </c>
      <c r="D48" s="253">
        <v>0</v>
      </c>
      <c r="E48" s="253">
        <v>0</v>
      </c>
      <c r="F48" s="253">
        <v>0</v>
      </c>
      <c r="G48" s="253">
        <v>0</v>
      </c>
      <c r="H48" s="253">
        <v>0</v>
      </c>
      <c r="I48" s="256">
        <v>0</v>
      </c>
      <c r="J48" s="256">
        <v>0</v>
      </c>
      <c r="K48" s="256">
        <v>0</v>
      </c>
      <c r="L48" s="253">
        <v>0</v>
      </c>
      <c r="M48" s="256">
        <v>0</v>
      </c>
      <c r="N48" s="256">
        <v>0</v>
      </c>
      <c r="O48" s="256">
        <v>0</v>
      </c>
      <c r="P48" s="256">
        <v>0</v>
      </c>
      <c r="Q48" s="256">
        <v>0</v>
      </c>
      <c r="R48" s="256">
        <v>0</v>
      </c>
      <c r="S48" s="256">
        <v>0</v>
      </c>
      <c r="T48" s="256">
        <v>0</v>
      </c>
      <c r="U48" s="256">
        <v>0</v>
      </c>
      <c r="V48" s="256">
        <v>0</v>
      </c>
      <c r="W48" s="256">
        <v>0</v>
      </c>
      <c r="X48" s="256">
        <v>0</v>
      </c>
      <c r="Y48" s="256">
        <v>0</v>
      </c>
      <c r="Z48" s="256">
        <v>0</v>
      </c>
      <c r="AA48" s="256">
        <v>0</v>
      </c>
      <c r="AB48" s="253">
        <v>0</v>
      </c>
      <c r="AC48" s="264">
        <v>0</v>
      </c>
    </row>
    <row r="49" spans="1:29" x14ac:dyDescent="0.25">
      <c r="A49" s="254" t="s">
        <v>138</v>
      </c>
      <c r="B49" s="255" t="s">
        <v>137</v>
      </c>
      <c r="C49" s="253">
        <v>1</v>
      </c>
      <c r="D49" s="253">
        <v>1</v>
      </c>
      <c r="E49" s="253">
        <v>1</v>
      </c>
      <c r="F49" s="253">
        <v>1</v>
      </c>
      <c r="G49" s="253">
        <v>0</v>
      </c>
      <c r="H49" s="253">
        <v>0</v>
      </c>
      <c r="I49" s="256">
        <v>0</v>
      </c>
      <c r="J49" s="256">
        <v>0</v>
      </c>
      <c r="K49" s="256">
        <v>0</v>
      </c>
      <c r="L49" s="253">
        <v>0</v>
      </c>
      <c r="M49" s="256">
        <v>0</v>
      </c>
      <c r="N49" s="256">
        <v>0</v>
      </c>
      <c r="O49" s="256">
        <v>0</v>
      </c>
      <c r="P49" s="256">
        <v>0</v>
      </c>
      <c r="Q49" s="256">
        <v>0</v>
      </c>
      <c r="R49" s="256">
        <v>0</v>
      </c>
      <c r="S49" s="256">
        <v>0</v>
      </c>
      <c r="T49" s="256">
        <v>1</v>
      </c>
      <c r="U49" s="256">
        <v>0</v>
      </c>
      <c r="V49" s="256">
        <v>1</v>
      </c>
      <c r="W49" s="256">
        <v>0</v>
      </c>
      <c r="X49" s="256">
        <v>0</v>
      </c>
      <c r="Y49" s="256">
        <v>0</v>
      </c>
      <c r="Z49" s="256">
        <v>0</v>
      </c>
      <c r="AA49" s="256">
        <v>0</v>
      </c>
      <c r="AB49" s="253">
        <v>1</v>
      </c>
      <c r="AC49" s="264">
        <v>1</v>
      </c>
    </row>
    <row r="50" spans="1:29" ht="18.75" x14ac:dyDescent="0.25">
      <c r="A50" s="254" t="s">
        <v>136</v>
      </c>
      <c r="B50" s="258" t="s">
        <v>567</v>
      </c>
      <c r="C50" s="253">
        <v>0</v>
      </c>
      <c r="D50" s="253">
        <v>0</v>
      </c>
      <c r="E50" s="253">
        <v>0</v>
      </c>
      <c r="F50" s="253">
        <v>0</v>
      </c>
      <c r="G50" s="253">
        <v>0</v>
      </c>
      <c r="H50" s="253">
        <v>0</v>
      </c>
      <c r="I50" s="256">
        <v>0</v>
      </c>
      <c r="J50" s="259">
        <v>0</v>
      </c>
      <c r="K50" s="256">
        <v>0</v>
      </c>
      <c r="L50" s="253">
        <v>0</v>
      </c>
      <c r="M50" s="256">
        <v>0</v>
      </c>
      <c r="N50" s="259">
        <v>0</v>
      </c>
      <c r="O50" s="256">
        <v>0</v>
      </c>
      <c r="P50" s="256">
        <v>0</v>
      </c>
      <c r="Q50" s="256">
        <v>0</v>
      </c>
      <c r="R50" s="256">
        <v>0</v>
      </c>
      <c r="S50" s="256">
        <v>0</v>
      </c>
      <c r="T50" s="256">
        <v>0</v>
      </c>
      <c r="U50" s="256">
        <v>0</v>
      </c>
      <c r="V50" s="256">
        <v>0</v>
      </c>
      <c r="W50" s="256">
        <v>0</v>
      </c>
      <c r="X50" s="256">
        <v>0</v>
      </c>
      <c r="Y50" s="256">
        <v>0</v>
      </c>
      <c r="Z50" s="256">
        <v>0</v>
      </c>
      <c r="AA50" s="256">
        <v>0</v>
      </c>
      <c r="AB50" s="253">
        <v>0</v>
      </c>
      <c r="AC50" s="264">
        <v>0</v>
      </c>
    </row>
    <row r="51" spans="1:29" s="390" customFormat="1" ht="35.25" customHeight="1" x14ac:dyDescent="0.25">
      <c r="A51" s="251" t="s">
        <v>56</v>
      </c>
      <c r="B51" s="252" t="s">
        <v>134</v>
      </c>
      <c r="C51" s="253">
        <v>0</v>
      </c>
      <c r="D51" s="253">
        <v>0</v>
      </c>
      <c r="E51" s="253">
        <v>0</v>
      </c>
      <c r="F51" s="253">
        <v>0</v>
      </c>
      <c r="G51" s="253">
        <v>0</v>
      </c>
      <c r="H51" s="253">
        <v>0</v>
      </c>
      <c r="I51" s="253">
        <v>0</v>
      </c>
      <c r="J51" s="253">
        <v>0</v>
      </c>
      <c r="K51" s="253">
        <v>0</v>
      </c>
      <c r="L51" s="253">
        <v>0</v>
      </c>
      <c r="M51" s="253">
        <v>0</v>
      </c>
      <c r="N51" s="253">
        <v>0</v>
      </c>
      <c r="O51" s="253">
        <v>0</v>
      </c>
      <c r="P51" s="253">
        <v>0</v>
      </c>
      <c r="Q51" s="253">
        <v>0</v>
      </c>
      <c r="R51" s="253">
        <v>0</v>
      </c>
      <c r="S51" s="253">
        <v>0</v>
      </c>
      <c r="T51" s="253">
        <v>0</v>
      </c>
      <c r="U51" s="253">
        <v>0</v>
      </c>
      <c r="V51" s="253">
        <v>0</v>
      </c>
      <c r="W51" s="253">
        <v>0</v>
      </c>
      <c r="X51" s="253">
        <v>0</v>
      </c>
      <c r="Y51" s="253">
        <v>0</v>
      </c>
      <c r="Z51" s="253">
        <v>0</v>
      </c>
      <c r="AA51" s="253">
        <v>0</v>
      </c>
      <c r="AB51" s="253">
        <v>0</v>
      </c>
      <c r="AC51" s="264">
        <v>0</v>
      </c>
    </row>
    <row r="52" spans="1:29" x14ac:dyDescent="0.25">
      <c r="A52" s="254" t="s">
        <v>133</v>
      </c>
      <c r="B52" s="255" t="s">
        <v>132</v>
      </c>
      <c r="C52" s="253">
        <v>5.6029006303835018</v>
      </c>
      <c r="D52" s="253">
        <v>5.6029006303835018</v>
      </c>
      <c r="E52" s="253">
        <v>5.6029006303835018</v>
      </c>
      <c r="F52" s="253">
        <v>5.6029006303835018</v>
      </c>
      <c r="G52" s="253">
        <v>0</v>
      </c>
      <c r="H52" s="253">
        <v>0</v>
      </c>
      <c r="I52" s="256">
        <v>0</v>
      </c>
      <c r="J52" s="256">
        <v>0</v>
      </c>
      <c r="K52" s="256">
        <v>0</v>
      </c>
      <c r="L52" s="253">
        <v>0</v>
      </c>
      <c r="M52" s="256">
        <v>0</v>
      </c>
      <c r="N52" s="256">
        <v>0</v>
      </c>
      <c r="O52" s="256">
        <v>0</v>
      </c>
      <c r="P52" s="256">
        <v>0</v>
      </c>
      <c r="Q52" s="256">
        <v>0</v>
      </c>
      <c r="R52" s="256">
        <v>0</v>
      </c>
      <c r="S52" s="256">
        <v>0</v>
      </c>
      <c r="T52" s="256">
        <v>5.6029006303835018</v>
      </c>
      <c r="U52" s="256">
        <v>0</v>
      </c>
      <c r="V52" s="256">
        <v>5.6029006303835018</v>
      </c>
      <c r="W52" s="256">
        <v>0</v>
      </c>
      <c r="X52" s="256">
        <v>0</v>
      </c>
      <c r="Y52" s="256">
        <v>0</v>
      </c>
      <c r="Z52" s="256">
        <v>0</v>
      </c>
      <c r="AA52" s="256">
        <v>0</v>
      </c>
      <c r="AB52" s="253">
        <v>5.6029006303835018</v>
      </c>
      <c r="AC52" s="264">
        <v>5.6029006303835018</v>
      </c>
    </row>
    <row r="53" spans="1:29" x14ac:dyDescent="0.25">
      <c r="A53" s="254" t="s">
        <v>131</v>
      </c>
      <c r="B53" s="255" t="s">
        <v>125</v>
      </c>
      <c r="C53" s="253">
        <v>0</v>
      </c>
      <c r="D53" s="253">
        <v>0</v>
      </c>
      <c r="E53" s="253">
        <v>0</v>
      </c>
      <c r="F53" s="253">
        <v>0</v>
      </c>
      <c r="G53" s="253">
        <v>0</v>
      </c>
      <c r="H53" s="253">
        <v>0</v>
      </c>
      <c r="I53" s="256">
        <v>0</v>
      </c>
      <c r="J53" s="256">
        <v>0</v>
      </c>
      <c r="K53" s="256">
        <v>0</v>
      </c>
      <c r="L53" s="253">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253">
        <v>0</v>
      </c>
      <c r="AC53" s="264">
        <v>0</v>
      </c>
    </row>
    <row r="54" spans="1:29" x14ac:dyDescent="0.25">
      <c r="A54" s="254" t="s">
        <v>130</v>
      </c>
      <c r="B54" s="258" t="s">
        <v>124</v>
      </c>
      <c r="C54" s="253">
        <v>0</v>
      </c>
      <c r="D54" s="253">
        <v>0</v>
      </c>
      <c r="E54" s="253">
        <v>0</v>
      </c>
      <c r="F54" s="253">
        <v>0</v>
      </c>
      <c r="G54" s="253">
        <v>0</v>
      </c>
      <c r="H54" s="253">
        <v>0</v>
      </c>
      <c r="I54" s="256">
        <v>0</v>
      </c>
      <c r="J54" s="259">
        <v>0</v>
      </c>
      <c r="K54" s="256">
        <v>0</v>
      </c>
      <c r="L54" s="253">
        <v>0</v>
      </c>
      <c r="M54" s="256">
        <v>0</v>
      </c>
      <c r="N54" s="259">
        <v>0</v>
      </c>
      <c r="O54" s="256">
        <v>0</v>
      </c>
      <c r="P54" s="256">
        <v>0</v>
      </c>
      <c r="Q54" s="256">
        <v>0</v>
      </c>
      <c r="R54" s="256">
        <v>0</v>
      </c>
      <c r="S54" s="256">
        <v>0</v>
      </c>
      <c r="T54" s="256">
        <v>0</v>
      </c>
      <c r="U54" s="256">
        <v>0</v>
      </c>
      <c r="V54" s="256">
        <v>0</v>
      </c>
      <c r="W54" s="256">
        <v>0</v>
      </c>
      <c r="X54" s="256">
        <v>0</v>
      </c>
      <c r="Y54" s="256">
        <v>0</v>
      </c>
      <c r="Z54" s="256">
        <v>0</v>
      </c>
      <c r="AA54" s="256">
        <v>0</v>
      </c>
      <c r="AB54" s="253">
        <v>0</v>
      </c>
      <c r="AC54" s="264">
        <v>0</v>
      </c>
    </row>
    <row r="55" spans="1:29" x14ac:dyDescent="0.25">
      <c r="A55" s="254" t="s">
        <v>129</v>
      </c>
      <c r="B55" s="258" t="s">
        <v>123</v>
      </c>
      <c r="C55" s="253">
        <v>0</v>
      </c>
      <c r="D55" s="253">
        <v>0</v>
      </c>
      <c r="E55" s="253">
        <v>0</v>
      </c>
      <c r="F55" s="253">
        <v>0</v>
      </c>
      <c r="G55" s="253">
        <v>0</v>
      </c>
      <c r="H55" s="253">
        <v>0</v>
      </c>
      <c r="I55" s="256">
        <v>0</v>
      </c>
      <c r="J55" s="259">
        <v>0</v>
      </c>
      <c r="K55" s="256">
        <v>0</v>
      </c>
      <c r="L55" s="253">
        <v>0</v>
      </c>
      <c r="M55" s="256">
        <v>0</v>
      </c>
      <c r="N55" s="259">
        <v>0</v>
      </c>
      <c r="O55" s="256">
        <v>0</v>
      </c>
      <c r="P55" s="256">
        <v>0</v>
      </c>
      <c r="Q55" s="256">
        <v>0</v>
      </c>
      <c r="R55" s="256">
        <v>0</v>
      </c>
      <c r="S55" s="256">
        <v>0</v>
      </c>
      <c r="T55" s="256">
        <v>0</v>
      </c>
      <c r="U55" s="256">
        <v>0</v>
      </c>
      <c r="V55" s="256">
        <v>0</v>
      </c>
      <c r="W55" s="256">
        <v>0</v>
      </c>
      <c r="X55" s="256">
        <v>0</v>
      </c>
      <c r="Y55" s="256">
        <v>0</v>
      </c>
      <c r="Z55" s="256">
        <v>0</v>
      </c>
      <c r="AA55" s="256">
        <v>0</v>
      </c>
      <c r="AB55" s="253">
        <v>0</v>
      </c>
      <c r="AC55" s="264">
        <v>0</v>
      </c>
    </row>
    <row r="56" spans="1:29" x14ac:dyDescent="0.25">
      <c r="A56" s="254" t="s">
        <v>128</v>
      </c>
      <c r="B56" s="258" t="s">
        <v>122</v>
      </c>
      <c r="C56" s="253">
        <v>1</v>
      </c>
      <c r="D56" s="253">
        <v>1</v>
      </c>
      <c r="E56" s="253">
        <v>1</v>
      </c>
      <c r="F56" s="253">
        <v>1</v>
      </c>
      <c r="G56" s="253">
        <v>0</v>
      </c>
      <c r="H56" s="253">
        <v>0</v>
      </c>
      <c r="I56" s="256">
        <v>0</v>
      </c>
      <c r="J56" s="259">
        <v>0</v>
      </c>
      <c r="K56" s="256">
        <v>0</v>
      </c>
      <c r="L56" s="253">
        <v>0</v>
      </c>
      <c r="M56" s="256">
        <v>0</v>
      </c>
      <c r="N56" s="259">
        <v>0</v>
      </c>
      <c r="O56" s="256">
        <v>0</v>
      </c>
      <c r="P56" s="256">
        <v>0</v>
      </c>
      <c r="Q56" s="256">
        <v>0</v>
      </c>
      <c r="R56" s="256">
        <v>0</v>
      </c>
      <c r="S56" s="256">
        <v>0</v>
      </c>
      <c r="T56" s="256">
        <v>1</v>
      </c>
      <c r="U56" s="256">
        <v>0</v>
      </c>
      <c r="V56" s="256">
        <v>1</v>
      </c>
      <c r="W56" s="256">
        <v>0</v>
      </c>
      <c r="X56" s="256">
        <v>0</v>
      </c>
      <c r="Y56" s="256">
        <v>0</v>
      </c>
      <c r="Z56" s="256">
        <v>0</v>
      </c>
      <c r="AA56" s="256">
        <v>0</v>
      </c>
      <c r="AB56" s="253">
        <v>1</v>
      </c>
      <c r="AC56" s="264">
        <v>1</v>
      </c>
    </row>
    <row r="57" spans="1:29" ht="18.75" x14ac:dyDescent="0.25">
      <c r="A57" s="254" t="s">
        <v>127</v>
      </c>
      <c r="B57" s="258" t="s">
        <v>568</v>
      </c>
      <c r="C57" s="253">
        <v>0</v>
      </c>
      <c r="D57" s="253">
        <v>0</v>
      </c>
      <c r="E57" s="253">
        <v>0</v>
      </c>
      <c r="F57" s="253">
        <v>0</v>
      </c>
      <c r="G57" s="253">
        <v>0</v>
      </c>
      <c r="H57" s="253">
        <v>0</v>
      </c>
      <c r="I57" s="256">
        <v>0</v>
      </c>
      <c r="J57" s="259">
        <v>0</v>
      </c>
      <c r="K57" s="256">
        <v>0</v>
      </c>
      <c r="L57" s="253">
        <v>0</v>
      </c>
      <c r="M57" s="256">
        <v>0</v>
      </c>
      <c r="N57" s="259">
        <v>0</v>
      </c>
      <c r="O57" s="256">
        <v>0</v>
      </c>
      <c r="P57" s="256">
        <v>0</v>
      </c>
      <c r="Q57" s="256">
        <v>0</v>
      </c>
      <c r="R57" s="256">
        <v>0</v>
      </c>
      <c r="S57" s="256">
        <v>0</v>
      </c>
      <c r="T57" s="256">
        <v>0</v>
      </c>
      <c r="U57" s="256">
        <v>0</v>
      </c>
      <c r="V57" s="256">
        <v>0</v>
      </c>
      <c r="W57" s="256">
        <v>0</v>
      </c>
      <c r="X57" s="256">
        <v>0</v>
      </c>
      <c r="Y57" s="256">
        <v>0</v>
      </c>
      <c r="Z57" s="256">
        <v>0</v>
      </c>
      <c r="AA57" s="256">
        <v>0</v>
      </c>
      <c r="AB57" s="253">
        <v>0</v>
      </c>
      <c r="AC57" s="264">
        <v>0</v>
      </c>
    </row>
    <row r="58" spans="1:29" s="390" customFormat="1" ht="36.75" customHeight="1" x14ac:dyDescent="0.25">
      <c r="A58" s="251" t="s">
        <v>55</v>
      </c>
      <c r="B58" s="260" t="s">
        <v>225</v>
      </c>
      <c r="C58" s="253">
        <v>0</v>
      </c>
      <c r="D58" s="253">
        <v>0</v>
      </c>
      <c r="E58" s="253">
        <v>0</v>
      </c>
      <c r="F58" s="253">
        <v>0</v>
      </c>
      <c r="G58" s="253">
        <v>0</v>
      </c>
      <c r="H58" s="253">
        <v>0</v>
      </c>
      <c r="I58" s="253">
        <v>0</v>
      </c>
      <c r="J58" s="261">
        <v>0</v>
      </c>
      <c r="K58" s="253">
        <v>0</v>
      </c>
      <c r="L58" s="253">
        <v>0</v>
      </c>
      <c r="M58" s="253">
        <v>0</v>
      </c>
      <c r="N58" s="261">
        <v>0</v>
      </c>
      <c r="O58" s="253">
        <v>0</v>
      </c>
      <c r="P58" s="253">
        <v>0</v>
      </c>
      <c r="Q58" s="253">
        <v>0</v>
      </c>
      <c r="R58" s="253">
        <v>0</v>
      </c>
      <c r="S58" s="253">
        <v>0</v>
      </c>
      <c r="T58" s="253">
        <v>0</v>
      </c>
      <c r="U58" s="253">
        <v>0</v>
      </c>
      <c r="V58" s="253">
        <v>0</v>
      </c>
      <c r="W58" s="253">
        <v>0</v>
      </c>
      <c r="X58" s="253">
        <v>0</v>
      </c>
      <c r="Y58" s="253">
        <v>0</v>
      </c>
      <c r="Z58" s="253">
        <v>0</v>
      </c>
      <c r="AA58" s="253">
        <v>0</v>
      </c>
      <c r="AB58" s="253">
        <v>0</v>
      </c>
      <c r="AC58" s="264">
        <v>0</v>
      </c>
    </row>
    <row r="59" spans="1:29" s="390" customFormat="1" x14ac:dyDescent="0.25">
      <c r="A59" s="251" t="s">
        <v>53</v>
      </c>
      <c r="B59" s="252" t="s">
        <v>126</v>
      </c>
      <c r="C59" s="253">
        <v>0</v>
      </c>
      <c r="D59" s="253">
        <v>0</v>
      </c>
      <c r="E59" s="253">
        <v>0</v>
      </c>
      <c r="F59" s="253">
        <v>0</v>
      </c>
      <c r="G59" s="253">
        <v>0</v>
      </c>
      <c r="H59" s="253">
        <v>0</v>
      </c>
      <c r="I59" s="253">
        <v>0</v>
      </c>
      <c r="J59" s="253">
        <v>0</v>
      </c>
      <c r="K59" s="253">
        <v>0</v>
      </c>
      <c r="L59" s="253">
        <v>0</v>
      </c>
      <c r="M59" s="253">
        <v>0</v>
      </c>
      <c r="N59" s="253">
        <v>0</v>
      </c>
      <c r="O59" s="253">
        <v>0</v>
      </c>
      <c r="P59" s="253">
        <v>0</v>
      </c>
      <c r="Q59" s="253">
        <v>0</v>
      </c>
      <c r="R59" s="253">
        <v>0</v>
      </c>
      <c r="S59" s="253">
        <v>0</v>
      </c>
      <c r="T59" s="253">
        <v>0</v>
      </c>
      <c r="U59" s="253">
        <v>0</v>
      </c>
      <c r="V59" s="253">
        <v>0</v>
      </c>
      <c r="W59" s="253">
        <v>0</v>
      </c>
      <c r="X59" s="253">
        <v>0</v>
      </c>
      <c r="Y59" s="253">
        <v>0</v>
      </c>
      <c r="Z59" s="253">
        <v>0</v>
      </c>
      <c r="AA59" s="253">
        <v>0</v>
      </c>
      <c r="AB59" s="253">
        <v>0</v>
      </c>
      <c r="AC59" s="264">
        <v>0</v>
      </c>
    </row>
    <row r="60" spans="1:29" x14ac:dyDescent="0.25">
      <c r="A60" s="254" t="s">
        <v>219</v>
      </c>
      <c r="B60" s="262" t="s">
        <v>147</v>
      </c>
      <c r="C60" s="253">
        <v>0</v>
      </c>
      <c r="D60" s="253">
        <v>0</v>
      </c>
      <c r="E60" s="253">
        <v>0</v>
      </c>
      <c r="F60" s="253">
        <v>0</v>
      </c>
      <c r="G60" s="253">
        <v>0</v>
      </c>
      <c r="H60" s="253">
        <v>0</v>
      </c>
      <c r="I60" s="256">
        <v>0</v>
      </c>
      <c r="J60" s="263">
        <v>0</v>
      </c>
      <c r="K60" s="256">
        <v>0</v>
      </c>
      <c r="L60" s="253">
        <v>0</v>
      </c>
      <c r="M60" s="256">
        <v>0</v>
      </c>
      <c r="N60" s="263">
        <v>0</v>
      </c>
      <c r="O60" s="256">
        <v>0</v>
      </c>
      <c r="P60" s="256">
        <v>0</v>
      </c>
      <c r="Q60" s="256">
        <v>0</v>
      </c>
      <c r="R60" s="256">
        <v>0</v>
      </c>
      <c r="S60" s="256">
        <v>0</v>
      </c>
      <c r="T60" s="256">
        <v>0</v>
      </c>
      <c r="U60" s="256">
        <v>0</v>
      </c>
      <c r="V60" s="256">
        <v>0</v>
      </c>
      <c r="W60" s="256">
        <v>0</v>
      </c>
      <c r="X60" s="256">
        <v>0</v>
      </c>
      <c r="Y60" s="256">
        <v>0</v>
      </c>
      <c r="Z60" s="256">
        <v>0</v>
      </c>
      <c r="AA60" s="256">
        <v>0</v>
      </c>
      <c r="AB60" s="253">
        <v>0</v>
      </c>
      <c r="AC60" s="264">
        <v>0</v>
      </c>
    </row>
    <row r="61" spans="1:29" x14ac:dyDescent="0.25">
      <c r="A61" s="254" t="s">
        <v>220</v>
      </c>
      <c r="B61" s="262" t="s">
        <v>145</v>
      </c>
      <c r="C61" s="253">
        <v>0</v>
      </c>
      <c r="D61" s="253">
        <v>0</v>
      </c>
      <c r="E61" s="253">
        <v>0</v>
      </c>
      <c r="F61" s="253">
        <v>0</v>
      </c>
      <c r="G61" s="253">
        <v>0</v>
      </c>
      <c r="H61" s="253">
        <v>0</v>
      </c>
      <c r="I61" s="256">
        <v>0</v>
      </c>
      <c r="J61" s="263">
        <v>0</v>
      </c>
      <c r="K61" s="256">
        <v>0</v>
      </c>
      <c r="L61" s="253">
        <v>0</v>
      </c>
      <c r="M61" s="256">
        <v>0</v>
      </c>
      <c r="N61" s="263">
        <v>0</v>
      </c>
      <c r="O61" s="256">
        <v>0</v>
      </c>
      <c r="P61" s="256">
        <v>0</v>
      </c>
      <c r="Q61" s="256">
        <v>0</v>
      </c>
      <c r="R61" s="256">
        <v>0</v>
      </c>
      <c r="S61" s="256">
        <v>0</v>
      </c>
      <c r="T61" s="256">
        <v>0</v>
      </c>
      <c r="U61" s="256">
        <v>0</v>
      </c>
      <c r="V61" s="256">
        <v>0</v>
      </c>
      <c r="W61" s="256">
        <v>0</v>
      </c>
      <c r="X61" s="256">
        <v>0</v>
      </c>
      <c r="Y61" s="256">
        <v>0</v>
      </c>
      <c r="Z61" s="256">
        <v>0</v>
      </c>
      <c r="AA61" s="256">
        <v>0</v>
      </c>
      <c r="AB61" s="253">
        <v>0</v>
      </c>
      <c r="AC61" s="264">
        <v>0</v>
      </c>
    </row>
    <row r="62" spans="1:29" x14ac:dyDescent="0.25">
      <c r="A62" s="254" t="s">
        <v>221</v>
      </c>
      <c r="B62" s="262" t="s">
        <v>143</v>
      </c>
      <c r="C62" s="253">
        <v>0</v>
      </c>
      <c r="D62" s="253">
        <v>0</v>
      </c>
      <c r="E62" s="253">
        <v>0</v>
      </c>
      <c r="F62" s="253">
        <v>0</v>
      </c>
      <c r="G62" s="253">
        <v>0</v>
      </c>
      <c r="H62" s="253">
        <v>0</v>
      </c>
      <c r="I62" s="256">
        <v>0</v>
      </c>
      <c r="J62" s="263">
        <v>0</v>
      </c>
      <c r="K62" s="256">
        <v>0</v>
      </c>
      <c r="L62" s="253">
        <v>0</v>
      </c>
      <c r="M62" s="256">
        <v>0</v>
      </c>
      <c r="N62" s="263">
        <v>0</v>
      </c>
      <c r="O62" s="256">
        <v>0</v>
      </c>
      <c r="P62" s="256">
        <v>0</v>
      </c>
      <c r="Q62" s="256">
        <v>0</v>
      </c>
      <c r="R62" s="256">
        <v>0</v>
      </c>
      <c r="S62" s="256">
        <v>0</v>
      </c>
      <c r="T62" s="256">
        <v>0</v>
      </c>
      <c r="U62" s="256">
        <v>0</v>
      </c>
      <c r="V62" s="256">
        <v>0</v>
      </c>
      <c r="W62" s="256">
        <v>0</v>
      </c>
      <c r="X62" s="256">
        <v>0</v>
      </c>
      <c r="Y62" s="256">
        <v>0</v>
      </c>
      <c r="Z62" s="256">
        <v>0</v>
      </c>
      <c r="AA62" s="256">
        <v>0</v>
      </c>
      <c r="AB62" s="253">
        <v>0</v>
      </c>
      <c r="AC62" s="264">
        <v>0</v>
      </c>
    </row>
    <row r="63" spans="1:29" x14ac:dyDescent="0.25">
      <c r="A63" s="254" t="s">
        <v>222</v>
      </c>
      <c r="B63" s="262" t="s">
        <v>224</v>
      </c>
      <c r="C63" s="253">
        <v>1</v>
      </c>
      <c r="D63" s="253">
        <v>1</v>
      </c>
      <c r="E63" s="253">
        <v>1</v>
      </c>
      <c r="F63" s="253">
        <v>1</v>
      </c>
      <c r="G63" s="253">
        <v>0</v>
      </c>
      <c r="H63" s="253">
        <v>0</v>
      </c>
      <c r="I63" s="256">
        <v>0</v>
      </c>
      <c r="J63" s="263">
        <v>0</v>
      </c>
      <c r="K63" s="256">
        <v>0</v>
      </c>
      <c r="L63" s="253">
        <v>0</v>
      </c>
      <c r="M63" s="256">
        <v>0</v>
      </c>
      <c r="N63" s="263">
        <v>0</v>
      </c>
      <c r="O63" s="256">
        <v>0</v>
      </c>
      <c r="P63" s="256">
        <v>0</v>
      </c>
      <c r="Q63" s="256">
        <v>0</v>
      </c>
      <c r="R63" s="256">
        <v>0</v>
      </c>
      <c r="S63" s="256">
        <v>0</v>
      </c>
      <c r="T63" s="256">
        <v>1</v>
      </c>
      <c r="U63" s="256">
        <v>0</v>
      </c>
      <c r="V63" s="256">
        <v>1</v>
      </c>
      <c r="W63" s="256">
        <v>0</v>
      </c>
      <c r="X63" s="256">
        <v>0</v>
      </c>
      <c r="Y63" s="256">
        <v>0</v>
      </c>
      <c r="Z63" s="256">
        <v>0</v>
      </c>
      <c r="AA63" s="256">
        <v>0</v>
      </c>
      <c r="AB63" s="253">
        <v>1</v>
      </c>
      <c r="AC63" s="264">
        <v>1</v>
      </c>
    </row>
    <row r="64" spans="1:29" ht="18.75" x14ac:dyDescent="0.25">
      <c r="A64" s="254" t="s">
        <v>223</v>
      </c>
      <c r="B64" s="258" t="s">
        <v>568</v>
      </c>
      <c r="C64" s="253">
        <v>0</v>
      </c>
      <c r="D64" s="253">
        <v>0</v>
      </c>
      <c r="E64" s="253">
        <v>0</v>
      </c>
      <c r="F64" s="253">
        <v>0</v>
      </c>
      <c r="G64" s="253">
        <v>0</v>
      </c>
      <c r="H64" s="253">
        <v>0</v>
      </c>
      <c r="I64" s="256">
        <v>0</v>
      </c>
      <c r="J64" s="259">
        <v>0</v>
      </c>
      <c r="K64" s="256">
        <v>0</v>
      </c>
      <c r="L64" s="253">
        <v>0</v>
      </c>
      <c r="M64" s="256">
        <v>0</v>
      </c>
      <c r="N64" s="259">
        <v>0</v>
      </c>
      <c r="O64" s="256">
        <v>0</v>
      </c>
      <c r="P64" s="256">
        <v>0</v>
      </c>
      <c r="Q64" s="256">
        <v>0</v>
      </c>
      <c r="R64" s="256">
        <v>0</v>
      </c>
      <c r="S64" s="256">
        <v>0</v>
      </c>
      <c r="T64" s="256">
        <v>0</v>
      </c>
      <c r="U64" s="256">
        <v>0</v>
      </c>
      <c r="V64" s="256">
        <v>0</v>
      </c>
      <c r="W64" s="256">
        <v>0</v>
      </c>
      <c r="X64" s="256">
        <v>0</v>
      </c>
      <c r="Y64" s="256">
        <v>0</v>
      </c>
      <c r="Z64" s="256">
        <v>0</v>
      </c>
      <c r="AA64" s="256">
        <v>0</v>
      </c>
      <c r="AB64" s="253">
        <v>0</v>
      </c>
      <c r="AC64" s="264">
        <v>0</v>
      </c>
    </row>
    <row r="65" spans="1:28" x14ac:dyDescent="0.25">
      <c r="A65" s="69"/>
      <c r="B65" s="70"/>
      <c r="C65" s="70"/>
      <c r="D65" s="70"/>
      <c r="E65" s="70"/>
      <c r="F65" s="70"/>
      <c r="G65" s="70"/>
    </row>
    <row r="66" spans="1:28" ht="54" customHeight="1" x14ac:dyDescent="0.25">
      <c r="B66" s="477"/>
      <c r="C66" s="477"/>
      <c r="D66" s="477"/>
      <c r="E66" s="477"/>
      <c r="F66" s="477"/>
      <c r="G66" s="385"/>
      <c r="H66" s="68"/>
      <c r="I66" s="68"/>
      <c r="J66" s="68"/>
      <c r="K66" s="68"/>
      <c r="L66" s="68"/>
      <c r="M66" s="68"/>
      <c r="N66" s="68"/>
      <c r="O66" s="68"/>
      <c r="P66" s="68"/>
      <c r="Q66" s="68"/>
      <c r="R66" s="68"/>
      <c r="S66" s="68"/>
      <c r="T66" s="68"/>
      <c r="U66" s="68"/>
      <c r="V66" s="68"/>
      <c r="W66" s="68"/>
      <c r="X66" s="68"/>
      <c r="Y66" s="68"/>
      <c r="Z66" s="68"/>
      <c r="AA66" s="68"/>
      <c r="AB66" s="68"/>
    </row>
    <row r="68" spans="1:28" ht="50.25" customHeight="1" x14ac:dyDescent="0.25">
      <c r="B68" s="478"/>
      <c r="C68" s="478"/>
      <c r="D68" s="478"/>
      <c r="E68" s="478"/>
      <c r="F68" s="478"/>
      <c r="G68" s="386"/>
    </row>
    <row r="70" spans="1:28" ht="36.75" customHeight="1" x14ac:dyDescent="0.25">
      <c r="B70" s="477"/>
      <c r="C70" s="477"/>
      <c r="D70" s="477"/>
      <c r="E70" s="477"/>
      <c r="F70" s="477"/>
      <c r="G70" s="385"/>
    </row>
    <row r="71" spans="1:28" x14ac:dyDescent="0.25">
      <c r="B71" s="67"/>
      <c r="C71" s="67"/>
      <c r="D71" s="67"/>
      <c r="E71" s="67"/>
      <c r="F71" s="67"/>
    </row>
    <row r="72" spans="1:28" ht="51" customHeight="1" x14ac:dyDescent="0.25">
      <c r="B72" s="477"/>
      <c r="C72" s="477"/>
      <c r="D72" s="477"/>
      <c r="E72" s="477"/>
      <c r="F72" s="477"/>
      <c r="G72" s="385"/>
    </row>
    <row r="73" spans="1:28" ht="32.25" customHeight="1" x14ac:dyDescent="0.25">
      <c r="B73" s="478"/>
      <c r="C73" s="478"/>
      <c r="D73" s="478"/>
      <c r="E73" s="478"/>
      <c r="F73" s="478"/>
      <c r="G73" s="386"/>
    </row>
    <row r="74" spans="1:28" ht="51.75" customHeight="1" x14ac:dyDescent="0.25">
      <c r="B74" s="477"/>
      <c r="C74" s="477"/>
      <c r="D74" s="477"/>
      <c r="E74" s="477"/>
      <c r="F74" s="477"/>
      <c r="G74" s="385"/>
    </row>
    <row r="75" spans="1:28" ht="21.75" customHeight="1" x14ac:dyDescent="0.25">
      <c r="B75" s="475"/>
      <c r="C75" s="475"/>
      <c r="D75" s="475"/>
      <c r="E75" s="475"/>
      <c r="F75" s="475"/>
      <c r="G75" s="383"/>
    </row>
    <row r="76" spans="1:28" ht="23.25" customHeight="1" x14ac:dyDescent="0.25">
      <c r="B76" s="62"/>
      <c r="C76" s="62"/>
      <c r="D76" s="62"/>
      <c r="E76" s="62"/>
      <c r="F76" s="62"/>
    </row>
    <row r="77" spans="1:28" ht="18.75" customHeight="1" x14ac:dyDescent="0.25">
      <c r="B77" s="476"/>
      <c r="C77" s="476"/>
      <c r="D77" s="476"/>
      <c r="E77" s="476"/>
      <c r="F77" s="476"/>
      <c r="G77" s="384"/>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H24:K24 M24 O24:Q24 H25:H64">
    <cfRule type="cellIs" dxfId="38" priority="64" operator="greaterThan">
      <formula>0</formula>
    </cfRule>
  </conditionalFormatting>
  <conditionalFormatting sqref="C31">
    <cfRule type="cellIs" dxfId="37" priority="63" operator="greaterThan">
      <formula>0</formula>
    </cfRule>
  </conditionalFormatting>
  <conditionalFormatting sqref="C31">
    <cfRule type="cellIs" dxfId="36" priority="62" operator="greaterThan">
      <formula>0</formula>
    </cfRule>
  </conditionalFormatting>
  <conditionalFormatting sqref="C31">
    <cfRule type="cellIs" dxfId="35" priority="61" operator="greaterThan">
      <formula>0</formula>
    </cfRule>
  </conditionalFormatting>
  <conditionalFormatting sqref="U24 X24:Y24 C24:C64 M24:M64 O24:Q24 H24:K64 E24:E64 AB24:AB64">
    <cfRule type="cellIs" dxfId="34" priority="60" operator="notEqual">
      <formula>0</formula>
    </cfRule>
  </conditionalFormatting>
  <conditionalFormatting sqref="U24 X24:Y24">
    <cfRule type="cellIs" dxfId="33" priority="59" operator="greaterThan">
      <formula>0</formula>
    </cfRule>
  </conditionalFormatting>
  <conditionalFormatting sqref="U24 X24:Y24">
    <cfRule type="cellIs" dxfId="32" priority="58" operator="greaterThan">
      <formula>0</formula>
    </cfRule>
  </conditionalFormatting>
  <conditionalFormatting sqref="U24 X24:Y24">
    <cfRule type="cellIs" dxfId="31" priority="57" operator="greaterThan">
      <formula>0</formula>
    </cfRule>
  </conditionalFormatting>
  <conditionalFormatting sqref="O25:Q64 X25:Y64 U25:U27 T28:U64">
    <cfRule type="cellIs" dxfId="30" priority="51" operator="notEqual">
      <formula>0</formula>
    </cfRule>
  </conditionalFormatting>
  <conditionalFormatting sqref="F24:F64">
    <cfRule type="cellIs" dxfId="29" priority="36" operator="notEqual">
      <formula>0</formula>
    </cfRule>
  </conditionalFormatting>
  <conditionalFormatting sqref="G24:G64">
    <cfRule type="cellIs" dxfId="28" priority="29" operator="greaterThan">
      <formula>0</formula>
    </cfRule>
  </conditionalFormatting>
  <conditionalFormatting sqref="G24:G64">
    <cfRule type="cellIs" dxfId="27" priority="28" operator="notEqual">
      <formula>0</formula>
    </cfRule>
  </conditionalFormatting>
  <conditionalFormatting sqref="L24:L64">
    <cfRule type="cellIs" dxfId="26" priority="27" operator="greaterThan">
      <formula>0</formula>
    </cfRule>
  </conditionalFormatting>
  <conditionalFormatting sqref="L24:L64">
    <cfRule type="cellIs" dxfId="25" priority="26" operator="notEqual">
      <formula>0</formula>
    </cfRule>
  </conditionalFormatting>
  <conditionalFormatting sqref="N24">
    <cfRule type="cellIs" dxfId="24" priority="25" operator="greaterThan">
      <formula>0</formula>
    </cfRule>
  </conditionalFormatting>
  <conditionalFormatting sqref="N24:N64">
    <cfRule type="cellIs" dxfId="23" priority="24" operator="notEqual">
      <formula>0</formula>
    </cfRule>
  </conditionalFormatting>
  <conditionalFormatting sqref="AC24:AC64">
    <cfRule type="cellIs" dxfId="22" priority="23" operator="notEqual">
      <formula>0</formula>
    </cfRule>
  </conditionalFormatting>
  <conditionalFormatting sqref="T24:T27">
    <cfRule type="cellIs" dxfId="21" priority="22" operator="greaterThan">
      <formula>0</formula>
    </cfRule>
  </conditionalFormatting>
  <conditionalFormatting sqref="T24:T27">
    <cfRule type="cellIs" dxfId="20" priority="21" operator="notEqual">
      <formula>0</formula>
    </cfRule>
  </conditionalFormatting>
  <conditionalFormatting sqref="D24:D64">
    <cfRule type="cellIs" dxfId="19" priority="16" operator="notEqual">
      <formula>0</formula>
    </cfRule>
  </conditionalFormatting>
  <conditionalFormatting sqref="D30">
    <cfRule type="cellIs" dxfId="18" priority="20" operator="greaterThan">
      <formula>0</formula>
    </cfRule>
  </conditionalFormatting>
  <conditionalFormatting sqref="D31">
    <cfRule type="cellIs" dxfId="17" priority="19" operator="greaterThan">
      <formula>0</formula>
    </cfRule>
  </conditionalFormatting>
  <conditionalFormatting sqref="D31">
    <cfRule type="cellIs" dxfId="16" priority="18" operator="greaterThan">
      <formula>0</formula>
    </cfRule>
  </conditionalFormatting>
  <conditionalFormatting sqref="D31">
    <cfRule type="cellIs" dxfId="15" priority="17" operator="greaterThan">
      <formula>0</formula>
    </cfRule>
  </conditionalFormatting>
  <conditionalFormatting sqref="R24:S24">
    <cfRule type="cellIs" dxfId="14" priority="15" operator="greaterThan">
      <formula>0</formula>
    </cfRule>
  </conditionalFormatting>
  <conditionalFormatting sqref="R24:S24">
    <cfRule type="cellIs" dxfId="13" priority="14" operator="notEqual">
      <formula>0</formula>
    </cfRule>
  </conditionalFormatting>
  <conditionalFormatting sqref="R25:S64">
    <cfRule type="cellIs" dxfId="12" priority="13" operator="notEqual">
      <formula>0</formula>
    </cfRule>
  </conditionalFormatting>
  <conditionalFormatting sqref="W24">
    <cfRule type="cellIs" dxfId="11" priority="12" operator="notEqual">
      <formula>0</formula>
    </cfRule>
  </conditionalFormatting>
  <conditionalFormatting sqref="W24">
    <cfRule type="cellIs" dxfId="10" priority="11" operator="greaterThan">
      <formula>0</formula>
    </cfRule>
  </conditionalFormatting>
  <conditionalFormatting sqref="W24">
    <cfRule type="cellIs" dxfId="9" priority="10" operator="greaterThan">
      <formula>0</formula>
    </cfRule>
  </conditionalFormatting>
  <conditionalFormatting sqref="W24">
    <cfRule type="cellIs" dxfId="8" priority="9" operator="greaterThan">
      <formula>0</formula>
    </cfRule>
  </conditionalFormatting>
  <conditionalFormatting sqref="W25:W27 V28:W64">
    <cfRule type="cellIs" dxfId="7" priority="8" operator="notEqual">
      <formula>0</formula>
    </cfRule>
  </conditionalFormatting>
  <conditionalFormatting sqref="V24:V27">
    <cfRule type="cellIs" dxfId="6" priority="7" operator="greaterThan">
      <formula>0</formula>
    </cfRule>
  </conditionalFormatting>
  <conditionalFormatting sqref="V24:V27">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94" t="str">
        <f>'1. паспорт местоположение'!A5:C5</f>
        <v>Год раскрытия информации: 2021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8.75" x14ac:dyDescent="0.3">
      <c r="AV6" s="14"/>
    </row>
    <row r="7" spans="1:48" ht="18.75" x14ac:dyDescent="0.25">
      <c r="A7" s="405" t="s">
        <v>6</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ht="18.75"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x14ac:dyDescent="0.25">
      <c r="A9" s="406" t="str">
        <f>'1. паспорт местоположение'!A9:C9</f>
        <v xml:space="preserve">Акционерное общество "Западная энергетическая компания" </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10" t="s">
        <v>5</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row>
    <row r="11" spans="1:48" ht="18.75"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x14ac:dyDescent="0.25">
      <c r="A12" s="406" t="str">
        <f>'1. паспорт местоположение'!A12:C12</f>
        <v>J 19-14</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410" t="s">
        <v>4</v>
      </c>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row>
    <row r="14" spans="1:48" ht="18.75" x14ac:dyDescent="0.25">
      <c r="A14" s="411"/>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1"/>
      <c r="AM14" s="411"/>
      <c r="AN14" s="411"/>
      <c r="AO14" s="411"/>
      <c r="AP14" s="411"/>
      <c r="AQ14" s="411"/>
      <c r="AR14" s="411"/>
      <c r="AS14" s="411"/>
      <c r="AT14" s="411"/>
      <c r="AU14" s="411"/>
      <c r="AV14" s="411"/>
    </row>
    <row r="15" spans="1:48" x14ac:dyDescent="0.25">
      <c r="A15" s="406" t="str">
        <f>'1. паспорт местоположение'!A15</f>
        <v>Строительство КЛ 15 кВ от  РП-1 до ТП-3 ул. Рабочая, г. Пионерский</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10" t="s">
        <v>3</v>
      </c>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0"/>
      <c r="AP16" s="410"/>
      <c r="AQ16" s="410"/>
      <c r="AR16" s="410"/>
      <c r="AS16" s="410"/>
      <c r="AT16" s="410"/>
      <c r="AU16" s="410"/>
      <c r="AV16" s="410"/>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5"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5" customFormat="1" x14ac:dyDescent="0.25">
      <c r="A21" s="514" t="s">
        <v>436</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5" customFormat="1" ht="58.5" customHeight="1" x14ac:dyDescent="0.25">
      <c r="A22" s="505" t="s">
        <v>49</v>
      </c>
      <c r="B22" s="516" t="s">
        <v>21</v>
      </c>
      <c r="C22" s="505" t="s">
        <v>48</v>
      </c>
      <c r="D22" s="505" t="s">
        <v>47</v>
      </c>
      <c r="E22" s="519" t="s">
        <v>447</v>
      </c>
      <c r="F22" s="520"/>
      <c r="G22" s="520"/>
      <c r="H22" s="520"/>
      <c r="I22" s="520"/>
      <c r="J22" s="520"/>
      <c r="K22" s="520"/>
      <c r="L22" s="521"/>
      <c r="M22" s="505" t="s">
        <v>46</v>
      </c>
      <c r="N22" s="505" t="s">
        <v>45</v>
      </c>
      <c r="O22" s="505" t="s">
        <v>44</v>
      </c>
      <c r="P22" s="500" t="s">
        <v>232</v>
      </c>
      <c r="Q22" s="500" t="s">
        <v>43</v>
      </c>
      <c r="R22" s="500" t="s">
        <v>42</v>
      </c>
      <c r="S22" s="500" t="s">
        <v>41</v>
      </c>
      <c r="T22" s="500"/>
      <c r="U22" s="522" t="s">
        <v>40</v>
      </c>
      <c r="V22" s="522" t="s">
        <v>39</v>
      </c>
      <c r="W22" s="500" t="s">
        <v>38</v>
      </c>
      <c r="X22" s="500" t="s">
        <v>37</v>
      </c>
      <c r="Y22" s="500" t="s">
        <v>36</v>
      </c>
      <c r="Z22" s="507" t="s">
        <v>35</v>
      </c>
      <c r="AA22" s="500" t="s">
        <v>34</v>
      </c>
      <c r="AB22" s="500" t="s">
        <v>33</v>
      </c>
      <c r="AC22" s="500" t="s">
        <v>32</v>
      </c>
      <c r="AD22" s="500" t="s">
        <v>31</v>
      </c>
      <c r="AE22" s="500" t="s">
        <v>30</v>
      </c>
      <c r="AF22" s="500" t="s">
        <v>29</v>
      </c>
      <c r="AG22" s="500"/>
      <c r="AH22" s="500"/>
      <c r="AI22" s="500"/>
      <c r="AJ22" s="500"/>
      <c r="AK22" s="500"/>
      <c r="AL22" s="500" t="s">
        <v>28</v>
      </c>
      <c r="AM22" s="500"/>
      <c r="AN22" s="500"/>
      <c r="AO22" s="500"/>
      <c r="AP22" s="500" t="s">
        <v>27</v>
      </c>
      <c r="AQ22" s="500"/>
      <c r="AR22" s="500" t="s">
        <v>26</v>
      </c>
      <c r="AS22" s="500" t="s">
        <v>25</v>
      </c>
      <c r="AT22" s="500" t="s">
        <v>24</v>
      </c>
      <c r="AU22" s="500" t="s">
        <v>23</v>
      </c>
      <c r="AV22" s="508" t="s">
        <v>22</v>
      </c>
    </row>
    <row r="23" spans="1:48" s="25" customFormat="1" ht="64.5" customHeight="1" x14ac:dyDescent="0.25">
      <c r="A23" s="515"/>
      <c r="B23" s="517"/>
      <c r="C23" s="515"/>
      <c r="D23" s="515"/>
      <c r="E23" s="510" t="s">
        <v>20</v>
      </c>
      <c r="F23" s="501" t="s">
        <v>125</v>
      </c>
      <c r="G23" s="501" t="s">
        <v>124</v>
      </c>
      <c r="H23" s="501" t="s">
        <v>123</v>
      </c>
      <c r="I23" s="503" t="s">
        <v>357</v>
      </c>
      <c r="J23" s="503" t="s">
        <v>358</v>
      </c>
      <c r="K23" s="503" t="s">
        <v>359</v>
      </c>
      <c r="L23" s="501" t="s">
        <v>73</v>
      </c>
      <c r="M23" s="515"/>
      <c r="N23" s="515"/>
      <c r="O23" s="515"/>
      <c r="P23" s="500"/>
      <c r="Q23" s="500"/>
      <c r="R23" s="500"/>
      <c r="S23" s="512" t="s">
        <v>1</v>
      </c>
      <c r="T23" s="512" t="s">
        <v>8</v>
      </c>
      <c r="U23" s="522"/>
      <c r="V23" s="522"/>
      <c r="W23" s="500"/>
      <c r="X23" s="500"/>
      <c r="Y23" s="500"/>
      <c r="Z23" s="500"/>
      <c r="AA23" s="500"/>
      <c r="AB23" s="500"/>
      <c r="AC23" s="500"/>
      <c r="AD23" s="500"/>
      <c r="AE23" s="500"/>
      <c r="AF23" s="500" t="s">
        <v>19</v>
      </c>
      <c r="AG23" s="500"/>
      <c r="AH23" s="500" t="s">
        <v>18</v>
      </c>
      <c r="AI23" s="500"/>
      <c r="AJ23" s="505" t="s">
        <v>17</v>
      </c>
      <c r="AK23" s="505" t="s">
        <v>16</v>
      </c>
      <c r="AL23" s="505" t="s">
        <v>15</v>
      </c>
      <c r="AM23" s="505" t="s">
        <v>14</v>
      </c>
      <c r="AN23" s="505" t="s">
        <v>13</v>
      </c>
      <c r="AO23" s="505" t="s">
        <v>12</v>
      </c>
      <c r="AP23" s="505" t="s">
        <v>11</v>
      </c>
      <c r="AQ23" s="523" t="s">
        <v>8</v>
      </c>
      <c r="AR23" s="500"/>
      <c r="AS23" s="500"/>
      <c r="AT23" s="500"/>
      <c r="AU23" s="500"/>
      <c r="AV23" s="509"/>
    </row>
    <row r="24" spans="1:48" s="25" customFormat="1" ht="96.75" customHeight="1" x14ac:dyDescent="0.25">
      <c r="A24" s="506"/>
      <c r="B24" s="518"/>
      <c r="C24" s="506"/>
      <c r="D24" s="506"/>
      <c r="E24" s="511"/>
      <c r="F24" s="502"/>
      <c r="G24" s="502"/>
      <c r="H24" s="502"/>
      <c r="I24" s="504"/>
      <c r="J24" s="504"/>
      <c r="K24" s="504"/>
      <c r="L24" s="502"/>
      <c r="M24" s="506"/>
      <c r="N24" s="506"/>
      <c r="O24" s="506"/>
      <c r="P24" s="500"/>
      <c r="Q24" s="500"/>
      <c r="R24" s="500"/>
      <c r="S24" s="513"/>
      <c r="T24" s="513"/>
      <c r="U24" s="522"/>
      <c r="V24" s="522"/>
      <c r="W24" s="500"/>
      <c r="X24" s="500"/>
      <c r="Y24" s="500"/>
      <c r="Z24" s="500"/>
      <c r="AA24" s="500"/>
      <c r="AB24" s="500"/>
      <c r="AC24" s="500"/>
      <c r="AD24" s="500"/>
      <c r="AE24" s="500"/>
      <c r="AF24" s="137" t="s">
        <v>10</v>
      </c>
      <c r="AG24" s="137" t="s">
        <v>9</v>
      </c>
      <c r="AH24" s="138" t="s">
        <v>1</v>
      </c>
      <c r="AI24" s="138" t="s">
        <v>8</v>
      </c>
      <c r="AJ24" s="506"/>
      <c r="AK24" s="506"/>
      <c r="AL24" s="506"/>
      <c r="AM24" s="506"/>
      <c r="AN24" s="506"/>
      <c r="AO24" s="506"/>
      <c r="AP24" s="506"/>
      <c r="AQ24" s="524"/>
      <c r="AR24" s="500"/>
      <c r="AS24" s="500"/>
      <c r="AT24" s="500"/>
      <c r="AU24" s="500"/>
      <c r="AV24" s="50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6">
        <v>1</v>
      </c>
      <c r="B26" s="227"/>
      <c r="C26" s="227"/>
      <c r="D26" s="228"/>
      <c r="E26" s="22"/>
      <c r="F26" s="22"/>
      <c r="G26" s="22"/>
      <c r="H26" s="22"/>
      <c r="I26" s="22"/>
      <c r="J26" s="22"/>
      <c r="K26" s="265"/>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31" t="str">
        <f>'1. паспорт местоположение'!A5:C5</f>
        <v>Год раскрытия информации: 2021 год</v>
      </c>
      <c r="B5" s="531"/>
      <c r="C5" s="82"/>
      <c r="D5" s="82"/>
      <c r="E5" s="82"/>
      <c r="F5" s="82"/>
      <c r="G5" s="82"/>
      <c r="H5" s="82"/>
    </row>
    <row r="6" spans="1:8" ht="18.75" x14ac:dyDescent="0.3">
      <c r="A6" s="167"/>
      <c r="B6" s="167"/>
      <c r="C6" s="167"/>
      <c r="D6" s="167"/>
      <c r="E6" s="167"/>
      <c r="F6" s="167"/>
      <c r="G6" s="167"/>
      <c r="H6" s="167"/>
    </row>
    <row r="7" spans="1:8" ht="18.75" x14ac:dyDescent="0.25">
      <c r="A7" s="405" t="s">
        <v>6</v>
      </c>
      <c r="B7" s="405"/>
      <c r="C7" s="142"/>
      <c r="D7" s="142"/>
      <c r="E7" s="142"/>
      <c r="F7" s="142"/>
      <c r="G7" s="142"/>
      <c r="H7" s="142"/>
    </row>
    <row r="8" spans="1:8" ht="18.75" x14ac:dyDescent="0.25">
      <c r="A8" s="142"/>
      <c r="B8" s="142"/>
      <c r="C8" s="142"/>
      <c r="D8" s="142"/>
      <c r="E8" s="142"/>
      <c r="F8" s="142"/>
      <c r="G8" s="142"/>
      <c r="H8" s="142"/>
    </row>
    <row r="9" spans="1:8" x14ac:dyDescent="0.25">
      <c r="A9" s="406" t="str">
        <f>'1. паспорт местоположение'!A9:C9</f>
        <v xml:space="preserve">Акционерное общество "Западная энергетическая компания" </v>
      </c>
      <c r="B9" s="406"/>
      <c r="C9" s="157"/>
      <c r="D9" s="157"/>
      <c r="E9" s="157"/>
      <c r="F9" s="157"/>
      <c r="G9" s="157"/>
      <c r="H9" s="157"/>
    </row>
    <row r="10" spans="1:8" x14ac:dyDescent="0.25">
      <c r="A10" s="410" t="s">
        <v>5</v>
      </c>
      <c r="B10" s="410"/>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06" t="str">
        <f>'1. паспорт местоположение'!A12:C12</f>
        <v>J 19-14</v>
      </c>
      <c r="B12" s="406"/>
      <c r="C12" s="157"/>
      <c r="D12" s="157"/>
      <c r="E12" s="157"/>
      <c r="F12" s="157"/>
      <c r="G12" s="157"/>
      <c r="H12" s="157"/>
    </row>
    <row r="13" spans="1:8" x14ac:dyDescent="0.25">
      <c r="A13" s="410" t="s">
        <v>4</v>
      </c>
      <c r="B13" s="410"/>
      <c r="C13" s="144"/>
      <c r="D13" s="144"/>
      <c r="E13" s="144"/>
      <c r="F13" s="144"/>
      <c r="G13" s="144"/>
      <c r="H13" s="144"/>
    </row>
    <row r="14" spans="1:8" ht="18.75" x14ac:dyDescent="0.25">
      <c r="A14" s="10"/>
      <c r="B14" s="10"/>
      <c r="C14" s="10"/>
      <c r="D14" s="10"/>
      <c r="E14" s="10"/>
      <c r="F14" s="10"/>
      <c r="G14" s="10"/>
      <c r="H14" s="10"/>
    </row>
    <row r="15" spans="1:8" ht="39" customHeight="1" x14ac:dyDescent="0.25">
      <c r="A15" s="525" t="str">
        <f>'1. паспорт местоположение'!A15:C15</f>
        <v>Строительство КЛ 15 кВ от  РП-1 до ТП-3 ул. Рабочая, г. Пионерский</v>
      </c>
      <c r="B15" s="439"/>
      <c r="C15" s="157"/>
      <c r="D15" s="157"/>
      <c r="E15" s="157"/>
      <c r="F15" s="157"/>
      <c r="G15" s="157"/>
      <c r="H15" s="157"/>
    </row>
    <row r="16" spans="1:8" x14ac:dyDescent="0.25">
      <c r="A16" s="410" t="s">
        <v>3</v>
      </c>
      <c r="B16" s="410"/>
      <c r="C16" s="144"/>
      <c r="D16" s="144"/>
      <c r="E16" s="144"/>
      <c r="F16" s="144"/>
      <c r="G16" s="144"/>
      <c r="H16" s="144"/>
    </row>
    <row r="17" spans="1:2" x14ac:dyDescent="0.25">
      <c r="B17" s="112"/>
    </row>
    <row r="18" spans="1:2" ht="33.75" customHeight="1" x14ac:dyDescent="0.25">
      <c r="A18" s="526" t="s">
        <v>437</v>
      </c>
      <c r="B18" s="527"/>
    </row>
    <row r="19" spans="1:2" x14ac:dyDescent="0.25">
      <c r="B19" s="42"/>
    </row>
    <row r="20" spans="1:2" ht="16.5" thickBot="1" x14ac:dyDescent="0.3">
      <c r="B20" s="113"/>
    </row>
    <row r="21" spans="1:2" ht="55.5" customHeight="1" thickBot="1" x14ac:dyDescent="0.3">
      <c r="A21" s="114" t="s">
        <v>307</v>
      </c>
      <c r="B21" s="165" t="str">
        <f>A15</f>
        <v>Строительство КЛ 15 кВ от  РП-1 до ТП-3 ул. Рабочая, г. Пионерский</v>
      </c>
    </row>
    <row r="22" spans="1:2" ht="16.5" thickBot="1" x14ac:dyDescent="0.3">
      <c r="A22" s="114" t="s">
        <v>308</v>
      </c>
      <c r="B22" s="293" t="str">
        <f>'1. паспорт местоположение'!C27</f>
        <v>Зеленоградский район</v>
      </c>
    </row>
    <row r="23" spans="1:2" ht="16.5" thickBot="1" x14ac:dyDescent="0.3">
      <c r="A23" s="114" t="s">
        <v>288</v>
      </c>
      <c r="B23" s="115" t="s">
        <v>585</v>
      </c>
    </row>
    <row r="24" spans="1:2" ht="16.5" thickBot="1" x14ac:dyDescent="0.3">
      <c r="A24" s="114" t="s">
        <v>309</v>
      </c>
      <c r="B24" s="115">
        <f>'6.2. Паспорт фин осв ввод'!C56</f>
        <v>1</v>
      </c>
    </row>
    <row r="25" spans="1:2" ht="16.5" thickBot="1" x14ac:dyDescent="0.3">
      <c r="A25" s="116" t="s">
        <v>310</v>
      </c>
      <c r="B25" s="281">
        <f>'6.1. Паспорт сетевой график'!D53</f>
        <v>45199</v>
      </c>
    </row>
    <row r="26" spans="1:2" ht="16.5" thickBot="1" x14ac:dyDescent="0.3">
      <c r="A26" s="117" t="s">
        <v>311</v>
      </c>
      <c r="B26" s="118" t="s">
        <v>559</v>
      </c>
    </row>
    <row r="27" spans="1:2" ht="29.25" thickBot="1" x14ac:dyDescent="0.3">
      <c r="A27" s="125" t="s">
        <v>590</v>
      </c>
      <c r="B27" s="287">
        <f>'6.2. Паспорт фин осв ввод'!C24</f>
        <v>6.7234807564602024</v>
      </c>
    </row>
    <row r="28" spans="1:2" ht="48" customHeight="1" thickBot="1" x14ac:dyDescent="0.3">
      <c r="A28" s="120" t="s">
        <v>312</v>
      </c>
      <c r="B28" s="243" t="s">
        <v>574</v>
      </c>
    </row>
    <row r="29" spans="1:2" ht="29.25" thickBot="1" x14ac:dyDescent="0.3">
      <c r="A29" s="126" t="s">
        <v>313</v>
      </c>
      <c r="B29" s="266">
        <f>B30</f>
        <v>0</v>
      </c>
    </row>
    <row r="30" spans="1:2" ht="29.25" thickBot="1" x14ac:dyDescent="0.3">
      <c r="A30" s="126" t="s">
        <v>314</v>
      </c>
      <c r="B30" s="266">
        <f>B32+B41+B58</f>
        <v>0</v>
      </c>
    </row>
    <row r="31" spans="1:2" ht="16.5" thickBot="1" x14ac:dyDescent="0.3">
      <c r="A31" s="120" t="s">
        <v>315</v>
      </c>
      <c r="B31" s="266"/>
    </row>
    <row r="32" spans="1:2" ht="29.25" thickBot="1" x14ac:dyDescent="0.3">
      <c r="A32" s="126" t="s">
        <v>316</v>
      </c>
      <c r="B32" s="266">
        <f>B33+B37</f>
        <v>0</v>
      </c>
    </row>
    <row r="33" spans="1:3" s="171" customFormat="1" ht="16.5" thickBot="1" x14ac:dyDescent="0.3">
      <c r="A33" s="180" t="s">
        <v>317</v>
      </c>
      <c r="B33" s="267">
        <v>0</v>
      </c>
    </row>
    <row r="34" spans="1:3" ht="16.5" thickBot="1" x14ac:dyDescent="0.3">
      <c r="A34" s="120" t="s">
        <v>318</v>
      </c>
      <c r="B34" s="172">
        <f>B33/$B$27</f>
        <v>0</v>
      </c>
    </row>
    <row r="35" spans="1:3" ht="16.5" thickBot="1" x14ac:dyDescent="0.3">
      <c r="A35" s="120" t="s">
        <v>319</v>
      </c>
      <c r="B35" s="266">
        <v>0</v>
      </c>
      <c r="C35" s="111">
        <v>1</v>
      </c>
    </row>
    <row r="36" spans="1:3" ht="16.5" thickBot="1" x14ac:dyDescent="0.3">
      <c r="A36" s="120" t="s">
        <v>320</v>
      </c>
      <c r="B36" s="266">
        <v>0</v>
      </c>
      <c r="C36" s="111">
        <v>2</v>
      </c>
    </row>
    <row r="37" spans="1:3" s="171" customFormat="1" ht="16.5" thickBot="1" x14ac:dyDescent="0.3">
      <c r="A37" s="180" t="s">
        <v>317</v>
      </c>
      <c r="B37" s="267">
        <v>0</v>
      </c>
    </row>
    <row r="38" spans="1:3" ht="16.5" thickBot="1" x14ac:dyDescent="0.3">
      <c r="A38" s="120" t="s">
        <v>318</v>
      </c>
      <c r="B38" s="172">
        <f>B37/$B$27</f>
        <v>0</v>
      </c>
    </row>
    <row r="39" spans="1:3" ht="16.5" thickBot="1" x14ac:dyDescent="0.3">
      <c r="A39" s="120" t="s">
        <v>319</v>
      </c>
      <c r="B39" s="266">
        <v>0</v>
      </c>
      <c r="C39" s="111">
        <v>1</v>
      </c>
    </row>
    <row r="40" spans="1:3" ht="16.5" thickBot="1" x14ac:dyDescent="0.3">
      <c r="A40" s="120" t="s">
        <v>320</v>
      </c>
      <c r="B40" s="266">
        <v>0</v>
      </c>
      <c r="C40" s="111">
        <v>2</v>
      </c>
    </row>
    <row r="41" spans="1:3" ht="29.25" thickBot="1" x14ac:dyDescent="0.3">
      <c r="A41" s="126" t="s">
        <v>321</v>
      </c>
      <c r="B41" s="266">
        <f>B42+B46+B50+B54</f>
        <v>0</v>
      </c>
    </row>
    <row r="42" spans="1:3" s="171" customFormat="1" ht="16.5" thickBot="1" x14ac:dyDescent="0.3">
      <c r="A42" s="180" t="s">
        <v>317</v>
      </c>
      <c r="B42" s="267">
        <v>0</v>
      </c>
    </row>
    <row r="43" spans="1:3" ht="16.5" thickBot="1" x14ac:dyDescent="0.3">
      <c r="A43" s="120" t="s">
        <v>318</v>
      </c>
      <c r="B43" s="172">
        <f>B42/$B$27</f>
        <v>0</v>
      </c>
    </row>
    <row r="44" spans="1:3" ht="16.5" thickBot="1" x14ac:dyDescent="0.3">
      <c r="A44" s="120" t="s">
        <v>319</v>
      </c>
      <c r="B44" s="266">
        <v>0</v>
      </c>
      <c r="C44" s="111">
        <v>1</v>
      </c>
    </row>
    <row r="45" spans="1:3" ht="16.5" thickBot="1" x14ac:dyDescent="0.3">
      <c r="A45" s="120" t="s">
        <v>320</v>
      </c>
      <c r="B45" s="266">
        <v>0</v>
      </c>
      <c r="C45" s="111">
        <v>2</v>
      </c>
    </row>
    <row r="46" spans="1:3" s="171" customFormat="1" ht="16.5" thickBot="1" x14ac:dyDescent="0.3">
      <c r="A46" s="180" t="s">
        <v>317</v>
      </c>
      <c r="B46" s="267">
        <v>0</v>
      </c>
    </row>
    <row r="47" spans="1:3" ht="16.5" thickBot="1" x14ac:dyDescent="0.3">
      <c r="A47" s="120" t="s">
        <v>318</v>
      </c>
      <c r="B47" s="172">
        <f>B46/$B$27</f>
        <v>0</v>
      </c>
    </row>
    <row r="48" spans="1:3" ht="16.5" thickBot="1" x14ac:dyDescent="0.3">
      <c r="A48" s="120" t="s">
        <v>319</v>
      </c>
      <c r="B48" s="266">
        <v>0</v>
      </c>
      <c r="C48" s="111">
        <v>1</v>
      </c>
    </row>
    <row r="49" spans="1:3" ht="16.5" thickBot="1" x14ac:dyDescent="0.3">
      <c r="A49" s="120" t="s">
        <v>320</v>
      </c>
      <c r="B49" s="266">
        <v>0</v>
      </c>
      <c r="C49" s="111">
        <v>2</v>
      </c>
    </row>
    <row r="50" spans="1:3" s="171" customFormat="1" ht="16.5" thickBot="1" x14ac:dyDescent="0.3">
      <c r="A50" s="170" t="s">
        <v>317</v>
      </c>
      <c r="B50" s="267">
        <v>0</v>
      </c>
    </row>
    <row r="51" spans="1:3" ht="16.5" thickBot="1" x14ac:dyDescent="0.3">
      <c r="A51" s="120" t="s">
        <v>318</v>
      </c>
      <c r="B51" s="172">
        <f>B50/$B$27</f>
        <v>0</v>
      </c>
    </row>
    <row r="52" spans="1:3" ht="16.5" thickBot="1" x14ac:dyDescent="0.3">
      <c r="A52" s="120" t="s">
        <v>319</v>
      </c>
      <c r="B52" s="266">
        <v>0</v>
      </c>
      <c r="C52" s="111">
        <v>1</v>
      </c>
    </row>
    <row r="53" spans="1:3" ht="16.5" thickBot="1" x14ac:dyDescent="0.3">
      <c r="A53" s="120" t="s">
        <v>320</v>
      </c>
      <c r="B53" s="266">
        <v>0</v>
      </c>
      <c r="C53" s="111">
        <v>2</v>
      </c>
    </row>
    <row r="54" spans="1:3" s="171" customFormat="1" ht="16.5" thickBot="1" x14ac:dyDescent="0.3">
      <c r="A54" s="170" t="s">
        <v>317</v>
      </c>
      <c r="B54" s="267">
        <v>0</v>
      </c>
    </row>
    <row r="55" spans="1:3" ht="16.5" thickBot="1" x14ac:dyDescent="0.3">
      <c r="A55" s="120" t="s">
        <v>318</v>
      </c>
      <c r="B55" s="172">
        <f>B54/$B$27</f>
        <v>0</v>
      </c>
    </row>
    <row r="56" spans="1:3" ht="16.5" thickBot="1" x14ac:dyDescent="0.3">
      <c r="A56" s="120" t="s">
        <v>319</v>
      </c>
      <c r="B56" s="266">
        <v>0</v>
      </c>
      <c r="C56" s="111">
        <v>1</v>
      </c>
    </row>
    <row r="57" spans="1:3" ht="16.5" thickBot="1" x14ac:dyDescent="0.3">
      <c r="A57" s="120" t="s">
        <v>320</v>
      </c>
      <c r="B57" s="266">
        <v>0</v>
      </c>
      <c r="C57" s="111">
        <v>2</v>
      </c>
    </row>
    <row r="58" spans="1:3" ht="29.25" thickBot="1" x14ac:dyDescent="0.3">
      <c r="A58" s="126" t="s">
        <v>322</v>
      </c>
      <c r="B58" s="266">
        <f>B59+B63+B67+B71</f>
        <v>0</v>
      </c>
    </row>
    <row r="59" spans="1:3" s="171" customFormat="1" ht="16.5" thickBot="1" x14ac:dyDescent="0.3">
      <c r="A59" s="170" t="s">
        <v>317</v>
      </c>
      <c r="B59" s="267">
        <v>0</v>
      </c>
    </row>
    <row r="60" spans="1:3" ht="16.5" thickBot="1" x14ac:dyDescent="0.3">
      <c r="A60" s="120" t="s">
        <v>318</v>
      </c>
      <c r="B60" s="172">
        <f>B59/$B$27</f>
        <v>0</v>
      </c>
    </row>
    <row r="61" spans="1:3" ht="16.5" thickBot="1" x14ac:dyDescent="0.3">
      <c r="A61" s="120" t="s">
        <v>319</v>
      </c>
      <c r="B61" s="266">
        <v>0</v>
      </c>
      <c r="C61" s="111">
        <v>1</v>
      </c>
    </row>
    <row r="62" spans="1:3" ht="16.5" thickBot="1" x14ac:dyDescent="0.3">
      <c r="A62" s="120" t="s">
        <v>320</v>
      </c>
      <c r="B62" s="266">
        <v>0</v>
      </c>
      <c r="C62" s="111">
        <v>2</v>
      </c>
    </row>
    <row r="63" spans="1:3" s="171" customFormat="1" ht="16.5" thickBot="1" x14ac:dyDescent="0.3">
      <c r="A63" s="170" t="s">
        <v>317</v>
      </c>
      <c r="B63" s="267">
        <v>0</v>
      </c>
    </row>
    <row r="64" spans="1:3" ht="16.5" thickBot="1" x14ac:dyDescent="0.3">
      <c r="A64" s="120" t="s">
        <v>318</v>
      </c>
      <c r="B64" s="172">
        <f>B63/$B$27</f>
        <v>0</v>
      </c>
    </row>
    <row r="65" spans="1:3" ht="16.5" thickBot="1" x14ac:dyDescent="0.3">
      <c r="A65" s="120" t="s">
        <v>319</v>
      </c>
      <c r="B65" s="266">
        <v>0</v>
      </c>
      <c r="C65" s="111">
        <v>1</v>
      </c>
    </row>
    <row r="66" spans="1:3" ht="16.5" thickBot="1" x14ac:dyDescent="0.3">
      <c r="A66" s="120" t="s">
        <v>320</v>
      </c>
      <c r="B66" s="266">
        <v>0</v>
      </c>
      <c r="C66" s="111">
        <v>2</v>
      </c>
    </row>
    <row r="67" spans="1:3" s="171" customFormat="1" ht="16.5" thickBot="1" x14ac:dyDescent="0.3">
      <c r="A67" s="170" t="s">
        <v>317</v>
      </c>
      <c r="B67" s="267">
        <v>0</v>
      </c>
    </row>
    <row r="68" spans="1:3" ht="16.5" thickBot="1" x14ac:dyDescent="0.3">
      <c r="A68" s="120" t="s">
        <v>318</v>
      </c>
      <c r="B68" s="172">
        <f>B67/$B$27</f>
        <v>0</v>
      </c>
    </row>
    <row r="69" spans="1:3" ht="16.5" thickBot="1" x14ac:dyDescent="0.3">
      <c r="A69" s="120" t="s">
        <v>319</v>
      </c>
      <c r="B69" s="266">
        <v>0</v>
      </c>
      <c r="C69" s="111">
        <v>1</v>
      </c>
    </row>
    <row r="70" spans="1:3" ht="16.5" thickBot="1" x14ac:dyDescent="0.3">
      <c r="A70" s="120" t="s">
        <v>320</v>
      </c>
      <c r="B70" s="266">
        <v>0</v>
      </c>
      <c r="C70" s="111">
        <v>2</v>
      </c>
    </row>
    <row r="71" spans="1:3" s="171" customFormat="1" ht="16.5" thickBot="1" x14ac:dyDescent="0.3">
      <c r="A71" s="170" t="s">
        <v>317</v>
      </c>
      <c r="B71" s="267">
        <v>0</v>
      </c>
    </row>
    <row r="72" spans="1:3" ht="16.5" thickBot="1" x14ac:dyDescent="0.3">
      <c r="A72" s="120" t="s">
        <v>318</v>
      </c>
      <c r="B72" s="172">
        <f>B71/$B$27</f>
        <v>0</v>
      </c>
    </row>
    <row r="73" spans="1:3" ht="16.5" thickBot="1" x14ac:dyDescent="0.3">
      <c r="A73" s="120" t="s">
        <v>319</v>
      </c>
      <c r="B73" s="266">
        <v>0</v>
      </c>
      <c r="C73" s="111">
        <v>1</v>
      </c>
    </row>
    <row r="74" spans="1:3" ht="16.5" thickBot="1" x14ac:dyDescent="0.3">
      <c r="A74" s="120" t="s">
        <v>320</v>
      </c>
      <c r="B74" s="266">
        <v>0</v>
      </c>
      <c r="C74" s="111">
        <v>2</v>
      </c>
    </row>
    <row r="75" spans="1:3" ht="29.25" thickBot="1" x14ac:dyDescent="0.3">
      <c r="A75" s="119" t="s">
        <v>323</v>
      </c>
      <c r="B75" s="172">
        <f>B30/B27</f>
        <v>0</v>
      </c>
    </row>
    <row r="76" spans="1:3" ht="16.5" thickBot="1" x14ac:dyDescent="0.3">
      <c r="A76" s="121" t="s">
        <v>315</v>
      </c>
      <c r="B76" s="172"/>
    </row>
    <row r="77" spans="1:3" ht="16.5" thickBot="1" x14ac:dyDescent="0.3">
      <c r="A77" s="121" t="s">
        <v>324</v>
      </c>
      <c r="B77" s="172"/>
    </row>
    <row r="78" spans="1:3" ht="16.5" thickBot="1" x14ac:dyDescent="0.3">
      <c r="A78" s="121" t="s">
        <v>325</v>
      </c>
      <c r="B78" s="172"/>
    </row>
    <row r="79" spans="1:3" ht="16.5" thickBot="1" x14ac:dyDescent="0.3">
      <c r="A79" s="121" t="s">
        <v>326</v>
      </c>
      <c r="B79" s="172"/>
    </row>
    <row r="80" spans="1:3" ht="16.5" thickBot="1" x14ac:dyDescent="0.3">
      <c r="A80" s="116" t="s">
        <v>327</v>
      </c>
      <c r="B80" s="173">
        <f>B81/$B$27</f>
        <v>0</v>
      </c>
    </row>
    <row r="81" spans="1:2" ht="16.5" thickBot="1" x14ac:dyDescent="0.3">
      <c r="A81" s="116" t="s">
        <v>328</v>
      </c>
      <c r="B81" s="268">
        <f xml:space="preserve"> SUMIF(C33:C74, 1,B33:B74)</f>
        <v>0</v>
      </c>
    </row>
    <row r="82" spans="1:2" ht="16.5" thickBot="1" x14ac:dyDescent="0.3">
      <c r="A82" s="116" t="s">
        <v>329</v>
      </c>
      <c r="B82" s="173">
        <f>B83/$B$27</f>
        <v>0</v>
      </c>
    </row>
    <row r="83" spans="1:2" ht="16.5" thickBot="1" x14ac:dyDescent="0.3">
      <c r="A83" s="117" t="s">
        <v>330</v>
      </c>
      <c r="B83" s="268">
        <f xml:space="preserve"> SUMIF(C35:C76, 2,B35:B76)</f>
        <v>0</v>
      </c>
    </row>
    <row r="84" spans="1:2" ht="15.6" customHeight="1" x14ac:dyDescent="0.25">
      <c r="A84" s="119" t="s">
        <v>331</v>
      </c>
      <c r="B84" s="121" t="s">
        <v>332</v>
      </c>
    </row>
    <row r="85" spans="1:2" x14ac:dyDescent="0.25">
      <c r="A85" s="123" t="s">
        <v>333</v>
      </c>
      <c r="B85" s="245"/>
    </row>
    <row r="86" spans="1:2" x14ac:dyDescent="0.25">
      <c r="A86" s="123" t="s">
        <v>334</v>
      </c>
      <c r="B86" s="245"/>
    </row>
    <row r="87" spans="1:2" x14ac:dyDescent="0.25">
      <c r="A87" s="123" t="s">
        <v>335</v>
      </c>
      <c r="B87" s="245"/>
    </row>
    <row r="88" spans="1:2" x14ac:dyDescent="0.25">
      <c r="A88" s="123" t="s">
        <v>336</v>
      </c>
      <c r="B88" s="245"/>
    </row>
    <row r="89" spans="1:2" ht="16.5" thickBot="1" x14ac:dyDescent="0.3">
      <c r="A89" s="124" t="s">
        <v>337</v>
      </c>
      <c r="B89" s="246"/>
    </row>
    <row r="90" spans="1:2" ht="30.75" thickBot="1" x14ac:dyDescent="0.3">
      <c r="A90" s="121" t="s">
        <v>338</v>
      </c>
      <c r="B90" s="122"/>
    </row>
    <row r="91" spans="1:2" ht="29.25" thickBot="1" x14ac:dyDescent="0.3">
      <c r="A91" s="116" t="s">
        <v>339</v>
      </c>
      <c r="B91" s="243"/>
    </row>
    <row r="92" spans="1:2" ht="16.5" thickBot="1" x14ac:dyDescent="0.3">
      <c r="A92" s="121" t="s">
        <v>315</v>
      </c>
      <c r="B92" s="269"/>
    </row>
    <row r="93" spans="1:2" ht="16.5" thickBot="1" x14ac:dyDescent="0.3">
      <c r="A93" s="121" t="s">
        <v>340</v>
      </c>
      <c r="B93" s="243"/>
    </row>
    <row r="94" spans="1:2" ht="16.5" thickBot="1" x14ac:dyDescent="0.3">
      <c r="A94" s="121" t="s">
        <v>341</v>
      </c>
      <c r="B94" s="269"/>
    </row>
    <row r="95" spans="1:2" ht="16.5" thickBot="1" x14ac:dyDescent="0.3">
      <c r="A95" s="129" t="s">
        <v>342</v>
      </c>
      <c r="B95" s="166" t="s">
        <v>542</v>
      </c>
    </row>
    <row r="96" spans="1:2" ht="16.5" thickBot="1" x14ac:dyDescent="0.3">
      <c r="A96" s="116" t="s">
        <v>343</v>
      </c>
      <c r="B96" s="127"/>
    </row>
    <row r="97" spans="1:2" ht="16.5" thickBot="1" x14ac:dyDescent="0.3">
      <c r="A97" s="123" t="s">
        <v>344</v>
      </c>
      <c r="B97" s="270">
        <f>'6.1. Паспорт сетевой график'!H43</f>
        <v>45097</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28"/>
    </row>
    <row r="102" spans="1:2" x14ac:dyDescent="0.25">
      <c r="A102" s="123" t="s">
        <v>349</v>
      </c>
      <c r="B102" s="529"/>
    </row>
    <row r="103" spans="1:2" x14ac:dyDescent="0.25">
      <c r="A103" s="123" t="s">
        <v>350</v>
      </c>
      <c r="B103" s="529"/>
    </row>
    <row r="104" spans="1:2" x14ac:dyDescent="0.25">
      <c r="A104" s="123" t="s">
        <v>351</v>
      </c>
      <c r="B104" s="529"/>
    </row>
    <row r="105" spans="1:2" x14ac:dyDescent="0.25">
      <c r="A105" s="123" t="s">
        <v>352</v>
      </c>
      <c r="B105" s="529"/>
    </row>
    <row r="106" spans="1:2" ht="16.5" thickBot="1" x14ac:dyDescent="0.3">
      <c r="A106" s="132" t="s">
        <v>353</v>
      </c>
      <c r="B106" s="530"/>
    </row>
    <row r="109" spans="1:2" x14ac:dyDescent="0.25">
      <c r="A109" s="133"/>
      <c r="B109" s="134"/>
    </row>
    <row r="110" spans="1:2" x14ac:dyDescent="0.25">
      <c r="B110" s="135"/>
    </row>
    <row r="111" spans="1:2" x14ac:dyDescent="0.25">
      <c r="B111" s="136"/>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4_карты_КЛ РП-1-ТП-3.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2" t="s">
        <v>468</v>
      </c>
    </row>
    <row r="2" spans="1:1" ht="25.5" customHeight="1" x14ac:dyDescent="0.25">
      <c r="A2" s="532"/>
    </row>
    <row r="3" spans="1:1" ht="25.5" customHeight="1" x14ac:dyDescent="0.25">
      <c r="A3" s="532"/>
    </row>
    <row r="4" spans="1:1" ht="25.5" customHeight="1" x14ac:dyDescent="0.25">
      <c r="A4" s="532"/>
    </row>
    <row r="5" spans="1:1" ht="25.5" customHeight="1" x14ac:dyDescent="0.25">
      <c r="A5" s="532"/>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F19"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94" t="str">
        <f>'1. паспорт местоположение'!A5:C5</f>
        <v>Год раскрытия информации: 2021 год</v>
      </c>
      <c r="B4" s="394"/>
      <c r="C4" s="394"/>
      <c r="D4" s="394"/>
      <c r="E4" s="394"/>
      <c r="F4" s="394"/>
      <c r="G4" s="394"/>
      <c r="H4" s="394"/>
      <c r="I4" s="394"/>
      <c r="J4" s="394"/>
      <c r="K4" s="394"/>
      <c r="L4" s="394"/>
      <c r="M4" s="394"/>
      <c r="N4" s="394"/>
      <c r="O4" s="394"/>
      <c r="P4" s="394"/>
      <c r="Q4" s="394"/>
      <c r="R4" s="394"/>
      <c r="S4" s="394"/>
    </row>
    <row r="5" spans="1:28" s="11" customFormat="1" ht="15.75" x14ac:dyDescent="0.2">
      <c r="A5" s="16"/>
    </row>
    <row r="6" spans="1:28" s="11" customFormat="1" ht="18.75" x14ac:dyDescent="0.2">
      <c r="A6" s="405" t="s">
        <v>6</v>
      </c>
      <c r="B6" s="405"/>
      <c r="C6" s="405"/>
      <c r="D6" s="405"/>
      <c r="E6" s="405"/>
      <c r="F6" s="405"/>
      <c r="G6" s="405"/>
      <c r="H6" s="405"/>
      <c r="I6" s="405"/>
      <c r="J6" s="405"/>
      <c r="K6" s="405"/>
      <c r="L6" s="405"/>
      <c r="M6" s="405"/>
      <c r="N6" s="405"/>
      <c r="O6" s="405"/>
      <c r="P6" s="405"/>
      <c r="Q6" s="405"/>
      <c r="R6" s="405"/>
      <c r="S6" s="405"/>
      <c r="T6" s="12"/>
      <c r="U6" s="12"/>
      <c r="V6" s="12"/>
      <c r="W6" s="12"/>
      <c r="X6" s="12"/>
      <c r="Y6" s="12"/>
      <c r="Z6" s="12"/>
      <c r="AA6" s="12"/>
      <c r="AB6" s="12"/>
    </row>
    <row r="7" spans="1:28" s="11" customFormat="1" ht="18.75" x14ac:dyDescent="0.2">
      <c r="A7" s="405"/>
      <c r="B7" s="405"/>
      <c r="C7" s="405"/>
      <c r="D7" s="405"/>
      <c r="E7" s="405"/>
      <c r="F7" s="405"/>
      <c r="G7" s="405"/>
      <c r="H7" s="405"/>
      <c r="I7" s="405"/>
      <c r="J7" s="405"/>
      <c r="K7" s="405"/>
      <c r="L7" s="405"/>
      <c r="M7" s="405"/>
      <c r="N7" s="405"/>
      <c r="O7" s="405"/>
      <c r="P7" s="405"/>
      <c r="Q7" s="405"/>
      <c r="R7" s="405"/>
      <c r="S7" s="405"/>
      <c r="T7" s="12"/>
      <c r="U7" s="12"/>
      <c r="V7" s="12"/>
      <c r="W7" s="12"/>
      <c r="X7" s="12"/>
      <c r="Y7" s="12"/>
      <c r="Z7" s="12"/>
      <c r="AA7" s="12"/>
      <c r="AB7" s="12"/>
    </row>
    <row r="8" spans="1:28" s="11" customFormat="1" ht="18.75" x14ac:dyDescent="0.2">
      <c r="A8" s="406" t="str">
        <f>'1. паспорт местоположение'!A9:C9</f>
        <v xml:space="preserve">Акционерное общество "Западная энергетическая компания" </v>
      </c>
      <c r="B8" s="406"/>
      <c r="C8" s="406"/>
      <c r="D8" s="406"/>
      <c r="E8" s="406"/>
      <c r="F8" s="406"/>
      <c r="G8" s="406"/>
      <c r="H8" s="406"/>
      <c r="I8" s="406"/>
      <c r="J8" s="406"/>
      <c r="K8" s="406"/>
      <c r="L8" s="406"/>
      <c r="M8" s="406"/>
      <c r="N8" s="406"/>
      <c r="O8" s="406"/>
      <c r="P8" s="406"/>
      <c r="Q8" s="406"/>
      <c r="R8" s="406"/>
      <c r="S8" s="406"/>
      <c r="T8" s="12"/>
      <c r="U8" s="12"/>
      <c r="V8" s="12"/>
      <c r="W8" s="12"/>
      <c r="X8" s="12"/>
      <c r="Y8" s="12"/>
      <c r="Z8" s="12"/>
      <c r="AA8" s="12"/>
      <c r="AB8" s="12"/>
    </row>
    <row r="9" spans="1:28" s="11" customFormat="1" ht="18.75" x14ac:dyDescent="0.2">
      <c r="A9" s="410" t="s">
        <v>5</v>
      </c>
      <c r="B9" s="410"/>
      <c r="C9" s="410"/>
      <c r="D9" s="410"/>
      <c r="E9" s="410"/>
      <c r="F9" s="410"/>
      <c r="G9" s="410"/>
      <c r="H9" s="410"/>
      <c r="I9" s="410"/>
      <c r="J9" s="410"/>
      <c r="K9" s="410"/>
      <c r="L9" s="410"/>
      <c r="M9" s="410"/>
      <c r="N9" s="410"/>
      <c r="O9" s="410"/>
      <c r="P9" s="410"/>
      <c r="Q9" s="410"/>
      <c r="R9" s="410"/>
      <c r="S9" s="410"/>
      <c r="T9" s="12"/>
      <c r="U9" s="12"/>
      <c r="V9" s="12"/>
      <c r="W9" s="12"/>
      <c r="X9" s="12"/>
      <c r="Y9" s="12"/>
      <c r="Z9" s="12"/>
      <c r="AA9" s="12"/>
      <c r="AB9" s="12"/>
    </row>
    <row r="10" spans="1:28" s="11" customFormat="1" ht="18.75" x14ac:dyDescent="0.2">
      <c r="A10" s="405"/>
      <c r="B10" s="405"/>
      <c r="C10" s="405"/>
      <c r="D10" s="405"/>
      <c r="E10" s="405"/>
      <c r="F10" s="405"/>
      <c r="G10" s="405"/>
      <c r="H10" s="405"/>
      <c r="I10" s="405"/>
      <c r="J10" s="405"/>
      <c r="K10" s="405"/>
      <c r="L10" s="405"/>
      <c r="M10" s="405"/>
      <c r="N10" s="405"/>
      <c r="O10" s="405"/>
      <c r="P10" s="405"/>
      <c r="Q10" s="405"/>
      <c r="R10" s="405"/>
      <c r="S10" s="405"/>
      <c r="T10" s="12"/>
      <c r="U10" s="12"/>
      <c r="V10" s="12"/>
      <c r="W10" s="12"/>
      <c r="X10" s="12"/>
      <c r="Y10" s="12"/>
      <c r="Z10" s="12"/>
      <c r="AA10" s="12"/>
      <c r="AB10" s="12"/>
    </row>
    <row r="11" spans="1:28" s="11" customFormat="1" ht="18.75" x14ac:dyDescent="0.2">
      <c r="A11" s="406" t="str">
        <f>'1. паспорт местоположение'!A12:C12</f>
        <v>J 19-14</v>
      </c>
      <c r="B11" s="406"/>
      <c r="C11" s="406"/>
      <c r="D11" s="406"/>
      <c r="E11" s="406"/>
      <c r="F11" s="406"/>
      <c r="G11" s="406"/>
      <c r="H11" s="406"/>
      <c r="I11" s="406"/>
      <c r="J11" s="406"/>
      <c r="K11" s="406"/>
      <c r="L11" s="406"/>
      <c r="M11" s="406"/>
      <c r="N11" s="406"/>
      <c r="O11" s="406"/>
      <c r="P11" s="406"/>
      <c r="Q11" s="406"/>
      <c r="R11" s="406"/>
      <c r="S11" s="406"/>
      <c r="T11" s="12"/>
      <c r="U11" s="12"/>
      <c r="V11" s="12"/>
      <c r="W11" s="12"/>
      <c r="X11" s="12"/>
      <c r="Y11" s="12"/>
      <c r="Z11" s="12"/>
      <c r="AA11" s="12"/>
      <c r="AB11" s="12"/>
    </row>
    <row r="12" spans="1:28" s="11" customFormat="1" ht="18.75" x14ac:dyDescent="0.2">
      <c r="A12" s="410" t="s">
        <v>4</v>
      </c>
      <c r="B12" s="410"/>
      <c r="C12" s="410"/>
      <c r="D12" s="410"/>
      <c r="E12" s="410"/>
      <c r="F12" s="410"/>
      <c r="G12" s="410"/>
      <c r="H12" s="410"/>
      <c r="I12" s="410"/>
      <c r="J12" s="410"/>
      <c r="K12" s="410"/>
      <c r="L12" s="410"/>
      <c r="M12" s="410"/>
      <c r="N12" s="410"/>
      <c r="O12" s="410"/>
      <c r="P12" s="410"/>
      <c r="Q12" s="410"/>
      <c r="R12" s="410"/>
      <c r="S12" s="410"/>
      <c r="T12" s="12"/>
      <c r="U12" s="12"/>
      <c r="V12" s="12"/>
      <c r="W12" s="12"/>
      <c r="X12" s="12"/>
      <c r="Y12" s="12"/>
      <c r="Z12" s="12"/>
      <c r="AA12" s="12"/>
      <c r="AB12" s="12"/>
    </row>
    <row r="13" spans="1:28" s="8" customFormat="1" ht="15.75" customHeight="1" x14ac:dyDescent="0.2">
      <c r="A13" s="411"/>
      <c r="B13" s="411"/>
      <c r="C13" s="411"/>
      <c r="D13" s="411"/>
      <c r="E13" s="411"/>
      <c r="F13" s="411"/>
      <c r="G13" s="411"/>
      <c r="H13" s="411"/>
      <c r="I13" s="411"/>
      <c r="J13" s="411"/>
      <c r="K13" s="411"/>
      <c r="L13" s="411"/>
      <c r="M13" s="411"/>
      <c r="N13" s="411"/>
      <c r="O13" s="411"/>
      <c r="P13" s="411"/>
      <c r="Q13" s="411"/>
      <c r="R13" s="411"/>
      <c r="S13" s="411"/>
      <c r="T13" s="9"/>
      <c r="U13" s="9"/>
      <c r="V13" s="9"/>
      <c r="W13" s="9"/>
      <c r="X13" s="9"/>
      <c r="Y13" s="9"/>
      <c r="Z13" s="9"/>
      <c r="AA13" s="9"/>
      <c r="AB13" s="9"/>
    </row>
    <row r="14" spans="1:28" s="3" customFormat="1" ht="12" x14ac:dyDescent="0.2">
      <c r="A14" s="406" t="str">
        <f>'1. паспорт местоположение'!A9:C9</f>
        <v xml:space="preserve">Акционерное общество "Западная энергетическая компания" </v>
      </c>
      <c r="B14" s="406"/>
      <c r="C14" s="406"/>
      <c r="D14" s="406"/>
      <c r="E14" s="406"/>
      <c r="F14" s="406"/>
      <c r="G14" s="406"/>
      <c r="H14" s="406"/>
      <c r="I14" s="406"/>
      <c r="J14" s="406"/>
      <c r="K14" s="406"/>
      <c r="L14" s="406"/>
      <c r="M14" s="406"/>
      <c r="N14" s="406"/>
      <c r="O14" s="406"/>
      <c r="P14" s="406"/>
      <c r="Q14" s="406"/>
      <c r="R14" s="406"/>
      <c r="S14" s="406"/>
      <c r="T14" s="7"/>
      <c r="U14" s="7"/>
      <c r="V14" s="7"/>
      <c r="W14" s="7"/>
      <c r="X14" s="7"/>
      <c r="Y14" s="7"/>
      <c r="Z14" s="7"/>
      <c r="AA14" s="7"/>
      <c r="AB14" s="7"/>
    </row>
    <row r="15" spans="1:28" s="3" customFormat="1" ht="15" customHeight="1" x14ac:dyDescent="0.2">
      <c r="A15" s="412" t="str">
        <f>'1. паспорт местоположение'!A15:C15</f>
        <v>Строительство КЛ 15 кВ от  РП-1 до ТП-3 ул. Рабочая, г. Пионерский</v>
      </c>
      <c r="B15" s="410"/>
      <c r="C15" s="410"/>
      <c r="D15" s="410"/>
      <c r="E15" s="410"/>
      <c r="F15" s="410"/>
      <c r="G15" s="410"/>
      <c r="H15" s="410"/>
      <c r="I15" s="410"/>
      <c r="J15" s="410"/>
      <c r="K15" s="410"/>
      <c r="L15" s="410"/>
      <c r="M15" s="410"/>
      <c r="N15" s="410"/>
      <c r="O15" s="410"/>
      <c r="P15" s="410"/>
      <c r="Q15" s="410"/>
      <c r="R15" s="410"/>
      <c r="S15" s="410"/>
      <c r="T15" s="5"/>
      <c r="U15" s="5"/>
      <c r="V15" s="5"/>
      <c r="W15" s="5"/>
      <c r="X15" s="5"/>
      <c r="Y15" s="5"/>
      <c r="Z15" s="5"/>
      <c r="AA15" s="5"/>
      <c r="AB15" s="5"/>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412</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04" t="s">
        <v>2</v>
      </c>
      <c r="B19" s="404" t="s">
        <v>93</v>
      </c>
      <c r="C19" s="407" t="s">
        <v>306</v>
      </c>
      <c r="D19" s="404" t="s">
        <v>305</v>
      </c>
      <c r="E19" s="404" t="s">
        <v>92</v>
      </c>
      <c r="F19" s="404" t="s">
        <v>91</v>
      </c>
      <c r="G19" s="404" t="s">
        <v>301</v>
      </c>
      <c r="H19" s="404" t="s">
        <v>90</v>
      </c>
      <c r="I19" s="404" t="s">
        <v>89</v>
      </c>
      <c r="J19" s="404" t="s">
        <v>88</v>
      </c>
      <c r="K19" s="404" t="s">
        <v>87</v>
      </c>
      <c r="L19" s="404" t="s">
        <v>86</v>
      </c>
      <c r="M19" s="404" t="s">
        <v>85</v>
      </c>
      <c r="N19" s="404" t="s">
        <v>84</v>
      </c>
      <c r="O19" s="404" t="s">
        <v>83</v>
      </c>
      <c r="P19" s="404" t="s">
        <v>82</v>
      </c>
      <c r="Q19" s="404" t="s">
        <v>304</v>
      </c>
      <c r="R19" s="404"/>
      <c r="S19" s="409" t="s">
        <v>406</v>
      </c>
      <c r="T19" s="4"/>
      <c r="U19" s="4"/>
      <c r="V19" s="4"/>
      <c r="W19" s="4"/>
      <c r="X19" s="4"/>
      <c r="Y19" s="4"/>
    </row>
    <row r="20" spans="1:28" s="3" customFormat="1" ht="180.75" customHeight="1" x14ac:dyDescent="0.2">
      <c r="A20" s="404"/>
      <c r="B20" s="404"/>
      <c r="C20" s="408"/>
      <c r="D20" s="404"/>
      <c r="E20" s="404"/>
      <c r="F20" s="404"/>
      <c r="G20" s="404"/>
      <c r="H20" s="404"/>
      <c r="I20" s="404"/>
      <c r="J20" s="404"/>
      <c r="K20" s="404"/>
      <c r="L20" s="404"/>
      <c r="M20" s="404"/>
      <c r="N20" s="404"/>
      <c r="O20" s="404"/>
      <c r="P20" s="404"/>
      <c r="Q20" s="40" t="s">
        <v>302</v>
      </c>
      <c r="R20" s="41" t="s">
        <v>303</v>
      </c>
      <c r="S20" s="409"/>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63" x14ac:dyDescent="0.2">
      <c r="A22" s="169">
        <v>1</v>
      </c>
      <c r="B22" s="183"/>
      <c r="C22" s="169"/>
      <c r="D22" s="182"/>
      <c r="E22" s="183" t="s">
        <v>578</v>
      </c>
      <c r="F22" s="182"/>
      <c r="G22" s="183" t="s">
        <v>579</v>
      </c>
      <c r="H22" s="182"/>
      <c r="I22" s="183"/>
      <c r="J22" s="182"/>
      <c r="K22" s="183" t="s">
        <v>580</v>
      </c>
      <c r="L22" s="182">
        <v>2</v>
      </c>
      <c r="M22" s="183"/>
      <c r="N22" s="182"/>
      <c r="O22" s="183"/>
      <c r="P22" s="182"/>
      <c r="Q22" s="206" t="s">
        <v>581</v>
      </c>
      <c r="R22" s="184"/>
      <c r="S22" s="205"/>
      <c r="W22" s="31"/>
      <c r="X22" s="31"/>
      <c r="Y22" s="31"/>
      <c r="Z22" s="30"/>
      <c r="AA22" s="30"/>
      <c r="AB22" s="30"/>
    </row>
    <row r="23" spans="1:28" ht="20.25" customHeight="1" x14ac:dyDescent="0.25">
      <c r="A23" s="108"/>
      <c r="B23" s="43" t="s">
        <v>299</v>
      </c>
      <c r="C23" s="43"/>
      <c r="D23" s="43"/>
      <c r="E23" s="108" t="s">
        <v>300</v>
      </c>
      <c r="F23" s="108" t="s">
        <v>300</v>
      </c>
      <c r="G23" s="108" t="s">
        <v>300</v>
      </c>
      <c r="H23" s="168">
        <f>H22</f>
        <v>0</v>
      </c>
      <c r="I23" s="108"/>
      <c r="J23" s="168">
        <f>J22</f>
        <v>0</v>
      </c>
      <c r="K23" s="108"/>
      <c r="L23" s="108"/>
      <c r="M23" s="108"/>
      <c r="N23" s="108"/>
      <c r="O23" s="108"/>
      <c r="P23" s="108"/>
      <c r="Q23" s="109"/>
      <c r="R23" s="2"/>
      <c r="S23" s="16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4"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94" t="str">
        <f>'1. паспорт местоположение'!A5:C5</f>
        <v>Год раскрытия информации: 2021 год</v>
      </c>
      <c r="B6" s="394"/>
      <c r="C6" s="394"/>
      <c r="D6" s="394"/>
      <c r="E6" s="394"/>
      <c r="F6" s="394"/>
      <c r="G6" s="394"/>
      <c r="H6" s="394"/>
      <c r="I6" s="394"/>
      <c r="J6" s="394"/>
      <c r="K6" s="394"/>
      <c r="L6" s="394"/>
      <c r="M6" s="394"/>
      <c r="N6" s="394"/>
      <c r="O6" s="394"/>
      <c r="P6" s="394"/>
      <c r="Q6" s="394"/>
      <c r="R6" s="394"/>
      <c r="S6" s="394"/>
      <c r="T6" s="394"/>
    </row>
    <row r="7" spans="1:20" s="11" customFormat="1" x14ac:dyDescent="0.2">
      <c r="A7" s="16"/>
      <c r="H7" s="15"/>
    </row>
    <row r="8" spans="1:20" s="11" customFormat="1" ht="18.75" x14ac:dyDescent="0.2">
      <c r="A8" s="405" t="s">
        <v>6</v>
      </c>
      <c r="B8" s="405"/>
      <c r="C8" s="405"/>
      <c r="D8" s="405"/>
      <c r="E8" s="405"/>
      <c r="F8" s="405"/>
      <c r="G8" s="405"/>
      <c r="H8" s="405"/>
      <c r="I8" s="405"/>
      <c r="J8" s="405"/>
      <c r="K8" s="405"/>
      <c r="L8" s="405"/>
      <c r="M8" s="405"/>
      <c r="N8" s="405"/>
      <c r="O8" s="405"/>
      <c r="P8" s="405"/>
      <c r="Q8" s="405"/>
      <c r="R8" s="405"/>
      <c r="S8" s="405"/>
      <c r="T8" s="405"/>
    </row>
    <row r="9" spans="1:20" s="11" customFormat="1" ht="18.75" x14ac:dyDescent="0.2">
      <c r="A9" s="405"/>
      <c r="B9" s="405"/>
      <c r="C9" s="405"/>
      <c r="D9" s="405"/>
      <c r="E9" s="405"/>
      <c r="F9" s="405"/>
      <c r="G9" s="405"/>
      <c r="H9" s="405"/>
      <c r="I9" s="405"/>
      <c r="J9" s="405"/>
      <c r="K9" s="405"/>
      <c r="L9" s="405"/>
      <c r="M9" s="405"/>
      <c r="N9" s="405"/>
      <c r="O9" s="405"/>
      <c r="P9" s="405"/>
      <c r="Q9" s="405"/>
      <c r="R9" s="405"/>
      <c r="S9" s="405"/>
      <c r="T9" s="405"/>
    </row>
    <row r="10" spans="1:20" s="11" customFormat="1" ht="18.75" customHeight="1" x14ac:dyDescent="0.2">
      <c r="A10" s="406" t="str">
        <f>'1. паспорт местоположение'!A9:C9</f>
        <v xml:space="preserve">Акционерное общество "Западная энергетическая компания" </v>
      </c>
      <c r="B10" s="406"/>
      <c r="C10" s="406"/>
      <c r="D10" s="406"/>
      <c r="E10" s="406"/>
      <c r="F10" s="406"/>
      <c r="G10" s="406"/>
      <c r="H10" s="406"/>
      <c r="I10" s="406"/>
      <c r="J10" s="406"/>
      <c r="K10" s="406"/>
      <c r="L10" s="406"/>
      <c r="M10" s="406"/>
      <c r="N10" s="406"/>
      <c r="O10" s="406"/>
      <c r="P10" s="406"/>
      <c r="Q10" s="406"/>
      <c r="R10" s="406"/>
      <c r="S10" s="406"/>
      <c r="T10" s="406"/>
    </row>
    <row r="11" spans="1:20" s="11" customFormat="1" ht="18.75" customHeight="1" x14ac:dyDescent="0.2">
      <c r="A11" s="410" t="s">
        <v>5</v>
      </c>
      <c r="B11" s="410"/>
      <c r="C11" s="410"/>
      <c r="D11" s="410"/>
      <c r="E11" s="410"/>
      <c r="F11" s="410"/>
      <c r="G11" s="410"/>
      <c r="H11" s="410"/>
      <c r="I11" s="410"/>
      <c r="J11" s="410"/>
      <c r="K11" s="410"/>
      <c r="L11" s="410"/>
      <c r="M11" s="410"/>
      <c r="N11" s="410"/>
      <c r="O11" s="410"/>
      <c r="P11" s="410"/>
      <c r="Q11" s="410"/>
      <c r="R11" s="410"/>
      <c r="S11" s="410"/>
      <c r="T11" s="410"/>
    </row>
    <row r="12" spans="1:20" s="11" customFormat="1" ht="18.75" x14ac:dyDescent="0.2">
      <c r="A12" s="405"/>
      <c r="B12" s="405"/>
      <c r="C12" s="405"/>
      <c r="D12" s="405"/>
      <c r="E12" s="405"/>
      <c r="F12" s="405"/>
      <c r="G12" s="405"/>
      <c r="H12" s="405"/>
      <c r="I12" s="405"/>
      <c r="J12" s="405"/>
      <c r="K12" s="405"/>
      <c r="L12" s="405"/>
      <c r="M12" s="405"/>
      <c r="N12" s="405"/>
      <c r="O12" s="405"/>
      <c r="P12" s="405"/>
      <c r="Q12" s="405"/>
      <c r="R12" s="405"/>
      <c r="S12" s="405"/>
      <c r="T12" s="405"/>
    </row>
    <row r="13" spans="1:20" s="11" customFormat="1" ht="18.75" customHeight="1" x14ac:dyDescent="0.2">
      <c r="A13" s="406" t="str">
        <f>'1. паспорт местоположение'!A12:C12</f>
        <v>J 19-14</v>
      </c>
      <c r="B13" s="406"/>
      <c r="C13" s="406"/>
      <c r="D13" s="406"/>
      <c r="E13" s="406"/>
      <c r="F13" s="406"/>
      <c r="G13" s="406"/>
      <c r="H13" s="406"/>
      <c r="I13" s="406"/>
      <c r="J13" s="406"/>
      <c r="K13" s="406"/>
      <c r="L13" s="406"/>
      <c r="M13" s="406"/>
      <c r="N13" s="406"/>
      <c r="O13" s="406"/>
      <c r="P13" s="406"/>
      <c r="Q13" s="406"/>
      <c r="R13" s="406"/>
      <c r="S13" s="406"/>
      <c r="T13" s="406"/>
    </row>
    <row r="14" spans="1:20" s="11" customFormat="1" ht="18.75" customHeight="1" x14ac:dyDescent="0.2">
      <c r="A14" s="410" t="s">
        <v>4</v>
      </c>
      <c r="B14" s="410"/>
      <c r="C14" s="410"/>
      <c r="D14" s="410"/>
      <c r="E14" s="410"/>
      <c r="F14" s="410"/>
      <c r="G14" s="410"/>
      <c r="H14" s="410"/>
      <c r="I14" s="410"/>
      <c r="J14" s="410"/>
      <c r="K14" s="410"/>
      <c r="L14" s="410"/>
      <c r="M14" s="410"/>
      <c r="N14" s="410"/>
      <c r="O14" s="410"/>
      <c r="P14" s="410"/>
      <c r="Q14" s="410"/>
      <c r="R14" s="410"/>
      <c r="S14" s="410"/>
      <c r="T14" s="410"/>
    </row>
    <row r="15" spans="1:20" s="8" customFormat="1" ht="15.75" customHeight="1" x14ac:dyDescent="0.2">
      <c r="A15" s="411"/>
      <c r="B15" s="411"/>
      <c r="C15" s="411"/>
      <c r="D15" s="411"/>
      <c r="E15" s="411"/>
      <c r="F15" s="411"/>
      <c r="G15" s="411"/>
      <c r="H15" s="411"/>
      <c r="I15" s="411"/>
      <c r="J15" s="411"/>
      <c r="K15" s="411"/>
      <c r="L15" s="411"/>
      <c r="M15" s="411"/>
      <c r="N15" s="411"/>
      <c r="O15" s="411"/>
      <c r="P15" s="411"/>
      <c r="Q15" s="411"/>
      <c r="R15" s="411"/>
      <c r="S15" s="411"/>
      <c r="T15" s="411"/>
    </row>
    <row r="16" spans="1:20" s="3" customFormat="1" ht="12" x14ac:dyDescent="0.2">
      <c r="A16" s="406" t="str">
        <f>'1. паспорт местоположение'!A15</f>
        <v>Строительство КЛ 15 кВ от  РП-1 до ТП-3 ул. Рабочая, г. Пионерский</v>
      </c>
      <c r="B16" s="406"/>
      <c r="C16" s="406"/>
      <c r="D16" s="406"/>
      <c r="E16" s="406"/>
      <c r="F16" s="406"/>
      <c r="G16" s="406"/>
      <c r="H16" s="406"/>
      <c r="I16" s="406"/>
      <c r="J16" s="406"/>
      <c r="K16" s="406"/>
      <c r="L16" s="406"/>
      <c r="M16" s="406"/>
      <c r="N16" s="406"/>
      <c r="O16" s="406"/>
      <c r="P16" s="406"/>
      <c r="Q16" s="406"/>
      <c r="R16" s="406"/>
      <c r="S16" s="406"/>
      <c r="T16" s="406"/>
    </row>
    <row r="17" spans="1:20" s="3" customFormat="1" ht="15" customHeight="1" x14ac:dyDescent="0.2">
      <c r="A17" s="410" t="s">
        <v>3</v>
      </c>
      <c r="B17" s="410"/>
      <c r="C17" s="410"/>
      <c r="D17" s="410"/>
      <c r="E17" s="410"/>
      <c r="F17" s="410"/>
      <c r="G17" s="410"/>
      <c r="H17" s="410"/>
      <c r="I17" s="410"/>
      <c r="J17" s="410"/>
      <c r="K17" s="410"/>
      <c r="L17" s="410"/>
      <c r="M17" s="410"/>
      <c r="N17" s="410"/>
      <c r="O17" s="410"/>
      <c r="P17" s="410"/>
      <c r="Q17" s="410"/>
      <c r="R17" s="410"/>
      <c r="S17" s="410"/>
      <c r="T17" s="410"/>
    </row>
    <row r="18" spans="1:20"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20" s="3" customFormat="1" ht="15" customHeight="1" x14ac:dyDescent="0.2">
      <c r="A19" s="430" t="s">
        <v>417</v>
      </c>
      <c r="B19" s="430"/>
      <c r="C19" s="430"/>
      <c r="D19" s="430"/>
      <c r="E19" s="430"/>
      <c r="F19" s="430"/>
      <c r="G19" s="430"/>
      <c r="H19" s="430"/>
      <c r="I19" s="430"/>
      <c r="J19" s="430"/>
      <c r="K19" s="430"/>
      <c r="L19" s="430"/>
      <c r="M19" s="430"/>
      <c r="N19" s="430"/>
      <c r="O19" s="430"/>
      <c r="P19" s="430"/>
      <c r="Q19" s="430"/>
      <c r="R19" s="430"/>
      <c r="S19" s="430"/>
      <c r="T19" s="430"/>
    </row>
    <row r="20" spans="1:20" s="53"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20" ht="46.5" customHeight="1" x14ac:dyDescent="0.25">
      <c r="A21" s="424" t="s">
        <v>2</v>
      </c>
      <c r="B21" s="417" t="s">
        <v>218</v>
      </c>
      <c r="C21" s="418"/>
      <c r="D21" s="421" t="s">
        <v>115</v>
      </c>
      <c r="E21" s="417" t="s">
        <v>446</v>
      </c>
      <c r="F21" s="418"/>
      <c r="G21" s="417" t="s">
        <v>237</v>
      </c>
      <c r="H21" s="418"/>
      <c r="I21" s="417" t="s">
        <v>114</v>
      </c>
      <c r="J21" s="418"/>
      <c r="K21" s="421" t="s">
        <v>113</v>
      </c>
      <c r="L21" s="417" t="s">
        <v>112</v>
      </c>
      <c r="M21" s="418"/>
      <c r="N21" s="417" t="s">
        <v>442</v>
      </c>
      <c r="O21" s="418"/>
      <c r="P21" s="421" t="s">
        <v>111</v>
      </c>
      <c r="Q21" s="427" t="s">
        <v>110</v>
      </c>
      <c r="R21" s="428"/>
      <c r="S21" s="427" t="s">
        <v>109</v>
      </c>
      <c r="T21" s="429"/>
    </row>
    <row r="22" spans="1:20" ht="204.75" customHeight="1" x14ac:dyDescent="0.25">
      <c r="A22" s="425"/>
      <c r="B22" s="419"/>
      <c r="C22" s="420"/>
      <c r="D22" s="423"/>
      <c r="E22" s="419"/>
      <c r="F22" s="420"/>
      <c r="G22" s="419"/>
      <c r="H22" s="420"/>
      <c r="I22" s="419"/>
      <c r="J22" s="420"/>
      <c r="K22" s="422"/>
      <c r="L22" s="419"/>
      <c r="M22" s="420"/>
      <c r="N22" s="419"/>
      <c r="O22" s="420"/>
      <c r="P22" s="422"/>
      <c r="Q22" s="102" t="s">
        <v>108</v>
      </c>
      <c r="R22" s="102" t="s">
        <v>416</v>
      </c>
      <c r="S22" s="102" t="s">
        <v>107</v>
      </c>
      <c r="T22" s="102" t="s">
        <v>106</v>
      </c>
    </row>
    <row r="23" spans="1:20" ht="51.75" customHeight="1" x14ac:dyDescent="0.25">
      <c r="A23" s="426"/>
      <c r="B23" s="147" t="s">
        <v>104</v>
      </c>
      <c r="C23" s="147" t="s">
        <v>105</v>
      </c>
      <c r="D23" s="422"/>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10"/>
      <c r="C25" s="210"/>
      <c r="D25" s="207"/>
      <c r="E25" s="207"/>
      <c r="F25" s="207"/>
      <c r="G25" s="207"/>
      <c r="H25" s="207"/>
      <c r="I25" s="207"/>
      <c r="J25" s="208"/>
      <c r="K25" s="208"/>
      <c r="L25" s="208"/>
      <c r="M25" s="209"/>
      <c r="N25" s="209"/>
      <c r="O25" s="209"/>
      <c r="P25" s="208"/>
      <c r="Q25" s="210"/>
      <c r="R25" s="207"/>
      <c r="S25" s="210"/>
      <c r="T25" s="210"/>
    </row>
    <row r="26" spans="1:20" s="53" customFormat="1" x14ac:dyDescent="0.25">
      <c r="A26" s="57"/>
      <c r="B26" s="55"/>
      <c r="C26" s="55"/>
      <c r="D26" s="55"/>
      <c r="E26" s="55"/>
      <c r="F26" s="55"/>
      <c r="G26" s="55"/>
      <c r="H26" s="55"/>
      <c r="I26" s="55"/>
      <c r="J26" s="54"/>
      <c r="K26" s="54"/>
      <c r="L26" s="54"/>
      <c r="M26" s="56"/>
      <c r="N26" s="56"/>
      <c r="O26" s="56"/>
      <c r="P26" s="54"/>
      <c r="Q26" s="150"/>
      <c r="R26" s="55"/>
      <c r="S26" s="150"/>
      <c r="T26" s="55"/>
    </row>
    <row r="27" spans="1:20" s="53" customFormat="1" x14ac:dyDescent="0.25">
      <c r="A27" s="57"/>
      <c r="B27" s="55"/>
      <c r="C27" s="55"/>
      <c r="D27" s="55"/>
      <c r="E27" s="55"/>
      <c r="F27" s="55"/>
      <c r="G27" s="55"/>
      <c r="H27" s="55"/>
      <c r="I27" s="55"/>
      <c r="J27" s="54"/>
      <c r="K27" s="54"/>
      <c r="L27" s="54"/>
      <c r="M27" s="56"/>
      <c r="N27" s="56"/>
      <c r="O27" s="56"/>
      <c r="P27" s="54"/>
      <c r="Q27" s="150"/>
      <c r="R27" s="55"/>
      <c r="S27" s="150"/>
      <c r="T27" s="55"/>
    </row>
    <row r="28" spans="1:20" s="53" customFormat="1" x14ac:dyDescent="0.25">
      <c r="A28" s="57"/>
      <c r="B28" s="55"/>
      <c r="C28" s="55"/>
      <c r="D28" s="55"/>
      <c r="E28" s="55"/>
      <c r="F28" s="55"/>
      <c r="G28" s="55"/>
      <c r="H28" s="55"/>
      <c r="I28" s="55"/>
      <c r="J28" s="54"/>
      <c r="K28" s="54"/>
      <c r="L28" s="54"/>
      <c r="M28" s="56"/>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16" t="s">
        <v>452</v>
      </c>
      <c r="C32" s="416"/>
      <c r="D32" s="416"/>
      <c r="E32" s="416"/>
      <c r="F32" s="416"/>
      <c r="G32" s="416"/>
      <c r="H32" s="416"/>
      <c r="I32" s="416"/>
      <c r="J32" s="416"/>
      <c r="K32" s="416"/>
      <c r="L32" s="416"/>
      <c r="M32" s="416"/>
      <c r="N32" s="416"/>
      <c r="O32" s="416"/>
      <c r="P32" s="416"/>
      <c r="Q32" s="416"/>
      <c r="R32" s="416"/>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 zoomScale="90" zoomScaleSheetLayoutView="90" workbookViewId="0">
      <selection activeCell="A25" sqref="A25:XFD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94" t="str">
        <f>'1. паспорт местоположение'!A5:C5</f>
        <v>Год раскрытия информации: 2021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05" t="s">
        <v>6</v>
      </c>
      <c r="F7" s="405"/>
      <c r="G7" s="405"/>
      <c r="H7" s="405"/>
      <c r="I7" s="405"/>
      <c r="J7" s="405"/>
      <c r="K7" s="405"/>
      <c r="L7" s="405"/>
      <c r="M7" s="405"/>
      <c r="N7" s="405"/>
      <c r="O7" s="405"/>
      <c r="P7" s="405"/>
      <c r="Q7" s="405"/>
      <c r="R7" s="405"/>
      <c r="S7" s="405"/>
      <c r="T7" s="405"/>
      <c r="U7" s="405"/>
      <c r="V7" s="405"/>
      <c r="W7" s="405"/>
      <c r="X7" s="405"/>
      <c r="Y7" s="40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6" t="str">
        <f>'1. паспорт местоположение'!A9</f>
        <v xml:space="preserve">Акционерное общество "Западная энергетическая компания" </v>
      </c>
      <c r="F9" s="406"/>
      <c r="G9" s="406"/>
      <c r="H9" s="406"/>
      <c r="I9" s="406"/>
      <c r="J9" s="406"/>
      <c r="K9" s="406"/>
      <c r="L9" s="406"/>
      <c r="M9" s="406"/>
      <c r="N9" s="406"/>
      <c r="O9" s="406"/>
      <c r="P9" s="406"/>
      <c r="Q9" s="406"/>
      <c r="R9" s="406"/>
      <c r="S9" s="406"/>
      <c r="T9" s="406"/>
      <c r="U9" s="406"/>
      <c r="V9" s="406"/>
      <c r="W9" s="406"/>
      <c r="X9" s="406"/>
      <c r="Y9" s="406"/>
    </row>
    <row r="10" spans="1:27" s="11" customFormat="1" ht="18.75" customHeight="1" x14ac:dyDescent="0.2">
      <c r="E10" s="410" t="s">
        <v>5</v>
      </c>
      <c r="F10" s="410"/>
      <c r="G10" s="410"/>
      <c r="H10" s="410"/>
      <c r="I10" s="410"/>
      <c r="J10" s="410"/>
      <c r="K10" s="410"/>
      <c r="L10" s="410"/>
      <c r="M10" s="410"/>
      <c r="N10" s="410"/>
      <c r="O10" s="410"/>
      <c r="P10" s="410"/>
      <c r="Q10" s="410"/>
      <c r="R10" s="410"/>
      <c r="S10" s="410"/>
      <c r="T10" s="410"/>
      <c r="U10" s="410"/>
      <c r="V10" s="410"/>
      <c r="W10" s="410"/>
      <c r="X10" s="410"/>
      <c r="Y10" s="41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6" t="str">
        <f>'1. паспорт местоположение'!A12</f>
        <v>J 19-14</v>
      </c>
      <c r="F12" s="406"/>
      <c r="G12" s="406"/>
      <c r="H12" s="406"/>
      <c r="I12" s="406"/>
      <c r="J12" s="406"/>
      <c r="K12" s="406"/>
      <c r="L12" s="406"/>
      <c r="M12" s="406"/>
      <c r="N12" s="406"/>
      <c r="O12" s="406"/>
      <c r="P12" s="406"/>
      <c r="Q12" s="406"/>
      <c r="R12" s="406"/>
      <c r="S12" s="406"/>
      <c r="T12" s="406"/>
      <c r="U12" s="406"/>
      <c r="V12" s="406"/>
      <c r="W12" s="406"/>
      <c r="X12" s="406"/>
      <c r="Y12" s="406"/>
    </row>
    <row r="13" spans="1:27" s="11" customFormat="1" ht="18.75" customHeight="1" x14ac:dyDescent="0.2">
      <c r="E13" s="410" t="s">
        <v>4</v>
      </c>
      <c r="F13" s="410"/>
      <c r="G13" s="410"/>
      <c r="H13" s="410"/>
      <c r="I13" s="410"/>
      <c r="J13" s="410"/>
      <c r="K13" s="410"/>
      <c r="L13" s="410"/>
      <c r="M13" s="410"/>
      <c r="N13" s="410"/>
      <c r="O13" s="410"/>
      <c r="P13" s="410"/>
      <c r="Q13" s="410"/>
      <c r="R13" s="410"/>
      <c r="S13" s="410"/>
      <c r="T13" s="410"/>
      <c r="U13" s="410"/>
      <c r="V13" s="410"/>
      <c r="W13" s="410"/>
      <c r="X13" s="410"/>
      <c r="Y13" s="41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6" t="str">
        <f>'1. паспорт местоположение'!A15</f>
        <v>Строительство КЛ 15 кВ от  РП-1 до ТП-3 ул. Рабочая, г. Пионерский</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ht="15" customHeight="1" x14ac:dyDescent="0.2">
      <c r="E16" s="410" t="s">
        <v>3</v>
      </c>
      <c r="F16" s="410"/>
      <c r="G16" s="410"/>
      <c r="H16" s="410"/>
      <c r="I16" s="410"/>
      <c r="J16" s="410"/>
      <c r="K16" s="410"/>
      <c r="L16" s="410"/>
      <c r="M16" s="410"/>
      <c r="N16" s="410"/>
      <c r="O16" s="410"/>
      <c r="P16" s="410"/>
      <c r="Q16" s="410"/>
      <c r="R16" s="410"/>
      <c r="S16" s="410"/>
      <c r="T16" s="410"/>
      <c r="U16" s="410"/>
      <c r="V16" s="410"/>
      <c r="W16" s="410"/>
      <c r="X16" s="410"/>
      <c r="Y16" s="41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419</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3" customFormat="1" ht="21" customHeight="1" x14ac:dyDescent="0.25"/>
    <row r="21" spans="1:27" ht="15.75" customHeight="1" x14ac:dyDescent="0.25">
      <c r="A21" s="432" t="s">
        <v>2</v>
      </c>
      <c r="B21" s="435" t="s">
        <v>426</v>
      </c>
      <c r="C21" s="436"/>
      <c r="D21" s="435" t="s">
        <v>428</v>
      </c>
      <c r="E21" s="436"/>
      <c r="F21" s="427" t="s">
        <v>87</v>
      </c>
      <c r="G21" s="429"/>
      <c r="H21" s="429"/>
      <c r="I21" s="428"/>
      <c r="J21" s="432" t="s">
        <v>429</v>
      </c>
      <c r="K21" s="435" t="s">
        <v>430</v>
      </c>
      <c r="L21" s="436"/>
      <c r="M21" s="435" t="s">
        <v>431</v>
      </c>
      <c r="N21" s="436"/>
      <c r="O21" s="435" t="s">
        <v>418</v>
      </c>
      <c r="P21" s="436"/>
      <c r="Q21" s="435" t="s">
        <v>120</v>
      </c>
      <c r="R21" s="436"/>
      <c r="S21" s="432" t="s">
        <v>119</v>
      </c>
      <c r="T21" s="432" t="s">
        <v>432</v>
      </c>
      <c r="U21" s="432" t="s">
        <v>427</v>
      </c>
      <c r="V21" s="435" t="s">
        <v>118</v>
      </c>
      <c r="W21" s="436"/>
      <c r="X21" s="427" t="s">
        <v>110</v>
      </c>
      <c r="Y21" s="429"/>
      <c r="Z21" s="427" t="s">
        <v>109</v>
      </c>
      <c r="AA21" s="429"/>
    </row>
    <row r="22" spans="1:27" ht="154.5" customHeight="1" x14ac:dyDescent="0.25">
      <c r="A22" s="433"/>
      <c r="B22" s="437"/>
      <c r="C22" s="438"/>
      <c r="D22" s="437"/>
      <c r="E22" s="438"/>
      <c r="F22" s="427" t="s">
        <v>117</v>
      </c>
      <c r="G22" s="428"/>
      <c r="H22" s="427" t="s">
        <v>116</v>
      </c>
      <c r="I22" s="428"/>
      <c r="J22" s="434"/>
      <c r="K22" s="437"/>
      <c r="L22" s="438"/>
      <c r="M22" s="437"/>
      <c r="N22" s="438"/>
      <c r="O22" s="437"/>
      <c r="P22" s="438"/>
      <c r="Q22" s="437"/>
      <c r="R22" s="438"/>
      <c r="S22" s="434"/>
      <c r="T22" s="434"/>
      <c r="U22" s="434"/>
      <c r="V22" s="437"/>
      <c r="W22" s="438"/>
      <c r="X22" s="102" t="s">
        <v>108</v>
      </c>
      <c r="Y22" s="102" t="s">
        <v>416</v>
      </c>
      <c r="Z22" s="102" t="s">
        <v>107</v>
      </c>
      <c r="AA22" s="102" t="s">
        <v>106</v>
      </c>
    </row>
    <row r="23" spans="1:27" ht="60" customHeight="1" x14ac:dyDescent="0.25">
      <c r="A23" s="434"/>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47" customFormat="1" x14ac:dyDescent="0.25">
      <c r="A25" s="282">
        <v>1</v>
      </c>
      <c r="B25" s="282" t="s">
        <v>542</v>
      </c>
      <c r="C25" s="282" t="s">
        <v>575</v>
      </c>
      <c r="D25" s="282" t="s">
        <v>300</v>
      </c>
      <c r="E25" s="282" t="s">
        <v>576</v>
      </c>
      <c r="F25" s="282" t="s">
        <v>300</v>
      </c>
      <c r="G25" s="282">
        <v>15</v>
      </c>
      <c r="H25" s="282" t="s">
        <v>300</v>
      </c>
      <c r="I25" s="282">
        <v>15</v>
      </c>
      <c r="J25" s="282" t="s">
        <v>300</v>
      </c>
      <c r="K25" s="282" t="s">
        <v>300</v>
      </c>
      <c r="L25" s="283"/>
      <c r="M25" s="282" t="s">
        <v>300</v>
      </c>
      <c r="N25" s="283">
        <v>240</v>
      </c>
      <c r="O25" s="284" t="s">
        <v>300</v>
      </c>
      <c r="P25" s="284" t="s">
        <v>560</v>
      </c>
      <c r="Q25" s="284" t="s">
        <v>300</v>
      </c>
      <c r="R25" s="284">
        <v>1</v>
      </c>
      <c r="S25" s="282" t="s">
        <v>300</v>
      </c>
      <c r="T25" s="282" t="s">
        <v>300</v>
      </c>
      <c r="U25" s="282" t="s">
        <v>300</v>
      </c>
      <c r="V25" s="285" t="s">
        <v>300</v>
      </c>
      <c r="W25" s="285"/>
      <c r="X25" s="284" t="s">
        <v>300</v>
      </c>
      <c r="Y25" s="284" t="s">
        <v>300</v>
      </c>
      <c r="Z25" s="284" t="s">
        <v>300</v>
      </c>
      <c r="AA25" s="284" t="s">
        <v>300</v>
      </c>
    </row>
    <row r="26" spans="1:27" x14ac:dyDescent="0.25">
      <c r="A26" s="286"/>
      <c r="B26" s="286"/>
      <c r="C26" s="286"/>
      <c r="D26" s="286"/>
      <c r="E26" s="286"/>
      <c r="F26" s="286"/>
      <c r="G26" s="286"/>
      <c r="H26" s="286"/>
      <c r="I26" s="286"/>
      <c r="J26" s="286"/>
      <c r="K26" s="286"/>
      <c r="L26" s="286"/>
      <c r="M26" s="286"/>
      <c r="N26" s="286"/>
      <c r="O26" s="286"/>
      <c r="P26" s="286"/>
      <c r="Q26" s="286"/>
      <c r="R26" s="286"/>
      <c r="S26" s="286"/>
      <c r="T26" s="286"/>
      <c r="U26" s="286"/>
      <c r="V26" s="286"/>
      <c r="W26" s="286"/>
      <c r="X26" s="286"/>
      <c r="Y26" s="286"/>
      <c r="Z26" s="286"/>
      <c r="AA26" s="286"/>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94" t="str">
        <f>'1. паспорт местоположение'!A5:C5</f>
        <v>Год раскрытия информации: 2021 год</v>
      </c>
      <c r="B5" s="394"/>
      <c r="C5" s="394"/>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05" t="s">
        <v>6</v>
      </c>
      <c r="B7" s="405"/>
      <c r="C7" s="405"/>
      <c r="D7" s="12"/>
      <c r="E7" s="12"/>
      <c r="F7" s="12"/>
      <c r="G7" s="12"/>
      <c r="H7" s="12"/>
      <c r="I7" s="12"/>
      <c r="J7" s="12"/>
      <c r="K7" s="12"/>
      <c r="L7" s="12"/>
      <c r="M7" s="12"/>
      <c r="N7" s="12"/>
      <c r="O7" s="12"/>
      <c r="P7" s="12"/>
      <c r="Q7" s="12"/>
      <c r="R7" s="12"/>
      <c r="S7" s="12"/>
      <c r="T7" s="12"/>
      <c r="U7" s="12"/>
    </row>
    <row r="8" spans="1:29" s="11" customFormat="1" ht="18.75" x14ac:dyDescent="0.2">
      <c r="A8" s="405"/>
      <c r="B8" s="405"/>
      <c r="C8" s="405"/>
      <c r="D8" s="13"/>
      <c r="E8" s="13"/>
      <c r="F8" s="13"/>
      <c r="G8" s="13"/>
      <c r="H8" s="12"/>
      <c r="I8" s="12"/>
      <c r="J8" s="12"/>
      <c r="K8" s="12"/>
      <c r="L8" s="12"/>
      <c r="M8" s="12"/>
      <c r="N8" s="12"/>
      <c r="O8" s="12"/>
      <c r="P8" s="12"/>
      <c r="Q8" s="12"/>
      <c r="R8" s="12"/>
      <c r="S8" s="12"/>
      <c r="T8" s="12"/>
      <c r="U8" s="12"/>
    </row>
    <row r="9" spans="1:29" s="11" customFormat="1" ht="18.75" x14ac:dyDescent="0.2">
      <c r="A9" s="406" t="str">
        <f>'1. паспорт местоположение'!A9:C9</f>
        <v xml:space="preserve">Акционерное общество "Западная энергетическая компания" </v>
      </c>
      <c r="B9" s="406"/>
      <c r="C9" s="406"/>
      <c r="D9" s="7"/>
      <c r="E9" s="7"/>
      <c r="F9" s="7"/>
      <c r="G9" s="7"/>
      <c r="H9" s="12"/>
      <c r="I9" s="12"/>
      <c r="J9" s="12"/>
      <c r="K9" s="12"/>
      <c r="L9" s="12"/>
      <c r="M9" s="12"/>
      <c r="N9" s="12"/>
      <c r="O9" s="12"/>
      <c r="P9" s="12"/>
      <c r="Q9" s="12"/>
      <c r="R9" s="12"/>
      <c r="S9" s="12"/>
      <c r="T9" s="12"/>
      <c r="U9" s="12"/>
    </row>
    <row r="10" spans="1:29" s="11" customFormat="1" ht="18.75" x14ac:dyDescent="0.2">
      <c r="A10" s="410" t="s">
        <v>5</v>
      </c>
      <c r="B10" s="410"/>
      <c r="C10" s="410"/>
      <c r="D10" s="5"/>
      <c r="E10" s="5"/>
      <c r="F10" s="5"/>
      <c r="G10" s="5"/>
      <c r="H10" s="12"/>
      <c r="I10" s="12"/>
      <c r="J10" s="12"/>
      <c r="K10" s="12"/>
      <c r="L10" s="12"/>
      <c r="M10" s="12"/>
      <c r="N10" s="12"/>
      <c r="O10" s="12"/>
      <c r="P10" s="12"/>
      <c r="Q10" s="12"/>
      <c r="R10" s="12"/>
      <c r="S10" s="12"/>
      <c r="T10" s="12"/>
      <c r="U10" s="12"/>
    </row>
    <row r="11" spans="1:29" s="11" customFormat="1" ht="18.75" x14ac:dyDescent="0.2">
      <c r="A11" s="405"/>
      <c r="B11" s="405"/>
      <c r="C11" s="405"/>
      <c r="D11" s="13"/>
      <c r="E11" s="13"/>
      <c r="F11" s="13"/>
      <c r="G11" s="13"/>
      <c r="H11" s="12"/>
      <c r="I11" s="12"/>
      <c r="J11" s="12"/>
      <c r="K11" s="12"/>
      <c r="L11" s="12"/>
      <c r="M11" s="12"/>
      <c r="N11" s="12"/>
      <c r="O11" s="12"/>
      <c r="P11" s="12"/>
      <c r="Q11" s="12"/>
      <c r="R11" s="12"/>
      <c r="S11" s="12"/>
      <c r="T11" s="12"/>
      <c r="U11" s="12"/>
    </row>
    <row r="12" spans="1:29" s="11" customFormat="1" ht="18.75" x14ac:dyDescent="0.2">
      <c r="A12" s="440" t="str">
        <f>'1. паспорт местоположение'!A12:C12</f>
        <v>J 19-14</v>
      </c>
      <c r="B12" s="440"/>
      <c r="C12" s="440"/>
      <c r="D12" s="7"/>
      <c r="E12" s="7"/>
      <c r="F12" s="7"/>
      <c r="G12" s="7"/>
      <c r="H12" s="12"/>
      <c r="I12" s="12"/>
      <c r="J12" s="12"/>
      <c r="K12" s="12"/>
      <c r="L12" s="12"/>
      <c r="M12" s="12"/>
      <c r="N12" s="12"/>
      <c r="O12" s="12"/>
      <c r="P12" s="12"/>
      <c r="Q12" s="12"/>
      <c r="R12" s="12"/>
      <c r="S12" s="12"/>
      <c r="T12" s="12"/>
      <c r="U12" s="12"/>
    </row>
    <row r="13" spans="1:29" s="11" customFormat="1" ht="18.75" x14ac:dyDescent="0.2">
      <c r="A13" s="410" t="s">
        <v>4</v>
      </c>
      <c r="B13" s="410"/>
      <c r="C13" s="41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1"/>
      <c r="B14" s="411"/>
      <c r="C14" s="411"/>
      <c r="D14" s="9"/>
      <c r="E14" s="9"/>
      <c r="F14" s="9"/>
      <c r="G14" s="9"/>
      <c r="H14" s="9"/>
      <c r="I14" s="9"/>
      <c r="J14" s="9"/>
      <c r="K14" s="9"/>
      <c r="L14" s="9"/>
      <c r="M14" s="9"/>
      <c r="N14" s="9"/>
      <c r="O14" s="9"/>
      <c r="P14" s="9"/>
      <c r="Q14" s="9"/>
      <c r="R14" s="9"/>
      <c r="S14" s="9"/>
      <c r="T14" s="9"/>
      <c r="U14" s="9"/>
    </row>
    <row r="15" spans="1:29" s="3" customFormat="1" ht="33.75" customHeight="1" x14ac:dyDescent="0.2">
      <c r="A15" s="439" t="str">
        <f>'1. паспорт местоположение'!A15</f>
        <v>Строительство КЛ 15 кВ от  РП-1 до ТП-3 ул. Рабочая, г. Пионерский</v>
      </c>
      <c r="B15" s="439"/>
      <c r="C15" s="439"/>
      <c r="D15" s="7"/>
      <c r="E15" s="7"/>
      <c r="F15" s="7"/>
      <c r="G15" s="7"/>
      <c r="H15" s="7"/>
      <c r="I15" s="7"/>
      <c r="J15" s="7"/>
      <c r="K15" s="7"/>
      <c r="L15" s="7"/>
      <c r="M15" s="7"/>
      <c r="N15" s="7"/>
      <c r="O15" s="7"/>
      <c r="P15" s="7"/>
      <c r="Q15" s="7"/>
      <c r="R15" s="7"/>
      <c r="S15" s="7"/>
      <c r="T15" s="7"/>
      <c r="U15" s="7"/>
    </row>
    <row r="16" spans="1:29" s="3" customFormat="1" ht="15" customHeight="1" x14ac:dyDescent="0.2">
      <c r="A16" s="410" t="s">
        <v>3</v>
      </c>
      <c r="B16" s="410"/>
      <c r="C16" s="410"/>
      <c r="D16" s="5"/>
      <c r="E16" s="5"/>
      <c r="F16" s="5"/>
      <c r="G16" s="5"/>
      <c r="H16" s="5"/>
      <c r="I16" s="5"/>
      <c r="J16" s="5"/>
      <c r="K16" s="5"/>
      <c r="L16" s="5"/>
      <c r="M16" s="5"/>
      <c r="N16" s="5"/>
      <c r="O16" s="5"/>
      <c r="P16" s="5"/>
      <c r="Q16" s="5"/>
      <c r="R16" s="5"/>
      <c r="S16" s="5"/>
      <c r="T16" s="5"/>
      <c r="U16" s="5"/>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411</v>
      </c>
      <c r="B18" s="414"/>
      <c r="C18" s="41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9" t="s">
        <v>582</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242" t="s">
        <v>583</v>
      </c>
      <c r="D23" s="26"/>
      <c r="E23" s="280"/>
      <c r="F23" s="26"/>
      <c r="G23" s="26"/>
      <c r="H23" s="26"/>
      <c r="I23" s="26"/>
      <c r="J23" s="26"/>
      <c r="K23" s="26"/>
      <c r="L23" s="26"/>
      <c r="M23" s="26"/>
      <c r="N23" s="26"/>
      <c r="O23" s="26"/>
      <c r="P23" s="26"/>
      <c r="Q23" s="26"/>
      <c r="R23" s="26"/>
      <c r="S23" s="26"/>
      <c r="T23" s="26"/>
      <c r="U23" s="26"/>
    </row>
    <row r="24" spans="1:21" ht="47.25" x14ac:dyDescent="0.25">
      <c r="A24" s="27" t="s">
        <v>59</v>
      </c>
      <c r="B24" s="29" t="s">
        <v>444</v>
      </c>
      <c r="C24" s="211" t="s">
        <v>591</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586</v>
      </c>
      <c r="D25" s="26"/>
      <c r="E25" s="21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587</v>
      </c>
      <c r="D27" s="26"/>
      <c r="E27" s="280"/>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9" sqref="A29:XFD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94" t="str">
        <f>'1. паспорт местоположение'!A5:C5</f>
        <v>Год раскрытия информации: 2021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6" spans="1:28" ht="18.75" x14ac:dyDescent="0.25">
      <c r="A6" s="405" t="s">
        <v>6</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142"/>
      <c r="AB6" s="142"/>
    </row>
    <row r="7" spans="1:28" ht="18.75" x14ac:dyDescent="0.25">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142"/>
      <c r="AB7" s="142"/>
    </row>
    <row r="8" spans="1:28" x14ac:dyDescent="0.25">
      <c r="A8" s="406" t="str">
        <f>'1. паспорт местоположение'!A9</f>
        <v xml:space="preserve">Акционерное общество "Западная энергетическая компания" </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43"/>
      <c r="AB8" s="143"/>
    </row>
    <row r="9" spans="1:28" ht="15.75" x14ac:dyDescent="0.25">
      <c r="A9" s="410" t="s">
        <v>5</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144"/>
      <c r="AB9" s="144"/>
    </row>
    <row r="10" spans="1:28" ht="18.75" x14ac:dyDescent="0.2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142"/>
      <c r="AB10" s="142"/>
    </row>
    <row r="11" spans="1:28" x14ac:dyDescent="0.25">
      <c r="A11" s="406" t="str">
        <f>'1. паспорт местоположение'!A12:C12</f>
        <v>J 19-14</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143"/>
      <c r="AB11" s="143"/>
    </row>
    <row r="12" spans="1:28" ht="15.75" x14ac:dyDescent="0.25">
      <c r="A12" s="410" t="s">
        <v>4</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144"/>
      <c r="AB12" s="144"/>
    </row>
    <row r="13" spans="1:28" ht="18.75" x14ac:dyDescent="0.25">
      <c r="A13" s="411"/>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10"/>
      <c r="AB13" s="10"/>
    </row>
    <row r="14" spans="1:28" x14ac:dyDescent="0.25">
      <c r="A14" s="406" t="str">
        <f>'1. паспорт местоположение'!A15</f>
        <v>Строительство КЛ 15 кВ от  РП-1 до ТП-3 ул. Рабочая, г. Пионерский</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43"/>
      <c r="AB14" s="143"/>
    </row>
    <row r="15" spans="1:28" ht="15.75" x14ac:dyDescent="0.25">
      <c r="A15" s="410" t="s">
        <v>3</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144"/>
      <c r="AB15" s="144"/>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53"/>
      <c r="AB16" s="153"/>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53"/>
      <c r="AB17" s="153"/>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53"/>
      <c r="AB18" s="153"/>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53"/>
      <c r="AB19" s="153"/>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54"/>
      <c r="AB20" s="154"/>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54"/>
      <c r="AB21" s="154"/>
    </row>
    <row r="22" spans="1:28" x14ac:dyDescent="0.25">
      <c r="A22" s="442" t="s">
        <v>443</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55"/>
      <c r="AB22" s="155"/>
    </row>
    <row r="23" spans="1:28" ht="32.25" customHeight="1" x14ac:dyDescent="0.25">
      <c r="A23" s="444" t="s">
        <v>297</v>
      </c>
      <c r="B23" s="445"/>
      <c r="C23" s="445"/>
      <c r="D23" s="445"/>
      <c r="E23" s="445"/>
      <c r="F23" s="445"/>
      <c r="G23" s="445"/>
      <c r="H23" s="445"/>
      <c r="I23" s="445"/>
      <c r="J23" s="445"/>
      <c r="K23" s="445"/>
      <c r="L23" s="446"/>
      <c r="M23" s="443" t="s">
        <v>298</v>
      </c>
      <c r="N23" s="443"/>
      <c r="O23" s="443"/>
      <c r="P23" s="443"/>
      <c r="Q23" s="443"/>
      <c r="R23" s="443"/>
      <c r="S23" s="443"/>
      <c r="T23" s="443"/>
      <c r="U23" s="443"/>
      <c r="V23" s="443"/>
      <c r="W23" s="443"/>
      <c r="X23" s="443"/>
      <c r="Y23" s="443"/>
      <c r="Z23" s="443"/>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9"/>
      <c r="B26" s="230"/>
      <c r="C26" s="231"/>
      <c r="D26" s="231"/>
      <c r="E26" s="231"/>
      <c r="F26" s="231"/>
      <c r="G26" s="231"/>
      <c r="H26" s="231"/>
      <c r="I26" s="231"/>
      <c r="J26" s="231"/>
      <c r="K26" s="231"/>
      <c r="L26" s="232"/>
      <c r="M26" s="233"/>
      <c r="N26" s="231"/>
      <c r="O26" s="234"/>
      <c r="P26" s="234"/>
      <c r="Q26" s="234"/>
      <c r="R26" s="234"/>
      <c r="S26" s="234"/>
      <c r="T26" s="234"/>
      <c r="U26" s="234"/>
      <c r="V26" s="278"/>
      <c r="W26" s="278"/>
      <c r="X26" s="278"/>
      <c r="Y26" s="279"/>
      <c r="Z26" s="235"/>
    </row>
    <row r="27" spans="1:28" x14ac:dyDescent="0.25">
      <c r="A27" s="231"/>
      <c r="B27" s="229"/>
      <c r="C27" s="231"/>
      <c r="D27" s="231"/>
      <c r="E27" s="231"/>
      <c r="F27" s="231"/>
      <c r="G27" s="231"/>
      <c r="H27" s="231"/>
      <c r="I27" s="231"/>
      <c r="J27" s="231"/>
      <c r="K27" s="232"/>
      <c r="L27" s="231"/>
      <c r="M27" s="232"/>
      <c r="N27" s="231"/>
      <c r="O27" s="231"/>
      <c r="P27" s="231"/>
      <c r="Q27" s="231"/>
      <c r="R27" s="231"/>
      <c r="S27" s="231"/>
      <c r="T27" s="231"/>
      <c r="U27" s="231"/>
      <c r="V27" s="231"/>
      <c r="W27" s="231"/>
      <c r="X27" s="231"/>
      <c r="Y27" s="231"/>
      <c r="Z27" s="236"/>
    </row>
    <row r="28" spans="1:28" x14ac:dyDescent="0.25">
      <c r="A28" s="230"/>
      <c r="B28" s="230"/>
      <c r="C28" s="237"/>
      <c r="D28" s="238"/>
      <c r="E28" s="239"/>
      <c r="F28" s="231"/>
      <c r="G28" s="231"/>
      <c r="H28" s="231"/>
      <c r="I28" s="240"/>
      <c r="J28" s="231"/>
      <c r="K28" s="231"/>
      <c r="L28" s="231"/>
      <c r="M28" s="231"/>
      <c r="N28" s="231"/>
      <c r="O28" s="231"/>
      <c r="P28" s="231"/>
      <c r="Q28" s="231"/>
      <c r="R28" s="231"/>
      <c r="S28" s="231"/>
      <c r="T28" s="231"/>
      <c r="U28" s="231"/>
      <c r="V28" s="231"/>
      <c r="W28" s="231"/>
      <c r="X28" s="231"/>
      <c r="Y28" s="231"/>
      <c r="Z28" s="241"/>
    </row>
    <row r="29" spans="1:28" x14ac:dyDescent="0.25">
      <c r="A29" s="231"/>
      <c r="B29" s="229"/>
      <c r="C29" s="237"/>
      <c r="D29" s="238"/>
      <c r="E29" s="239"/>
      <c r="F29" s="231"/>
      <c r="G29" s="231"/>
      <c r="H29" s="231"/>
      <c r="I29" s="231"/>
      <c r="J29" s="231"/>
      <c r="K29" s="231"/>
      <c r="L29" s="231"/>
      <c r="M29" s="231"/>
      <c r="N29" s="231"/>
      <c r="O29" s="231"/>
      <c r="P29" s="231"/>
      <c r="Q29" s="231"/>
      <c r="R29" s="231"/>
      <c r="S29" s="231"/>
      <c r="T29" s="231"/>
      <c r="U29" s="231"/>
      <c r="V29" s="231"/>
      <c r="W29" s="231"/>
      <c r="X29" s="231"/>
      <c r="Y29" s="231"/>
      <c r="Z29" s="236"/>
    </row>
    <row r="33" spans="1:1" x14ac:dyDescent="0.25">
      <c r="A33"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94" t="str">
        <f>'1. паспорт местоположение'!A5:C5</f>
        <v>Год раскрытия информации: 2021 год</v>
      </c>
      <c r="B5" s="394"/>
      <c r="C5" s="394"/>
      <c r="D5" s="394"/>
      <c r="E5" s="394"/>
      <c r="F5" s="394"/>
      <c r="G5" s="394"/>
      <c r="H5" s="394"/>
      <c r="I5" s="394"/>
      <c r="J5" s="394"/>
      <c r="K5" s="394"/>
      <c r="L5" s="394"/>
      <c r="M5" s="394"/>
      <c r="N5" s="394"/>
      <c r="O5" s="394"/>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05" t="s">
        <v>6</v>
      </c>
      <c r="B7" s="405"/>
      <c r="C7" s="405"/>
      <c r="D7" s="405"/>
      <c r="E7" s="405"/>
      <c r="F7" s="405"/>
      <c r="G7" s="405"/>
      <c r="H7" s="405"/>
      <c r="I7" s="405"/>
      <c r="J7" s="405"/>
      <c r="K7" s="405"/>
      <c r="L7" s="405"/>
      <c r="M7" s="405"/>
      <c r="N7" s="405"/>
      <c r="O7" s="405"/>
      <c r="P7" s="12"/>
      <c r="Q7" s="12"/>
      <c r="R7" s="12"/>
      <c r="S7" s="12"/>
      <c r="T7" s="12"/>
      <c r="U7" s="12"/>
      <c r="V7" s="12"/>
      <c r="W7" s="12"/>
      <c r="X7" s="12"/>
      <c r="Y7" s="12"/>
      <c r="Z7" s="12"/>
    </row>
    <row r="8" spans="1:28" s="11" customFormat="1" ht="18.75" x14ac:dyDescent="0.2">
      <c r="A8" s="405"/>
      <c r="B8" s="405"/>
      <c r="C8" s="405"/>
      <c r="D8" s="405"/>
      <c r="E8" s="405"/>
      <c r="F8" s="405"/>
      <c r="G8" s="405"/>
      <c r="H8" s="405"/>
      <c r="I8" s="405"/>
      <c r="J8" s="405"/>
      <c r="K8" s="405"/>
      <c r="L8" s="405"/>
      <c r="M8" s="405"/>
      <c r="N8" s="405"/>
      <c r="O8" s="405"/>
      <c r="P8" s="12"/>
      <c r="Q8" s="12"/>
      <c r="R8" s="12"/>
      <c r="S8" s="12"/>
      <c r="T8" s="12"/>
      <c r="U8" s="12"/>
      <c r="V8" s="12"/>
      <c r="W8" s="12"/>
      <c r="X8" s="12"/>
      <c r="Y8" s="12"/>
      <c r="Z8" s="12"/>
    </row>
    <row r="9" spans="1:28" s="11" customFormat="1" ht="18.75" x14ac:dyDescent="0.2">
      <c r="A9" s="406" t="str">
        <f>'1. паспорт местоположение'!A9:C9</f>
        <v xml:space="preserve">Акционерное общество "Западная энергетическая компания" </v>
      </c>
      <c r="B9" s="406"/>
      <c r="C9" s="406"/>
      <c r="D9" s="406"/>
      <c r="E9" s="406"/>
      <c r="F9" s="406"/>
      <c r="G9" s="406"/>
      <c r="H9" s="406"/>
      <c r="I9" s="406"/>
      <c r="J9" s="406"/>
      <c r="K9" s="406"/>
      <c r="L9" s="406"/>
      <c r="M9" s="406"/>
      <c r="N9" s="406"/>
      <c r="O9" s="406"/>
      <c r="P9" s="12"/>
      <c r="Q9" s="12"/>
      <c r="R9" s="12"/>
      <c r="S9" s="12"/>
      <c r="T9" s="12"/>
      <c r="U9" s="12"/>
      <c r="V9" s="12"/>
      <c r="W9" s="12"/>
      <c r="X9" s="12"/>
      <c r="Y9" s="12"/>
      <c r="Z9" s="12"/>
    </row>
    <row r="10" spans="1:28" s="11" customFormat="1" ht="18.75" x14ac:dyDescent="0.2">
      <c r="A10" s="410" t="s">
        <v>5</v>
      </c>
      <c r="B10" s="410"/>
      <c r="C10" s="410"/>
      <c r="D10" s="410"/>
      <c r="E10" s="410"/>
      <c r="F10" s="410"/>
      <c r="G10" s="410"/>
      <c r="H10" s="410"/>
      <c r="I10" s="410"/>
      <c r="J10" s="410"/>
      <c r="K10" s="410"/>
      <c r="L10" s="410"/>
      <c r="M10" s="410"/>
      <c r="N10" s="410"/>
      <c r="O10" s="410"/>
      <c r="P10" s="12"/>
      <c r="Q10" s="12"/>
      <c r="R10" s="12"/>
      <c r="S10" s="12"/>
      <c r="T10" s="12"/>
      <c r="U10" s="12"/>
      <c r="V10" s="12"/>
      <c r="W10" s="12"/>
      <c r="X10" s="12"/>
      <c r="Y10" s="12"/>
      <c r="Z10" s="12"/>
    </row>
    <row r="11" spans="1:28" s="11" customFormat="1" ht="18.75" x14ac:dyDescent="0.2">
      <c r="A11" s="405"/>
      <c r="B11" s="405"/>
      <c r="C11" s="405"/>
      <c r="D11" s="405"/>
      <c r="E11" s="405"/>
      <c r="F11" s="405"/>
      <c r="G11" s="405"/>
      <c r="H11" s="405"/>
      <c r="I11" s="405"/>
      <c r="J11" s="405"/>
      <c r="K11" s="405"/>
      <c r="L11" s="405"/>
      <c r="M11" s="405"/>
      <c r="N11" s="405"/>
      <c r="O11" s="405"/>
      <c r="P11" s="12"/>
      <c r="Q11" s="12"/>
      <c r="R11" s="12"/>
      <c r="S11" s="12"/>
      <c r="T11" s="12"/>
      <c r="U11" s="12"/>
      <c r="V11" s="12"/>
      <c r="W11" s="12"/>
      <c r="X11" s="12"/>
      <c r="Y11" s="12"/>
      <c r="Z11" s="12"/>
    </row>
    <row r="12" spans="1:28" s="11" customFormat="1" ht="18.75" x14ac:dyDescent="0.2">
      <c r="A12" s="406" t="str">
        <f>'1. паспорт местоположение'!A12:C12</f>
        <v>J 19-14</v>
      </c>
      <c r="B12" s="406"/>
      <c r="C12" s="406"/>
      <c r="D12" s="406"/>
      <c r="E12" s="406"/>
      <c r="F12" s="406"/>
      <c r="G12" s="406"/>
      <c r="H12" s="406"/>
      <c r="I12" s="406"/>
      <c r="J12" s="406"/>
      <c r="K12" s="406"/>
      <c r="L12" s="406"/>
      <c r="M12" s="406"/>
      <c r="N12" s="406"/>
      <c r="O12" s="406"/>
      <c r="P12" s="12"/>
      <c r="Q12" s="12"/>
      <c r="R12" s="12"/>
      <c r="S12" s="12"/>
      <c r="T12" s="12"/>
      <c r="U12" s="12"/>
      <c r="V12" s="12"/>
      <c r="W12" s="12"/>
      <c r="X12" s="12"/>
      <c r="Y12" s="12"/>
      <c r="Z12" s="12"/>
    </row>
    <row r="13" spans="1:28" s="11" customFormat="1" ht="18.75" x14ac:dyDescent="0.2">
      <c r="A13" s="410" t="s">
        <v>4</v>
      </c>
      <c r="B13" s="410"/>
      <c r="C13" s="410"/>
      <c r="D13" s="410"/>
      <c r="E13" s="410"/>
      <c r="F13" s="410"/>
      <c r="G13" s="410"/>
      <c r="H13" s="410"/>
      <c r="I13" s="410"/>
      <c r="J13" s="410"/>
      <c r="K13" s="410"/>
      <c r="L13" s="410"/>
      <c r="M13" s="410"/>
      <c r="N13" s="410"/>
      <c r="O13" s="410"/>
      <c r="P13" s="12"/>
      <c r="Q13" s="12"/>
      <c r="R13" s="12"/>
      <c r="S13" s="12"/>
      <c r="T13" s="12"/>
      <c r="U13" s="12"/>
      <c r="V13" s="12"/>
      <c r="W13" s="12"/>
      <c r="X13" s="12"/>
      <c r="Y13" s="12"/>
      <c r="Z13" s="12"/>
    </row>
    <row r="14" spans="1:28" s="8" customFormat="1" ht="15.75" customHeight="1" x14ac:dyDescent="0.2">
      <c r="A14" s="411"/>
      <c r="B14" s="411"/>
      <c r="C14" s="411"/>
      <c r="D14" s="411"/>
      <c r="E14" s="411"/>
      <c r="F14" s="411"/>
      <c r="G14" s="411"/>
      <c r="H14" s="411"/>
      <c r="I14" s="411"/>
      <c r="J14" s="411"/>
      <c r="K14" s="411"/>
      <c r="L14" s="411"/>
      <c r="M14" s="411"/>
      <c r="N14" s="411"/>
      <c r="O14" s="411"/>
      <c r="P14" s="9"/>
      <c r="Q14" s="9"/>
      <c r="R14" s="9"/>
      <c r="S14" s="9"/>
      <c r="T14" s="9"/>
      <c r="U14" s="9"/>
      <c r="V14" s="9"/>
      <c r="W14" s="9"/>
      <c r="X14" s="9"/>
      <c r="Y14" s="9"/>
      <c r="Z14" s="9"/>
    </row>
    <row r="15" spans="1:28" s="3" customFormat="1" ht="12" x14ac:dyDescent="0.2">
      <c r="A15" s="406" t="str">
        <f>'1. паспорт местоположение'!A15</f>
        <v>Строительство КЛ 15 кВ от  РП-1 до ТП-3 ул. Рабочая, г. Пионерский</v>
      </c>
      <c r="B15" s="406"/>
      <c r="C15" s="406"/>
      <c r="D15" s="406"/>
      <c r="E15" s="406"/>
      <c r="F15" s="406"/>
      <c r="G15" s="406"/>
      <c r="H15" s="406"/>
      <c r="I15" s="406"/>
      <c r="J15" s="406"/>
      <c r="K15" s="406"/>
      <c r="L15" s="406"/>
      <c r="M15" s="406"/>
      <c r="N15" s="406"/>
      <c r="O15" s="406"/>
      <c r="P15" s="7"/>
      <c r="Q15" s="7"/>
      <c r="R15" s="7"/>
      <c r="S15" s="7"/>
      <c r="T15" s="7"/>
      <c r="U15" s="7"/>
      <c r="V15" s="7"/>
      <c r="W15" s="7"/>
      <c r="X15" s="7"/>
      <c r="Y15" s="7"/>
      <c r="Z15" s="7"/>
    </row>
    <row r="16" spans="1:28" s="3" customFormat="1" ht="15" customHeight="1" x14ac:dyDescent="0.2">
      <c r="A16" s="410" t="s">
        <v>3</v>
      </c>
      <c r="B16" s="410"/>
      <c r="C16" s="410"/>
      <c r="D16" s="410"/>
      <c r="E16" s="410"/>
      <c r="F16" s="410"/>
      <c r="G16" s="410"/>
      <c r="H16" s="410"/>
      <c r="I16" s="410"/>
      <c r="J16" s="410"/>
      <c r="K16" s="410"/>
      <c r="L16" s="410"/>
      <c r="M16" s="410"/>
      <c r="N16" s="410"/>
      <c r="O16" s="410"/>
      <c r="P16" s="5"/>
      <c r="Q16" s="5"/>
      <c r="R16" s="5"/>
      <c r="S16" s="5"/>
      <c r="T16" s="5"/>
      <c r="U16" s="5"/>
      <c r="V16" s="5"/>
      <c r="W16" s="5"/>
      <c r="X16" s="5"/>
      <c r="Y16" s="5"/>
      <c r="Z16" s="5"/>
    </row>
    <row r="17" spans="1:26" s="3" customFormat="1" ht="15" customHeight="1" x14ac:dyDescent="0.2">
      <c r="A17" s="413"/>
      <c r="B17" s="413"/>
      <c r="C17" s="413"/>
      <c r="D17" s="413"/>
      <c r="E17" s="413"/>
      <c r="F17" s="413"/>
      <c r="G17" s="413"/>
      <c r="H17" s="413"/>
      <c r="I17" s="413"/>
      <c r="J17" s="413"/>
      <c r="K17" s="413"/>
      <c r="L17" s="413"/>
      <c r="M17" s="413"/>
      <c r="N17" s="413"/>
      <c r="O17" s="413"/>
      <c r="P17" s="4"/>
      <c r="Q17" s="4"/>
      <c r="R17" s="4"/>
      <c r="S17" s="4"/>
      <c r="T17" s="4"/>
      <c r="U17" s="4"/>
      <c r="V17" s="4"/>
      <c r="W17" s="4"/>
    </row>
    <row r="18" spans="1:26" s="3" customFormat="1" ht="91.5" customHeight="1" x14ac:dyDescent="0.2">
      <c r="A18" s="448" t="s">
        <v>420</v>
      </c>
      <c r="B18" s="448"/>
      <c r="C18" s="448"/>
      <c r="D18" s="448"/>
      <c r="E18" s="448"/>
      <c r="F18" s="448"/>
      <c r="G18" s="448"/>
      <c r="H18" s="448"/>
      <c r="I18" s="448"/>
      <c r="J18" s="448"/>
      <c r="K18" s="448"/>
      <c r="L18" s="448"/>
      <c r="M18" s="448"/>
      <c r="N18" s="448"/>
      <c r="O18" s="448"/>
      <c r="P18" s="6"/>
      <c r="Q18" s="6"/>
      <c r="R18" s="6"/>
      <c r="S18" s="6"/>
      <c r="T18" s="6"/>
      <c r="U18" s="6"/>
      <c r="V18" s="6"/>
      <c r="W18" s="6"/>
      <c r="X18" s="6"/>
      <c r="Y18" s="6"/>
      <c r="Z18" s="6"/>
    </row>
    <row r="19" spans="1:26" s="3" customFormat="1" ht="78" customHeight="1" x14ac:dyDescent="0.2">
      <c r="A19" s="449" t="s">
        <v>2</v>
      </c>
      <c r="B19" s="449" t="s">
        <v>81</v>
      </c>
      <c r="C19" s="449" t="s">
        <v>80</v>
      </c>
      <c r="D19" s="449" t="s">
        <v>72</v>
      </c>
      <c r="E19" s="450" t="s">
        <v>79</v>
      </c>
      <c r="F19" s="451"/>
      <c r="G19" s="451"/>
      <c r="H19" s="451"/>
      <c r="I19" s="452"/>
      <c r="J19" s="449" t="s">
        <v>78</v>
      </c>
      <c r="K19" s="449"/>
      <c r="L19" s="449"/>
      <c r="M19" s="449"/>
      <c r="N19" s="449"/>
      <c r="O19" s="449"/>
      <c r="P19" s="4"/>
      <c r="Q19" s="4"/>
      <c r="R19" s="4"/>
      <c r="S19" s="4"/>
      <c r="T19" s="4"/>
      <c r="U19" s="4"/>
      <c r="V19" s="4"/>
      <c r="W19" s="4"/>
    </row>
    <row r="20" spans="1:26" s="3" customFormat="1" ht="51" customHeight="1" x14ac:dyDescent="0.2">
      <c r="A20" s="449"/>
      <c r="B20" s="449"/>
      <c r="C20" s="449"/>
      <c r="D20" s="449"/>
      <c r="E20" s="271" t="s">
        <v>77</v>
      </c>
      <c r="F20" s="271" t="s">
        <v>76</v>
      </c>
      <c r="G20" s="271" t="s">
        <v>75</v>
      </c>
      <c r="H20" s="271" t="s">
        <v>74</v>
      </c>
      <c r="I20" s="271" t="s">
        <v>73</v>
      </c>
      <c r="J20" s="271">
        <v>2018</v>
      </c>
      <c r="K20" s="271">
        <v>2019</v>
      </c>
      <c r="L20" s="271">
        <v>2020</v>
      </c>
      <c r="M20" s="271">
        <v>2021</v>
      </c>
      <c r="N20" s="271">
        <v>2022</v>
      </c>
      <c r="O20" s="271">
        <v>2023</v>
      </c>
      <c r="P20" s="31"/>
      <c r="Q20" s="31"/>
      <c r="R20" s="31"/>
      <c r="S20" s="31"/>
      <c r="T20" s="31"/>
      <c r="U20" s="31"/>
      <c r="V20" s="31"/>
      <c r="W20" s="31"/>
      <c r="X20" s="30"/>
      <c r="Y20" s="30"/>
      <c r="Z20" s="30"/>
    </row>
    <row r="21" spans="1:26" s="3" customFormat="1" ht="16.5" customHeight="1" x14ac:dyDescent="0.2">
      <c r="A21" s="272">
        <v>1</v>
      </c>
      <c r="B21" s="183">
        <v>2</v>
      </c>
      <c r="C21" s="272">
        <v>3</v>
      </c>
      <c r="D21" s="183">
        <v>4</v>
      </c>
      <c r="E21" s="272">
        <v>5</v>
      </c>
      <c r="F21" s="183">
        <v>6</v>
      </c>
      <c r="G21" s="272">
        <v>7</v>
      </c>
      <c r="H21" s="183">
        <v>8</v>
      </c>
      <c r="I21" s="272">
        <v>9</v>
      </c>
      <c r="J21" s="183">
        <v>10</v>
      </c>
      <c r="K21" s="272">
        <v>11</v>
      </c>
      <c r="L21" s="183">
        <v>12</v>
      </c>
      <c r="M21" s="272">
        <v>13</v>
      </c>
      <c r="N21" s="183">
        <v>14</v>
      </c>
      <c r="O21" s="272">
        <v>15</v>
      </c>
      <c r="P21" s="31"/>
      <c r="Q21" s="31"/>
      <c r="R21" s="31"/>
      <c r="S21" s="31"/>
      <c r="T21" s="31"/>
      <c r="U21" s="31"/>
      <c r="V21" s="31"/>
      <c r="W21" s="31"/>
      <c r="X21" s="30"/>
      <c r="Y21" s="30"/>
      <c r="Z21" s="30"/>
    </row>
    <row r="22" spans="1:26" s="3" customFormat="1" ht="33" customHeight="1" x14ac:dyDescent="0.2">
      <c r="A22" s="273" t="s">
        <v>61</v>
      </c>
      <c r="B22" s="274" t="s">
        <v>569</v>
      </c>
      <c r="C22" s="275">
        <v>0</v>
      </c>
      <c r="D22" s="275">
        <v>0</v>
      </c>
      <c r="E22" s="275">
        <v>0</v>
      </c>
      <c r="F22" s="275">
        <v>0</v>
      </c>
      <c r="G22" s="275">
        <v>0</v>
      </c>
      <c r="H22" s="275">
        <v>0</v>
      </c>
      <c r="I22" s="275">
        <v>0</v>
      </c>
      <c r="J22" s="276">
        <v>0</v>
      </c>
      <c r="K22" s="276">
        <v>0</v>
      </c>
      <c r="L22" s="277">
        <v>0</v>
      </c>
      <c r="M22" s="277">
        <v>0</v>
      </c>
      <c r="N22" s="277">
        <v>0</v>
      </c>
      <c r="O22" s="277">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K23" sqref="K23"/>
    </sheetView>
  </sheetViews>
  <sheetFormatPr defaultRowHeight="12.75" x14ac:dyDescent="0.2"/>
  <cols>
    <col min="1" max="1" width="66.140625" style="307" customWidth="1"/>
    <col min="2" max="2" width="17.140625" style="307" customWidth="1"/>
    <col min="3" max="3" width="13.85546875" style="307" customWidth="1"/>
    <col min="4" max="5" width="13.5703125" style="307" customWidth="1"/>
    <col min="6" max="6" width="14.5703125" style="307" customWidth="1"/>
    <col min="7" max="7" width="13.42578125" style="307" customWidth="1"/>
    <col min="8" max="13" width="15.42578125" style="307" customWidth="1"/>
    <col min="14" max="14" width="15.42578125" style="381" customWidth="1"/>
    <col min="15" max="19" width="15.42578125" style="307" customWidth="1"/>
    <col min="20" max="29" width="17.28515625" style="307" customWidth="1"/>
    <col min="30" max="31" width="17.28515625" style="297" customWidth="1"/>
    <col min="32" max="16384" width="9.140625" style="297"/>
  </cols>
  <sheetData>
    <row r="1" spans="1:45" x14ac:dyDescent="0.2">
      <c r="A1" s="294"/>
      <c r="B1" s="295"/>
      <c r="C1" s="295"/>
      <c r="D1" s="295"/>
      <c r="E1" s="295"/>
      <c r="F1" s="295"/>
      <c r="G1" s="295"/>
      <c r="H1" s="295"/>
      <c r="I1" s="295"/>
      <c r="J1" s="295"/>
      <c r="K1" s="296"/>
      <c r="L1" s="295"/>
      <c r="M1" s="295"/>
      <c r="N1" s="295"/>
      <c r="O1" s="295"/>
      <c r="P1" s="296" t="s">
        <v>65</v>
      </c>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P1" s="298"/>
      <c r="AQ1" s="298"/>
      <c r="AR1" s="299"/>
      <c r="AS1" s="299"/>
    </row>
    <row r="2" spans="1:45" x14ac:dyDescent="0.2">
      <c r="A2" s="294"/>
      <c r="B2" s="295"/>
      <c r="C2" s="295"/>
      <c r="D2" s="295"/>
      <c r="E2" s="295"/>
      <c r="F2" s="295"/>
      <c r="G2" s="295"/>
      <c r="H2" s="295"/>
      <c r="I2" s="295"/>
      <c r="J2" s="295"/>
      <c r="K2" s="300"/>
      <c r="L2" s="295"/>
      <c r="M2" s="295"/>
      <c r="N2" s="295"/>
      <c r="O2" s="295"/>
      <c r="P2" s="300" t="s">
        <v>7</v>
      </c>
      <c r="Q2" s="295"/>
      <c r="R2" s="295"/>
      <c r="S2" s="295"/>
      <c r="T2" s="295"/>
      <c r="U2" s="295"/>
      <c r="V2" s="295"/>
      <c r="W2" s="295"/>
      <c r="X2" s="295"/>
      <c r="Y2" s="295"/>
      <c r="Z2" s="295"/>
      <c r="AA2" s="295"/>
      <c r="AB2" s="295"/>
      <c r="AC2" s="295"/>
      <c r="AD2" s="295"/>
      <c r="AE2" s="295"/>
      <c r="AF2" s="295"/>
      <c r="AG2" s="295"/>
      <c r="AH2" s="295"/>
      <c r="AI2" s="295"/>
      <c r="AJ2" s="295"/>
      <c r="AK2" s="295"/>
      <c r="AL2" s="295"/>
      <c r="AM2" s="295"/>
      <c r="AN2" s="295"/>
      <c r="AP2" s="298"/>
      <c r="AQ2" s="298"/>
      <c r="AR2" s="299"/>
      <c r="AS2" s="299"/>
    </row>
    <row r="3" spans="1:45" x14ac:dyDescent="0.2">
      <c r="A3" s="301"/>
      <c r="B3" s="295"/>
      <c r="C3" s="295"/>
      <c r="D3" s="295"/>
      <c r="E3" s="295"/>
      <c r="F3" s="295"/>
      <c r="G3" s="295"/>
      <c r="H3" s="295"/>
      <c r="I3" s="295"/>
      <c r="J3" s="295"/>
      <c r="K3" s="300"/>
      <c r="L3" s="295"/>
      <c r="M3" s="295"/>
      <c r="N3" s="295"/>
      <c r="O3" s="295"/>
      <c r="P3" s="300" t="s">
        <v>287</v>
      </c>
      <c r="Q3" s="295"/>
      <c r="R3" s="295"/>
      <c r="S3" s="295"/>
      <c r="T3" s="295"/>
      <c r="U3" s="295"/>
      <c r="V3" s="295"/>
      <c r="W3" s="295"/>
      <c r="X3" s="295"/>
      <c r="Y3" s="295"/>
      <c r="Z3" s="295"/>
      <c r="AA3" s="295"/>
      <c r="AB3" s="295"/>
      <c r="AC3" s="295"/>
      <c r="AD3" s="295"/>
      <c r="AE3" s="295"/>
      <c r="AF3" s="295"/>
      <c r="AG3" s="295"/>
      <c r="AH3" s="295"/>
      <c r="AI3" s="295"/>
      <c r="AJ3" s="295"/>
      <c r="AK3" s="295"/>
      <c r="AL3" s="295"/>
      <c r="AM3" s="295"/>
      <c r="AN3" s="295"/>
      <c r="AP3" s="298"/>
      <c r="AQ3" s="298"/>
      <c r="AR3" s="299"/>
      <c r="AS3" s="299"/>
    </row>
    <row r="4" spans="1:45" x14ac:dyDescent="0.2">
      <c r="A4" s="302"/>
      <c r="B4" s="294"/>
      <c r="C4" s="294"/>
      <c r="D4" s="294"/>
      <c r="E4" s="294"/>
      <c r="F4" s="294"/>
      <c r="G4" s="294"/>
      <c r="H4" s="294"/>
      <c r="I4" s="294"/>
      <c r="J4" s="294"/>
      <c r="K4" s="300"/>
      <c r="L4" s="294"/>
      <c r="M4" s="294"/>
      <c r="N4" s="294"/>
      <c r="O4" s="294"/>
      <c r="P4" s="294"/>
      <c r="Q4" s="295"/>
      <c r="R4" s="295"/>
      <c r="S4" s="295"/>
      <c r="T4" s="295"/>
      <c r="U4" s="295"/>
      <c r="V4" s="295"/>
      <c r="W4" s="295"/>
      <c r="X4" s="295"/>
      <c r="Y4" s="295"/>
      <c r="Z4" s="295"/>
      <c r="AA4" s="295"/>
      <c r="AB4" s="295"/>
      <c r="AC4" s="295"/>
      <c r="AD4" s="295"/>
      <c r="AE4" s="295"/>
      <c r="AF4" s="295"/>
      <c r="AG4" s="295"/>
      <c r="AH4" s="295"/>
      <c r="AI4" s="295"/>
      <c r="AJ4" s="295"/>
      <c r="AK4" s="295"/>
      <c r="AL4" s="295"/>
      <c r="AM4" s="295"/>
      <c r="AN4" s="295"/>
      <c r="AO4" s="295"/>
      <c r="AP4" s="298"/>
      <c r="AQ4" s="298"/>
      <c r="AR4" s="299"/>
      <c r="AS4" s="299"/>
    </row>
    <row r="5" spans="1:45" x14ac:dyDescent="0.2">
      <c r="A5" s="454" t="s">
        <v>609</v>
      </c>
      <c r="B5" s="454"/>
      <c r="C5" s="454"/>
      <c r="D5" s="454"/>
      <c r="E5" s="454"/>
      <c r="F5" s="454"/>
      <c r="G5" s="454"/>
      <c r="H5" s="454"/>
      <c r="I5" s="454"/>
      <c r="J5" s="454"/>
      <c r="K5" s="454"/>
      <c r="L5" s="454"/>
      <c r="M5" s="454"/>
      <c r="N5" s="454"/>
      <c r="O5" s="454"/>
      <c r="P5" s="454"/>
      <c r="Q5" s="303"/>
      <c r="R5" s="303"/>
      <c r="S5" s="303"/>
      <c r="T5" s="303"/>
      <c r="U5" s="303"/>
      <c r="V5" s="303"/>
      <c r="W5" s="303"/>
      <c r="X5" s="303"/>
      <c r="Y5" s="303"/>
      <c r="Z5" s="303"/>
      <c r="AA5" s="303"/>
      <c r="AB5" s="303"/>
      <c r="AC5" s="303"/>
      <c r="AD5" s="303"/>
      <c r="AE5" s="303"/>
      <c r="AF5" s="303"/>
      <c r="AG5" s="303"/>
      <c r="AH5" s="303"/>
      <c r="AI5" s="303"/>
      <c r="AJ5" s="303"/>
      <c r="AK5" s="303"/>
      <c r="AL5" s="303"/>
      <c r="AM5" s="303"/>
      <c r="AN5" s="303"/>
      <c r="AO5" s="303"/>
      <c r="AP5" s="298"/>
      <c r="AQ5" s="298"/>
      <c r="AR5" s="299"/>
      <c r="AS5" s="299"/>
    </row>
    <row r="6" spans="1:45" x14ac:dyDescent="0.2">
      <c r="A6" s="302"/>
      <c r="B6" s="294"/>
      <c r="C6" s="294"/>
      <c r="D6" s="294"/>
      <c r="E6" s="294"/>
      <c r="F6" s="294"/>
      <c r="G6" s="294"/>
      <c r="H6" s="294"/>
      <c r="I6" s="294"/>
      <c r="J6" s="294"/>
      <c r="K6" s="300"/>
      <c r="L6" s="294"/>
      <c r="M6" s="294"/>
      <c r="N6" s="294"/>
      <c r="O6" s="294"/>
      <c r="P6" s="294"/>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298"/>
      <c r="AQ6" s="298"/>
      <c r="AR6" s="299"/>
      <c r="AS6" s="299"/>
    </row>
    <row r="7" spans="1:45" x14ac:dyDescent="0.2">
      <c r="A7" s="454" t="s">
        <v>6</v>
      </c>
      <c r="B7" s="454"/>
      <c r="C7" s="454"/>
      <c r="D7" s="454"/>
      <c r="E7" s="454"/>
      <c r="F7" s="454"/>
      <c r="G7" s="454"/>
      <c r="H7" s="454"/>
      <c r="I7" s="454"/>
      <c r="J7" s="454"/>
      <c r="K7" s="454"/>
      <c r="L7" s="454"/>
      <c r="M7" s="454"/>
      <c r="N7" s="454"/>
      <c r="O7" s="454"/>
      <c r="P7" s="45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298"/>
      <c r="AQ7" s="298"/>
      <c r="AR7" s="299"/>
      <c r="AS7" s="299"/>
    </row>
    <row r="8" spans="1:45" x14ac:dyDescent="0.2">
      <c r="A8" s="305"/>
      <c r="B8" s="305"/>
      <c r="C8" s="305"/>
      <c r="D8" s="305"/>
      <c r="E8" s="305"/>
      <c r="F8" s="305"/>
      <c r="G8" s="305"/>
      <c r="H8" s="305"/>
      <c r="I8" s="305"/>
      <c r="J8" s="305"/>
      <c r="K8" s="305"/>
      <c r="L8" s="303"/>
      <c r="M8" s="303"/>
      <c r="N8" s="303"/>
      <c r="O8" s="303"/>
      <c r="P8" s="303"/>
      <c r="Q8" s="304"/>
      <c r="R8" s="304"/>
      <c r="S8" s="304"/>
      <c r="T8" s="304"/>
      <c r="U8" s="304"/>
      <c r="V8" s="304"/>
      <c r="W8" s="304"/>
      <c r="X8" s="304"/>
      <c r="Y8" s="304"/>
      <c r="Z8" s="295"/>
      <c r="AA8" s="295"/>
      <c r="AB8" s="295"/>
      <c r="AC8" s="295"/>
      <c r="AD8" s="295"/>
      <c r="AE8" s="295"/>
      <c r="AF8" s="295"/>
      <c r="AG8" s="295"/>
      <c r="AH8" s="295"/>
      <c r="AI8" s="295"/>
      <c r="AJ8" s="295"/>
      <c r="AK8" s="295"/>
      <c r="AL8" s="295"/>
      <c r="AM8" s="295"/>
      <c r="AN8" s="295"/>
      <c r="AO8" s="295"/>
      <c r="AP8" s="298"/>
      <c r="AQ8" s="298"/>
      <c r="AR8" s="299"/>
      <c r="AS8" s="299"/>
    </row>
    <row r="9" spans="1:45" x14ac:dyDescent="0.2">
      <c r="A9" s="455" t="str">
        <f>'1. паспорт местоположение'!A9:C9</f>
        <v xml:space="preserve">Акционерное общество "Западная энергетическая компания" </v>
      </c>
      <c r="B9" s="455"/>
      <c r="C9" s="455"/>
      <c r="D9" s="455"/>
      <c r="E9" s="455"/>
      <c r="F9" s="455"/>
      <c r="G9" s="455"/>
      <c r="H9" s="455"/>
      <c r="I9" s="455"/>
      <c r="J9" s="455"/>
      <c r="K9" s="455"/>
      <c r="L9" s="455"/>
      <c r="M9" s="455"/>
      <c r="N9" s="455"/>
      <c r="O9" s="455"/>
      <c r="P9" s="455"/>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298"/>
      <c r="AQ9" s="298"/>
      <c r="AR9" s="299"/>
      <c r="AS9" s="299"/>
    </row>
    <row r="10" spans="1:45" x14ac:dyDescent="0.2">
      <c r="A10" s="453" t="s">
        <v>5</v>
      </c>
      <c r="B10" s="453"/>
      <c r="C10" s="453"/>
      <c r="D10" s="453"/>
      <c r="E10" s="453"/>
      <c r="F10" s="453"/>
      <c r="G10" s="453"/>
      <c r="H10" s="453"/>
      <c r="I10" s="453"/>
      <c r="J10" s="453"/>
      <c r="K10" s="453"/>
      <c r="L10" s="453"/>
      <c r="M10" s="453"/>
      <c r="N10" s="453"/>
      <c r="O10" s="453"/>
      <c r="P10" s="453"/>
      <c r="AD10" s="307"/>
      <c r="AE10" s="307"/>
      <c r="AF10" s="307"/>
      <c r="AG10" s="307"/>
      <c r="AH10" s="307"/>
      <c r="AI10" s="307"/>
      <c r="AJ10" s="307"/>
      <c r="AK10" s="307"/>
      <c r="AL10" s="307"/>
      <c r="AM10" s="307"/>
      <c r="AN10" s="307"/>
      <c r="AO10" s="307"/>
      <c r="AP10" s="298"/>
      <c r="AQ10" s="298"/>
      <c r="AR10" s="299"/>
      <c r="AS10" s="299"/>
    </row>
    <row r="11" spans="1:45" x14ac:dyDescent="0.2">
      <c r="A11" s="305"/>
      <c r="B11" s="305"/>
      <c r="C11" s="305"/>
      <c r="D11" s="305"/>
      <c r="E11" s="305"/>
      <c r="F11" s="305"/>
      <c r="G11" s="305"/>
      <c r="H11" s="305"/>
      <c r="I11" s="305"/>
      <c r="J11" s="305"/>
      <c r="K11" s="305"/>
      <c r="L11" s="303"/>
      <c r="M11" s="303"/>
      <c r="N11" s="303"/>
      <c r="O11" s="303"/>
      <c r="P11" s="303"/>
      <c r="Q11" s="304"/>
      <c r="R11" s="304"/>
      <c r="S11" s="304"/>
      <c r="T11" s="304"/>
      <c r="U11" s="304"/>
      <c r="V11" s="304"/>
      <c r="W11" s="304"/>
      <c r="X11" s="304"/>
      <c r="Y11" s="304"/>
      <c r="Z11" s="295"/>
      <c r="AA11" s="295"/>
      <c r="AB11" s="295"/>
      <c r="AC11" s="295"/>
      <c r="AD11" s="295"/>
      <c r="AE11" s="295"/>
      <c r="AF11" s="295"/>
      <c r="AG11" s="295"/>
      <c r="AH11" s="295"/>
      <c r="AI11" s="295"/>
      <c r="AJ11" s="295"/>
      <c r="AK11" s="295"/>
      <c r="AL11" s="295"/>
      <c r="AM11" s="295"/>
      <c r="AN11" s="295"/>
      <c r="AO11" s="295"/>
      <c r="AP11" s="298"/>
      <c r="AQ11" s="298"/>
      <c r="AR11" s="299"/>
      <c r="AS11" s="299"/>
    </row>
    <row r="12" spans="1:45" x14ac:dyDescent="0.2">
      <c r="A12" s="455" t="str">
        <f>'1. паспорт местоположение'!A12:C12</f>
        <v>J 19-14</v>
      </c>
      <c r="B12" s="455"/>
      <c r="C12" s="455"/>
      <c r="D12" s="455"/>
      <c r="E12" s="455"/>
      <c r="F12" s="455"/>
      <c r="G12" s="455"/>
      <c r="H12" s="455"/>
      <c r="I12" s="455"/>
      <c r="J12" s="455"/>
      <c r="K12" s="455"/>
      <c r="L12" s="455"/>
      <c r="M12" s="455"/>
      <c r="N12" s="455"/>
      <c r="O12" s="455"/>
      <c r="P12" s="455"/>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298"/>
      <c r="AQ12" s="298"/>
      <c r="AR12" s="299"/>
      <c r="AS12" s="299"/>
    </row>
    <row r="13" spans="1:45" x14ac:dyDescent="0.2">
      <c r="A13" s="453" t="s">
        <v>4</v>
      </c>
      <c r="B13" s="453"/>
      <c r="C13" s="453"/>
      <c r="D13" s="453"/>
      <c r="E13" s="453"/>
      <c r="F13" s="453"/>
      <c r="G13" s="453"/>
      <c r="H13" s="453"/>
      <c r="I13" s="453"/>
      <c r="J13" s="453"/>
      <c r="K13" s="453"/>
      <c r="L13" s="453"/>
      <c r="M13" s="453"/>
      <c r="N13" s="453"/>
      <c r="O13" s="453"/>
      <c r="P13" s="453"/>
      <c r="AD13" s="307"/>
      <c r="AE13" s="307"/>
      <c r="AF13" s="307"/>
      <c r="AG13" s="307"/>
      <c r="AH13" s="307"/>
      <c r="AI13" s="307"/>
      <c r="AJ13" s="307"/>
      <c r="AK13" s="307"/>
      <c r="AL13" s="307"/>
      <c r="AM13" s="307"/>
      <c r="AN13" s="307"/>
      <c r="AO13" s="307"/>
      <c r="AP13" s="298"/>
      <c r="AQ13" s="298"/>
      <c r="AR13" s="299"/>
      <c r="AS13" s="299"/>
    </row>
    <row r="14" spans="1:45" x14ac:dyDescent="0.2">
      <c r="A14" s="308"/>
      <c r="B14" s="308"/>
      <c r="C14" s="308"/>
      <c r="D14" s="308"/>
      <c r="E14" s="308"/>
      <c r="F14" s="308"/>
      <c r="G14" s="308"/>
      <c r="H14" s="308"/>
      <c r="I14" s="308"/>
      <c r="J14" s="308"/>
      <c r="K14" s="308"/>
      <c r="L14" s="308"/>
      <c r="M14" s="308"/>
      <c r="N14" s="308"/>
      <c r="O14" s="308"/>
      <c r="P14" s="308"/>
      <c r="Q14" s="309"/>
      <c r="R14" s="309"/>
      <c r="S14" s="309"/>
      <c r="T14" s="309"/>
      <c r="U14" s="309"/>
      <c r="V14" s="309"/>
      <c r="W14" s="309"/>
      <c r="X14" s="309"/>
      <c r="Y14" s="309"/>
      <c r="Z14" s="295"/>
      <c r="AA14" s="295"/>
      <c r="AB14" s="295"/>
      <c r="AC14" s="295"/>
      <c r="AD14" s="295"/>
      <c r="AE14" s="295"/>
      <c r="AF14" s="295"/>
      <c r="AG14" s="295"/>
      <c r="AH14" s="295"/>
      <c r="AI14" s="295"/>
      <c r="AJ14" s="295"/>
      <c r="AK14" s="295"/>
      <c r="AL14" s="295"/>
      <c r="AM14" s="295"/>
      <c r="AN14" s="295"/>
      <c r="AO14" s="295"/>
      <c r="AP14" s="298"/>
      <c r="AQ14" s="298"/>
      <c r="AR14" s="299"/>
      <c r="AS14" s="299"/>
    </row>
    <row r="15" spans="1:45" x14ac:dyDescent="0.2">
      <c r="A15" s="460" t="str">
        <f>'1. паспорт местоположение'!A15:C15</f>
        <v>Строительство КЛ 15 кВ от  РП-1 до ТП-3 ул. Рабочая, г. Пионерский</v>
      </c>
      <c r="B15" s="460"/>
      <c r="C15" s="460"/>
      <c r="D15" s="460"/>
      <c r="E15" s="460"/>
      <c r="F15" s="460"/>
      <c r="G15" s="460"/>
      <c r="H15" s="460"/>
      <c r="I15" s="460"/>
      <c r="J15" s="460"/>
      <c r="K15" s="460"/>
      <c r="L15" s="460"/>
      <c r="M15" s="460"/>
      <c r="N15" s="460"/>
      <c r="O15" s="460"/>
      <c r="P15" s="46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298"/>
      <c r="AQ15" s="298"/>
      <c r="AR15" s="299"/>
      <c r="AS15" s="299"/>
    </row>
    <row r="16" spans="1:45" x14ac:dyDescent="0.2">
      <c r="A16" s="461" t="s">
        <v>3</v>
      </c>
      <c r="B16" s="461"/>
      <c r="C16" s="461"/>
      <c r="D16" s="461"/>
      <c r="E16" s="461"/>
      <c r="F16" s="461"/>
      <c r="G16" s="461"/>
      <c r="H16" s="461"/>
      <c r="I16" s="461"/>
      <c r="J16" s="461"/>
      <c r="K16" s="461"/>
      <c r="L16" s="461"/>
      <c r="M16" s="461"/>
      <c r="N16" s="461"/>
      <c r="O16" s="461"/>
      <c r="P16" s="461"/>
      <c r="AD16" s="307"/>
      <c r="AE16" s="307"/>
      <c r="AF16" s="307"/>
      <c r="AG16" s="307"/>
      <c r="AH16" s="307"/>
      <c r="AI16" s="307"/>
      <c r="AJ16" s="307"/>
      <c r="AK16" s="307"/>
      <c r="AL16" s="307"/>
      <c r="AM16" s="307"/>
      <c r="AN16" s="307"/>
      <c r="AO16" s="307"/>
      <c r="AP16" s="298"/>
      <c r="AQ16" s="298"/>
      <c r="AR16" s="299"/>
      <c r="AS16" s="299"/>
    </row>
    <row r="17" spans="1:45" x14ac:dyDescent="0.2">
      <c r="A17" s="309"/>
      <c r="B17" s="309"/>
      <c r="C17" s="309"/>
      <c r="D17" s="309"/>
      <c r="E17" s="309"/>
      <c r="F17" s="309"/>
      <c r="G17" s="309"/>
      <c r="H17" s="309"/>
      <c r="I17" s="309"/>
      <c r="J17" s="309"/>
      <c r="K17" s="309"/>
      <c r="L17" s="309"/>
      <c r="M17" s="309"/>
      <c r="N17" s="309"/>
      <c r="O17" s="309"/>
      <c r="P17" s="309"/>
      <c r="Q17" s="309"/>
      <c r="R17" s="309"/>
      <c r="S17" s="309"/>
      <c r="T17" s="309"/>
      <c r="U17" s="309"/>
      <c r="V17" s="309"/>
      <c r="W17" s="311"/>
      <c r="X17" s="311"/>
      <c r="Y17" s="311"/>
      <c r="Z17" s="311"/>
      <c r="AA17" s="311"/>
      <c r="AB17" s="311"/>
      <c r="AC17" s="311"/>
      <c r="AD17" s="311"/>
      <c r="AE17" s="311"/>
      <c r="AF17" s="311"/>
      <c r="AG17" s="311"/>
      <c r="AH17" s="311"/>
      <c r="AI17" s="311"/>
      <c r="AJ17" s="311"/>
      <c r="AK17" s="311"/>
      <c r="AL17" s="311"/>
      <c r="AM17" s="311"/>
      <c r="AN17" s="311"/>
      <c r="AO17" s="311"/>
      <c r="AP17" s="298"/>
      <c r="AQ17" s="298"/>
      <c r="AR17" s="299"/>
      <c r="AS17" s="299"/>
    </row>
    <row r="18" spans="1:45" x14ac:dyDescent="0.2">
      <c r="A18" s="462" t="s">
        <v>421</v>
      </c>
      <c r="B18" s="462"/>
      <c r="C18" s="462"/>
      <c r="D18" s="462"/>
      <c r="E18" s="462"/>
      <c r="F18" s="462"/>
      <c r="G18" s="462"/>
      <c r="H18" s="462"/>
      <c r="I18" s="462"/>
      <c r="J18" s="462"/>
      <c r="K18" s="462"/>
      <c r="L18" s="462"/>
      <c r="M18" s="462"/>
      <c r="N18" s="462"/>
      <c r="O18" s="462"/>
      <c r="P18" s="462"/>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298"/>
      <c r="AQ18" s="298"/>
      <c r="AR18" s="299"/>
      <c r="AS18" s="299"/>
    </row>
    <row r="19" spans="1:45" x14ac:dyDescent="0.2">
      <c r="A19" s="312"/>
      <c r="B19" s="312"/>
      <c r="C19" s="312"/>
      <c r="D19" s="312"/>
      <c r="E19" s="312"/>
      <c r="F19" s="312"/>
      <c r="G19" s="312"/>
      <c r="H19" s="312"/>
      <c r="I19" s="312"/>
      <c r="J19" s="312"/>
      <c r="K19" s="312"/>
      <c r="L19" s="312"/>
      <c r="M19" s="312"/>
      <c r="N19" s="312"/>
      <c r="O19" s="312"/>
      <c r="P19" s="312"/>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298"/>
      <c r="AQ19" s="298"/>
      <c r="AR19" s="299"/>
      <c r="AS19" s="299"/>
    </row>
    <row r="20" spans="1:45" x14ac:dyDescent="0.2">
      <c r="A20" s="312"/>
      <c r="B20" s="312"/>
      <c r="C20" s="312"/>
      <c r="D20" s="312"/>
      <c r="E20" s="312"/>
      <c r="F20" s="312"/>
      <c r="G20" s="312"/>
      <c r="H20" s="312"/>
      <c r="I20" s="312"/>
      <c r="J20" s="312"/>
      <c r="K20" s="312"/>
      <c r="L20" s="312"/>
      <c r="M20" s="312"/>
      <c r="N20" s="312"/>
      <c r="O20" s="312"/>
      <c r="P20" s="312"/>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298"/>
      <c r="AQ20" s="298"/>
      <c r="AR20" s="299"/>
      <c r="AS20" s="299"/>
    </row>
    <row r="21" spans="1:45" x14ac:dyDescent="0.2">
      <c r="A21" s="313"/>
      <c r="N21" s="307"/>
      <c r="AP21" s="298"/>
      <c r="AQ21" s="298"/>
      <c r="AR21" s="299"/>
      <c r="AS21" s="299"/>
    </row>
    <row r="22" spans="1:45" x14ac:dyDescent="0.2">
      <c r="A22" s="304"/>
      <c r="N22" s="307"/>
      <c r="AP22" s="298"/>
      <c r="AQ22" s="298"/>
      <c r="AR22" s="299"/>
      <c r="AS22" s="299"/>
    </row>
    <row r="23" spans="1:45" ht="13.5" thickBot="1" x14ac:dyDescent="0.25">
      <c r="A23" s="314" t="s">
        <v>286</v>
      </c>
      <c r="B23" s="314" t="s">
        <v>0</v>
      </c>
      <c r="D23" s="315"/>
      <c r="N23" s="307"/>
    </row>
    <row r="24" spans="1:45" ht="15" x14ac:dyDescent="0.2">
      <c r="A24" s="316" t="s">
        <v>459</v>
      </c>
      <c r="B24" s="317">
        <f>'6.2. Паспорт фин осв ввод'!D30*1000000</f>
        <v>5602900.6303835018</v>
      </c>
      <c r="N24" s="307"/>
    </row>
    <row r="25" spans="1:45" x14ac:dyDescent="0.2">
      <c r="A25" s="318" t="s">
        <v>284</v>
      </c>
      <c r="B25" s="319">
        <v>0</v>
      </c>
      <c r="N25" s="307"/>
    </row>
    <row r="26" spans="1:45" x14ac:dyDescent="0.2">
      <c r="A26" s="320" t="s">
        <v>282</v>
      </c>
      <c r="B26" s="319">
        <v>30</v>
      </c>
      <c r="D26" s="304" t="s">
        <v>285</v>
      </c>
      <c r="N26" s="307"/>
    </row>
    <row r="27" spans="1:45" ht="13.5" thickBot="1" x14ac:dyDescent="0.25">
      <c r="A27" s="321" t="s">
        <v>280</v>
      </c>
      <c r="B27" s="322">
        <v>1</v>
      </c>
      <c r="D27" s="456" t="s">
        <v>283</v>
      </c>
      <c r="E27" s="457"/>
      <c r="F27" s="458"/>
      <c r="G27" s="323" t="str">
        <f>IF(SUM(B89:AG89)=0,"не окупается",SUM(B89:AG89))</f>
        <v>не окупается</v>
      </c>
      <c r="H27" s="324"/>
      <c r="N27" s="307"/>
    </row>
    <row r="28" spans="1:45" ht="15" x14ac:dyDescent="0.2">
      <c r="A28" s="316" t="s">
        <v>279</v>
      </c>
      <c r="B28" s="317">
        <f>B24*0.001</f>
        <v>5602.9006303835022</v>
      </c>
      <c r="D28" s="456" t="s">
        <v>281</v>
      </c>
      <c r="E28" s="457"/>
      <c r="F28" s="458"/>
      <c r="G28" s="323" t="str">
        <f>IF(SUM(B90:AG90)=0,"не окупается",SUM(B90:AG90))</f>
        <v>не окупается</v>
      </c>
      <c r="H28" s="324"/>
      <c r="N28" s="307"/>
    </row>
    <row r="29" spans="1:45" x14ac:dyDescent="0.2">
      <c r="A29" s="320" t="s">
        <v>460</v>
      </c>
      <c r="B29" s="319">
        <v>6</v>
      </c>
      <c r="D29" s="456" t="s">
        <v>593</v>
      </c>
      <c r="E29" s="457"/>
      <c r="F29" s="458"/>
      <c r="G29" s="325">
        <f>L87</f>
        <v>-7610277.1739660213</v>
      </c>
      <c r="H29" s="326"/>
      <c r="N29" s="307"/>
    </row>
    <row r="30" spans="1:45" x14ac:dyDescent="0.2">
      <c r="A30" s="320" t="s">
        <v>278</v>
      </c>
      <c r="B30" s="319">
        <v>6</v>
      </c>
      <c r="D30" s="456"/>
      <c r="E30" s="457"/>
      <c r="F30" s="458"/>
      <c r="G30" s="327"/>
      <c r="H30" s="328"/>
      <c r="N30" s="307"/>
    </row>
    <row r="31" spans="1:45" x14ac:dyDescent="0.2">
      <c r="A31" s="320" t="s">
        <v>257</v>
      </c>
      <c r="B31" s="319">
        <v>0</v>
      </c>
      <c r="N31" s="307"/>
    </row>
    <row r="32" spans="1:45" x14ac:dyDescent="0.2">
      <c r="A32" s="320" t="s">
        <v>277</v>
      </c>
      <c r="B32" s="319">
        <v>1</v>
      </c>
      <c r="N32" s="307"/>
    </row>
    <row r="33" spans="1:31" x14ac:dyDescent="0.2">
      <c r="A33" s="320" t="s">
        <v>276</v>
      </c>
      <c r="B33" s="319">
        <v>1</v>
      </c>
      <c r="N33" s="307"/>
    </row>
    <row r="34" spans="1:31" x14ac:dyDescent="0.2">
      <c r="A34" s="329" t="s">
        <v>594</v>
      </c>
      <c r="B34" s="319">
        <f>B24*0.03</f>
        <v>168087.01891150506</v>
      </c>
      <c r="N34" s="307"/>
    </row>
    <row r="35" spans="1:31" ht="13.5" thickBot="1" x14ac:dyDescent="0.25">
      <c r="A35" s="330" t="s">
        <v>251</v>
      </c>
      <c r="B35" s="331">
        <v>0.2</v>
      </c>
      <c r="N35" s="307"/>
    </row>
    <row r="36" spans="1:31" x14ac:dyDescent="0.2">
      <c r="A36" s="316" t="s">
        <v>461</v>
      </c>
      <c r="B36" s="332">
        <v>0</v>
      </c>
      <c r="N36" s="307"/>
    </row>
    <row r="37" spans="1:31" x14ac:dyDescent="0.2">
      <c r="A37" s="320" t="s">
        <v>275</v>
      </c>
      <c r="B37" s="319"/>
      <c r="N37" s="307"/>
    </row>
    <row r="38" spans="1:31" ht="13.5" thickBot="1" x14ac:dyDescent="0.25">
      <c r="A38" s="329" t="s">
        <v>274</v>
      </c>
      <c r="B38" s="333"/>
      <c r="N38" s="307"/>
    </row>
    <row r="39" spans="1:31" x14ac:dyDescent="0.2">
      <c r="A39" s="334" t="s">
        <v>462</v>
      </c>
      <c r="B39" s="335">
        <v>1</v>
      </c>
      <c r="N39" s="307"/>
    </row>
    <row r="40" spans="1:31" x14ac:dyDescent="0.2">
      <c r="A40" s="336" t="s">
        <v>273</v>
      </c>
      <c r="B40" s="337"/>
      <c r="N40" s="307"/>
    </row>
    <row r="41" spans="1:31" x14ac:dyDescent="0.2">
      <c r="A41" s="336" t="s">
        <v>272</v>
      </c>
      <c r="B41" s="338"/>
      <c r="N41" s="307"/>
    </row>
    <row r="42" spans="1:31" x14ac:dyDescent="0.2">
      <c r="A42" s="336" t="s">
        <v>271</v>
      </c>
      <c r="B42" s="338">
        <v>0</v>
      </c>
      <c r="N42" s="307"/>
    </row>
    <row r="43" spans="1:31" x14ac:dyDescent="0.2">
      <c r="A43" s="336" t="s">
        <v>270</v>
      </c>
      <c r="B43" s="339">
        <v>9.8699999999999996E-2</v>
      </c>
      <c r="N43" s="307"/>
    </row>
    <row r="44" spans="1:31" x14ac:dyDescent="0.2">
      <c r="A44" s="336" t="s">
        <v>269</v>
      </c>
      <c r="B44" s="340">
        <v>1</v>
      </c>
      <c r="N44" s="307"/>
    </row>
    <row r="45" spans="1:31" ht="13.5" thickBot="1" x14ac:dyDescent="0.25">
      <c r="A45" s="341" t="s">
        <v>595</v>
      </c>
      <c r="B45" s="340">
        <f>B44*B43+B42*B41*(1-B35)</f>
        <v>9.8699999999999996E-2</v>
      </c>
      <c r="C45" s="342"/>
      <c r="N45" s="307"/>
    </row>
    <row r="46" spans="1:31" x14ac:dyDescent="0.2">
      <c r="A46" s="343" t="s">
        <v>268</v>
      </c>
      <c r="B46" s="344">
        <v>1</v>
      </c>
      <c r="C46" s="344">
        <v>2</v>
      </c>
      <c r="D46" s="344">
        <v>3</v>
      </c>
      <c r="E46" s="344">
        <v>4</v>
      </c>
      <c r="F46" s="344">
        <v>5</v>
      </c>
      <c r="G46" s="344">
        <v>6</v>
      </c>
      <c r="H46" s="344">
        <v>7</v>
      </c>
      <c r="I46" s="344">
        <v>8</v>
      </c>
      <c r="J46" s="344">
        <v>9</v>
      </c>
      <c r="K46" s="344">
        <v>10</v>
      </c>
      <c r="L46" s="344">
        <v>11</v>
      </c>
      <c r="M46" s="344">
        <v>12</v>
      </c>
      <c r="N46" s="344">
        <v>13</v>
      </c>
      <c r="O46" s="344">
        <v>14</v>
      </c>
      <c r="P46" s="344">
        <v>15</v>
      </c>
      <c r="Q46" s="344">
        <v>16</v>
      </c>
      <c r="R46" s="344">
        <v>17</v>
      </c>
      <c r="S46" s="344">
        <v>18</v>
      </c>
      <c r="T46" s="344">
        <v>19</v>
      </c>
      <c r="U46" s="344">
        <v>20</v>
      </c>
      <c r="V46" s="344">
        <v>21</v>
      </c>
      <c r="W46" s="344">
        <v>22</v>
      </c>
      <c r="X46" s="344">
        <v>23</v>
      </c>
      <c r="Y46" s="344">
        <v>24</v>
      </c>
      <c r="Z46" s="344">
        <v>25</v>
      </c>
      <c r="AA46" s="344">
        <v>26</v>
      </c>
      <c r="AB46" s="344">
        <v>27</v>
      </c>
      <c r="AC46" s="345">
        <v>28</v>
      </c>
      <c r="AD46" s="345">
        <v>29</v>
      </c>
      <c r="AE46" s="345">
        <v>30</v>
      </c>
    </row>
    <row r="47" spans="1:31" x14ac:dyDescent="0.2">
      <c r="A47" s="346" t="s">
        <v>267</v>
      </c>
      <c r="B47" s="347">
        <v>4.7E-2</v>
      </c>
      <c r="C47" s="347">
        <v>4.7E-2</v>
      </c>
      <c r="D47" s="347">
        <v>4.7E-2</v>
      </c>
      <c r="E47" s="347">
        <v>4.7E-2</v>
      </c>
      <c r="F47" s="348">
        <v>4.7E-2</v>
      </c>
      <c r="G47" s="348">
        <v>4.7E-2</v>
      </c>
      <c r="H47" s="348">
        <v>4.7E-2</v>
      </c>
      <c r="I47" s="348">
        <v>4.7E-2</v>
      </c>
      <c r="J47" s="348">
        <v>4.7E-2</v>
      </c>
      <c r="K47" s="348">
        <v>4.7E-2</v>
      </c>
      <c r="L47" s="348">
        <v>4.7E-2</v>
      </c>
      <c r="M47" s="348">
        <v>4.7E-2</v>
      </c>
      <c r="N47" s="348">
        <v>4.7E-2</v>
      </c>
      <c r="O47" s="348">
        <v>4.7E-2</v>
      </c>
      <c r="P47" s="348">
        <v>4.7E-2</v>
      </c>
      <c r="Q47" s="348">
        <v>4.7E-2</v>
      </c>
      <c r="R47" s="348">
        <v>4.7E-2</v>
      </c>
      <c r="S47" s="348">
        <v>4.7E-2</v>
      </c>
      <c r="T47" s="348">
        <v>4.7E-2</v>
      </c>
      <c r="U47" s="348">
        <v>4.7E-2</v>
      </c>
      <c r="V47" s="348">
        <v>4.7E-2</v>
      </c>
      <c r="W47" s="348">
        <v>4.7E-2</v>
      </c>
      <c r="X47" s="348">
        <v>4.7E-2</v>
      </c>
      <c r="Y47" s="348">
        <v>4.7E-2</v>
      </c>
      <c r="Z47" s="348">
        <v>4.7E-2</v>
      </c>
      <c r="AA47" s="348">
        <v>4.7E-2</v>
      </c>
      <c r="AB47" s="348">
        <v>4.7E-2</v>
      </c>
      <c r="AC47" s="348">
        <v>4.7E-2</v>
      </c>
      <c r="AD47" s="348">
        <v>4.7E-2</v>
      </c>
      <c r="AE47" s="348">
        <v>4.7E-2</v>
      </c>
    </row>
    <row r="48" spans="1:31" x14ac:dyDescent="0.2">
      <c r="A48" s="346" t="s">
        <v>266</v>
      </c>
      <c r="B48" s="348">
        <f>B47</f>
        <v>4.7E-2</v>
      </c>
      <c r="C48" s="348">
        <f t="shared" ref="C48:AE48" si="0">(1+B48)*(1+C47)-1</f>
        <v>9.6208999999999767E-2</v>
      </c>
      <c r="D48" s="348">
        <f t="shared" si="0"/>
        <v>0.14773082299999962</v>
      </c>
      <c r="E48" s="348">
        <f t="shared" si="0"/>
        <v>0.20167417168099955</v>
      </c>
      <c r="F48" s="348">
        <f t="shared" si="0"/>
        <v>0.25815285775000651</v>
      </c>
      <c r="G48" s="348">
        <f t="shared" si="0"/>
        <v>0.3172860420642567</v>
      </c>
      <c r="H48" s="348">
        <f t="shared" si="0"/>
        <v>0.37919848604127671</v>
      </c>
      <c r="I48" s="348">
        <f t="shared" si="0"/>
        <v>0.44402081488521672</v>
      </c>
      <c r="J48" s="348">
        <f t="shared" si="0"/>
        <v>0.51188979318482186</v>
      </c>
      <c r="K48" s="348">
        <f t="shared" si="0"/>
        <v>0.58294861346450833</v>
      </c>
      <c r="L48" s="348">
        <f t="shared" si="0"/>
        <v>0.65734719829734001</v>
      </c>
      <c r="M48" s="348">
        <f t="shared" si="0"/>
        <v>0.73524251661731488</v>
      </c>
      <c r="N48" s="348">
        <f t="shared" si="0"/>
        <v>0.81679891489832857</v>
      </c>
      <c r="O48" s="348">
        <f t="shared" si="0"/>
        <v>0.90218846389854979</v>
      </c>
      <c r="P48" s="348">
        <f t="shared" si="0"/>
        <v>0.99159132170178155</v>
      </c>
      <c r="Q48" s="348">
        <f t="shared" si="0"/>
        <v>1.0851961138217652</v>
      </c>
      <c r="R48" s="348">
        <f t="shared" si="0"/>
        <v>1.1832003311713879</v>
      </c>
      <c r="S48" s="348">
        <f t="shared" si="0"/>
        <v>1.285810746736443</v>
      </c>
      <c r="T48" s="348">
        <f t="shared" si="0"/>
        <v>1.3932438518330557</v>
      </c>
      <c r="U48" s="348">
        <f t="shared" si="0"/>
        <v>1.5057263128692093</v>
      </c>
      <c r="V48" s="348">
        <f t="shared" si="0"/>
        <v>1.6234954495740621</v>
      </c>
      <c r="W48" s="348">
        <f t="shared" si="0"/>
        <v>1.7467997357040428</v>
      </c>
      <c r="X48" s="348">
        <f t="shared" si="0"/>
        <v>1.8758993232821326</v>
      </c>
      <c r="Y48" s="348">
        <f t="shared" si="0"/>
        <v>2.0110665914763928</v>
      </c>
      <c r="Z48" s="348">
        <f t="shared" si="0"/>
        <v>2.152586721275783</v>
      </c>
      <c r="AA48" s="348">
        <f t="shared" si="0"/>
        <v>2.3007582971757445</v>
      </c>
      <c r="AB48" s="348">
        <f t="shared" si="0"/>
        <v>2.4558939371430042</v>
      </c>
      <c r="AC48" s="348">
        <f t="shared" si="0"/>
        <v>2.618320952188725</v>
      </c>
      <c r="AD48" s="348">
        <f t="shared" si="0"/>
        <v>2.7883820369415946</v>
      </c>
      <c r="AE48" s="348">
        <f t="shared" si="0"/>
        <v>2.9664359926778494</v>
      </c>
    </row>
    <row r="49" spans="1:31" ht="13.5" thickBot="1" x14ac:dyDescent="0.25">
      <c r="A49" s="349" t="s">
        <v>463</v>
      </c>
      <c r="B49" s="350">
        <f>B24*1.2/2*0</f>
        <v>0</v>
      </c>
      <c r="C49" s="350">
        <v>0</v>
      </c>
      <c r="D49" s="350">
        <v>0</v>
      </c>
      <c r="E49" s="350">
        <v>0</v>
      </c>
      <c r="F49" s="350">
        <v>0</v>
      </c>
      <c r="G49" s="350">
        <v>0</v>
      </c>
      <c r="H49" s="350">
        <v>0</v>
      </c>
      <c r="I49" s="350">
        <v>0</v>
      </c>
      <c r="J49" s="350">
        <v>0</v>
      </c>
      <c r="K49" s="350">
        <v>0</v>
      </c>
      <c r="L49" s="350">
        <v>0</v>
      </c>
      <c r="M49" s="350">
        <v>0</v>
      </c>
      <c r="N49" s="350">
        <v>0</v>
      </c>
      <c r="O49" s="350">
        <v>0</v>
      </c>
      <c r="P49" s="350">
        <v>0</v>
      </c>
      <c r="Q49" s="350">
        <v>0</v>
      </c>
      <c r="R49" s="350">
        <v>0</v>
      </c>
      <c r="S49" s="350">
        <v>0</v>
      </c>
      <c r="T49" s="350">
        <v>0</v>
      </c>
      <c r="U49" s="350">
        <v>0</v>
      </c>
      <c r="V49" s="350">
        <v>0</v>
      </c>
      <c r="W49" s="350">
        <v>0</v>
      </c>
      <c r="X49" s="350">
        <v>0</v>
      </c>
      <c r="Y49" s="350">
        <v>0</v>
      </c>
      <c r="Z49" s="350">
        <v>0</v>
      </c>
      <c r="AA49" s="350">
        <v>0</v>
      </c>
      <c r="AB49" s="350">
        <v>0</v>
      </c>
      <c r="AC49" s="350">
        <v>0</v>
      </c>
      <c r="AD49" s="350">
        <v>0</v>
      </c>
      <c r="AE49" s="350">
        <v>0</v>
      </c>
    </row>
    <row r="50" spans="1:31" ht="13.5" thickBot="1" x14ac:dyDescent="0.25">
      <c r="A50" s="351"/>
      <c r="N50" s="307"/>
      <c r="AC50" s="352"/>
      <c r="AD50" s="352"/>
      <c r="AE50" s="352"/>
    </row>
    <row r="51" spans="1:31" x14ac:dyDescent="0.2">
      <c r="A51" s="353" t="s">
        <v>265</v>
      </c>
      <c r="B51" s="344">
        <v>1</v>
      </c>
      <c r="C51" s="344">
        <v>2</v>
      </c>
      <c r="D51" s="344">
        <v>3</v>
      </c>
      <c r="E51" s="344">
        <v>4</v>
      </c>
      <c r="F51" s="344">
        <v>5</v>
      </c>
      <c r="G51" s="344">
        <v>6</v>
      </c>
      <c r="H51" s="344">
        <v>7</v>
      </c>
      <c r="I51" s="344">
        <v>8</v>
      </c>
      <c r="J51" s="344">
        <v>9</v>
      </c>
      <c r="K51" s="344">
        <v>10</v>
      </c>
      <c r="L51" s="344">
        <v>11</v>
      </c>
      <c r="M51" s="344">
        <v>12</v>
      </c>
      <c r="N51" s="344">
        <v>13</v>
      </c>
      <c r="O51" s="344">
        <v>14</v>
      </c>
      <c r="P51" s="344">
        <v>15</v>
      </c>
      <c r="Q51" s="344">
        <v>16</v>
      </c>
      <c r="R51" s="344">
        <v>17</v>
      </c>
      <c r="S51" s="344">
        <v>18</v>
      </c>
      <c r="T51" s="344">
        <v>19</v>
      </c>
      <c r="U51" s="344">
        <v>20</v>
      </c>
      <c r="V51" s="344">
        <v>21</v>
      </c>
      <c r="W51" s="344">
        <v>22</v>
      </c>
      <c r="X51" s="344">
        <v>23</v>
      </c>
      <c r="Y51" s="344">
        <v>24</v>
      </c>
      <c r="Z51" s="344">
        <v>25</v>
      </c>
      <c r="AA51" s="344">
        <v>26</v>
      </c>
      <c r="AB51" s="344">
        <v>27</v>
      </c>
      <c r="AC51" s="344">
        <v>28</v>
      </c>
      <c r="AD51" s="344">
        <v>29</v>
      </c>
      <c r="AE51" s="344">
        <v>30</v>
      </c>
    </row>
    <row r="52" spans="1:31" x14ac:dyDescent="0.2">
      <c r="A52" s="346" t="s">
        <v>264</v>
      </c>
      <c r="B52" s="354">
        <v>0</v>
      </c>
      <c r="C52" s="354">
        <v>0</v>
      </c>
      <c r="D52" s="354">
        <v>0</v>
      </c>
      <c r="E52" s="354">
        <v>0</v>
      </c>
      <c r="F52" s="354">
        <v>0</v>
      </c>
      <c r="G52" s="354">
        <v>0</v>
      </c>
      <c r="H52" s="354">
        <v>0</v>
      </c>
      <c r="I52" s="354">
        <v>0</v>
      </c>
      <c r="J52" s="354">
        <v>0</v>
      </c>
      <c r="K52" s="354">
        <v>0</v>
      </c>
      <c r="L52" s="354">
        <v>0</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54">
        <v>0</v>
      </c>
      <c r="AC52" s="355">
        <v>0</v>
      </c>
      <c r="AD52" s="355">
        <v>0</v>
      </c>
      <c r="AE52" s="355">
        <v>0</v>
      </c>
    </row>
    <row r="53" spans="1:31" x14ac:dyDescent="0.2">
      <c r="A53" s="346" t="s">
        <v>263</v>
      </c>
      <c r="B53" s="354">
        <v>0</v>
      </c>
      <c r="C53" s="354">
        <v>0</v>
      </c>
      <c r="D53" s="354">
        <v>0</v>
      </c>
      <c r="E53" s="354">
        <v>0</v>
      </c>
      <c r="F53" s="354">
        <v>0</v>
      </c>
      <c r="G53" s="354">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54">
        <v>0</v>
      </c>
      <c r="AC53" s="355">
        <v>0</v>
      </c>
      <c r="AD53" s="355">
        <v>0</v>
      </c>
      <c r="AE53" s="355">
        <v>0</v>
      </c>
    </row>
    <row r="54" spans="1:31" x14ac:dyDescent="0.2">
      <c r="A54" s="346" t="s">
        <v>262</v>
      </c>
      <c r="B54" s="354">
        <v>0</v>
      </c>
      <c r="C54" s="354">
        <v>0</v>
      </c>
      <c r="D54" s="354">
        <v>0</v>
      </c>
      <c r="E54" s="354">
        <v>0</v>
      </c>
      <c r="F54" s="354">
        <v>0</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4">
        <v>0</v>
      </c>
      <c r="AC54" s="355">
        <v>0</v>
      </c>
      <c r="AD54" s="355">
        <v>0</v>
      </c>
      <c r="AE54" s="355">
        <v>0</v>
      </c>
    </row>
    <row r="55" spans="1:31" ht="13.5" thickBot="1" x14ac:dyDescent="0.25">
      <c r="A55" s="349" t="s">
        <v>261</v>
      </c>
      <c r="B55" s="356">
        <v>0</v>
      </c>
      <c r="C55" s="356">
        <v>0</v>
      </c>
      <c r="D55" s="356">
        <v>0</v>
      </c>
      <c r="E55" s="356">
        <v>0</v>
      </c>
      <c r="F55" s="356">
        <v>0</v>
      </c>
      <c r="G55" s="356">
        <v>0</v>
      </c>
      <c r="H55" s="356">
        <v>0</v>
      </c>
      <c r="I55" s="356">
        <v>0</v>
      </c>
      <c r="J55" s="356">
        <v>0</v>
      </c>
      <c r="K55" s="356">
        <v>0</v>
      </c>
      <c r="L55" s="356">
        <v>0</v>
      </c>
      <c r="M55" s="356">
        <v>0</v>
      </c>
      <c r="N55" s="356">
        <v>0</v>
      </c>
      <c r="O55" s="356">
        <v>0</v>
      </c>
      <c r="P55" s="356">
        <v>0</v>
      </c>
      <c r="Q55" s="356">
        <v>0</v>
      </c>
      <c r="R55" s="356">
        <v>0</v>
      </c>
      <c r="S55" s="356">
        <v>0</v>
      </c>
      <c r="T55" s="356">
        <v>0</v>
      </c>
      <c r="U55" s="356">
        <v>0</v>
      </c>
      <c r="V55" s="356">
        <v>0</v>
      </c>
      <c r="W55" s="356">
        <v>0</v>
      </c>
      <c r="X55" s="356">
        <v>0</v>
      </c>
      <c r="Y55" s="356">
        <v>0</v>
      </c>
      <c r="Z55" s="356">
        <v>0</v>
      </c>
      <c r="AA55" s="356">
        <v>0</v>
      </c>
      <c r="AB55" s="356">
        <v>0</v>
      </c>
      <c r="AC55" s="357">
        <v>0</v>
      </c>
      <c r="AD55" s="357">
        <v>0</v>
      </c>
      <c r="AE55" s="357">
        <v>0</v>
      </c>
    </row>
    <row r="56" spans="1:31" ht="13.5" thickBot="1" x14ac:dyDescent="0.25">
      <c r="A56" s="351"/>
      <c r="B56" s="358"/>
      <c r="C56" s="358"/>
      <c r="D56" s="358"/>
      <c r="E56" s="358"/>
      <c r="F56" s="358"/>
      <c r="G56" s="358"/>
      <c r="H56" s="358"/>
      <c r="I56" s="358"/>
      <c r="J56" s="358"/>
      <c r="K56" s="358"/>
      <c r="L56" s="358"/>
      <c r="M56" s="358"/>
      <c r="N56" s="358"/>
      <c r="O56" s="358"/>
      <c r="P56" s="358"/>
      <c r="Q56" s="358"/>
      <c r="R56" s="358"/>
      <c r="S56" s="358"/>
      <c r="T56" s="358"/>
      <c r="U56" s="358"/>
      <c r="V56" s="358"/>
      <c r="W56" s="358"/>
      <c r="X56" s="358"/>
      <c r="Y56" s="358"/>
      <c r="Z56" s="358"/>
      <c r="AA56" s="358"/>
      <c r="AB56" s="358"/>
      <c r="AC56" s="359"/>
      <c r="AD56" s="359"/>
      <c r="AE56" s="359"/>
    </row>
    <row r="57" spans="1:31" ht="13.5" thickBot="1" x14ac:dyDescent="0.25">
      <c r="A57" s="353" t="s">
        <v>464</v>
      </c>
      <c r="B57" s="344">
        <v>1</v>
      </c>
      <c r="C57" s="344">
        <v>2</v>
      </c>
      <c r="D57" s="344">
        <v>3</v>
      </c>
      <c r="E57" s="344">
        <v>4</v>
      </c>
      <c r="F57" s="344">
        <v>5</v>
      </c>
      <c r="G57" s="344">
        <v>6</v>
      </c>
      <c r="H57" s="344">
        <v>7</v>
      </c>
      <c r="I57" s="344">
        <v>8</v>
      </c>
      <c r="J57" s="344">
        <v>9</v>
      </c>
      <c r="K57" s="344">
        <v>10</v>
      </c>
      <c r="L57" s="344">
        <v>11</v>
      </c>
      <c r="M57" s="344">
        <v>12</v>
      </c>
      <c r="N57" s="344">
        <v>13</v>
      </c>
      <c r="O57" s="344">
        <v>14</v>
      </c>
      <c r="P57" s="344">
        <v>15</v>
      </c>
      <c r="Q57" s="344">
        <v>16</v>
      </c>
      <c r="R57" s="344">
        <v>17</v>
      </c>
      <c r="S57" s="344">
        <v>18</v>
      </c>
      <c r="T57" s="344">
        <v>19</v>
      </c>
      <c r="U57" s="344">
        <v>20</v>
      </c>
      <c r="V57" s="344">
        <v>21</v>
      </c>
      <c r="W57" s="344">
        <v>22</v>
      </c>
      <c r="X57" s="344">
        <v>23</v>
      </c>
      <c r="Y57" s="344">
        <v>24</v>
      </c>
      <c r="Z57" s="344">
        <v>25</v>
      </c>
      <c r="AA57" s="344">
        <v>26</v>
      </c>
      <c r="AB57" s="344">
        <v>27</v>
      </c>
      <c r="AC57" s="344">
        <v>28</v>
      </c>
      <c r="AD57" s="344">
        <v>29</v>
      </c>
      <c r="AE57" s="344">
        <v>30</v>
      </c>
    </row>
    <row r="58" spans="1:31" x14ac:dyDescent="0.2">
      <c r="A58" s="353" t="s">
        <v>260</v>
      </c>
      <c r="B58" s="344">
        <f t="shared" ref="B58:AE58" si="1">B49*$B$27</f>
        <v>0</v>
      </c>
      <c r="C58" s="344">
        <f t="shared" si="1"/>
        <v>0</v>
      </c>
      <c r="D58" s="344">
        <f t="shared" si="1"/>
        <v>0</v>
      </c>
      <c r="E58" s="344">
        <f t="shared" si="1"/>
        <v>0</v>
      </c>
      <c r="F58" s="344">
        <f t="shared" si="1"/>
        <v>0</v>
      </c>
      <c r="G58" s="344">
        <f t="shared" si="1"/>
        <v>0</v>
      </c>
      <c r="H58" s="344">
        <f t="shared" si="1"/>
        <v>0</v>
      </c>
      <c r="I58" s="344">
        <f t="shared" si="1"/>
        <v>0</v>
      </c>
      <c r="J58" s="344">
        <f t="shared" si="1"/>
        <v>0</v>
      </c>
      <c r="K58" s="344">
        <f t="shared" si="1"/>
        <v>0</v>
      </c>
      <c r="L58" s="344">
        <f t="shared" si="1"/>
        <v>0</v>
      </c>
      <c r="M58" s="344">
        <f t="shared" si="1"/>
        <v>0</v>
      </c>
      <c r="N58" s="344">
        <f t="shared" si="1"/>
        <v>0</v>
      </c>
      <c r="O58" s="344">
        <f t="shared" si="1"/>
        <v>0</v>
      </c>
      <c r="P58" s="344">
        <f t="shared" si="1"/>
        <v>0</v>
      </c>
      <c r="Q58" s="344">
        <f t="shared" si="1"/>
        <v>0</v>
      </c>
      <c r="R58" s="344">
        <f t="shared" si="1"/>
        <v>0</v>
      </c>
      <c r="S58" s="344">
        <f t="shared" si="1"/>
        <v>0</v>
      </c>
      <c r="T58" s="344">
        <f t="shared" si="1"/>
        <v>0</v>
      </c>
      <c r="U58" s="344">
        <f t="shared" si="1"/>
        <v>0</v>
      </c>
      <c r="V58" s="344">
        <f t="shared" si="1"/>
        <v>0</v>
      </c>
      <c r="W58" s="344">
        <f t="shared" si="1"/>
        <v>0</v>
      </c>
      <c r="X58" s="344">
        <f t="shared" si="1"/>
        <v>0</v>
      </c>
      <c r="Y58" s="344">
        <f t="shared" si="1"/>
        <v>0</v>
      </c>
      <c r="Z58" s="344">
        <f t="shared" si="1"/>
        <v>0</v>
      </c>
      <c r="AA58" s="344">
        <f t="shared" si="1"/>
        <v>0</v>
      </c>
      <c r="AB58" s="344">
        <f t="shared" si="1"/>
        <v>0</v>
      </c>
      <c r="AC58" s="344">
        <f t="shared" si="1"/>
        <v>0</v>
      </c>
      <c r="AD58" s="344">
        <f t="shared" si="1"/>
        <v>0</v>
      </c>
      <c r="AE58" s="344">
        <f t="shared" si="1"/>
        <v>0</v>
      </c>
    </row>
    <row r="59" spans="1:31" x14ac:dyDescent="0.2">
      <c r="A59" s="346" t="s">
        <v>259</v>
      </c>
      <c r="B59" s="360">
        <f t="shared" ref="B59:AE59" si="2">SUM(B60:B65)</f>
        <v>0</v>
      </c>
      <c r="C59" s="360">
        <f t="shared" si="2"/>
        <v>0</v>
      </c>
      <c r="D59" s="360">
        <f t="shared" si="2"/>
        <v>0</v>
      </c>
      <c r="E59" s="360">
        <f t="shared" si="2"/>
        <v>0</v>
      </c>
      <c r="F59" s="360">
        <f t="shared" si="2"/>
        <v>0</v>
      </c>
      <c r="G59" s="360">
        <f t="shared" si="2"/>
        <v>0</v>
      </c>
      <c r="H59" s="360">
        <f t="shared" si="2"/>
        <v>-5602.9006303835022</v>
      </c>
      <c r="I59" s="360">
        <f t="shared" si="2"/>
        <v>0</v>
      </c>
      <c r="J59" s="360">
        <f t="shared" si="2"/>
        <v>168087.01891150506</v>
      </c>
      <c r="K59" s="360">
        <f t="shared" si="2"/>
        <v>0</v>
      </c>
      <c r="L59" s="360">
        <f t="shared" si="2"/>
        <v>0</v>
      </c>
      <c r="M59" s="360">
        <f t="shared" si="2"/>
        <v>0</v>
      </c>
      <c r="N59" s="360">
        <f t="shared" si="2"/>
        <v>-5602.9006303835022</v>
      </c>
      <c r="O59" s="360">
        <f t="shared" si="2"/>
        <v>0</v>
      </c>
      <c r="P59" s="360">
        <f t="shared" si="2"/>
        <v>0</v>
      </c>
      <c r="Q59" s="360">
        <f t="shared" si="2"/>
        <v>0</v>
      </c>
      <c r="R59" s="360">
        <f t="shared" si="2"/>
        <v>168087.01891150506</v>
      </c>
      <c r="S59" s="360">
        <f t="shared" si="2"/>
        <v>0</v>
      </c>
      <c r="T59" s="360">
        <f t="shared" si="2"/>
        <v>-5602.9006303835022</v>
      </c>
      <c r="U59" s="360">
        <f t="shared" si="2"/>
        <v>0</v>
      </c>
      <c r="V59" s="360">
        <f t="shared" si="2"/>
        <v>0</v>
      </c>
      <c r="W59" s="360">
        <f t="shared" si="2"/>
        <v>0</v>
      </c>
      <c r="X59" s="360">
        <f t="shared" si="2"/>
        <v>0</v>
      </c>
      <c r="Y59" s="360">
        <f t="shared" si="2"/>
        <v>0</v>
      </c>
      <c r="Z59" s="360">
        <f t="shared" si="2"/>
        <v>162484.11828112157</v>
      </c>
      <c r="AA59" s="360">
        <f t="shared" si="2"/>
        <v>0</v>
      </c>
      <c r="AB59" s="360">
        <f t="shared" si="2"/>
        <v>0</v>
      </c>
      <c r="AC59" s="360">
        <f t="shared" si="2"/>
        <v>0</v>
      </c>
      <c r="AD59" s="360">
        <f t="shared" si="2"/>
        <v>0</v>
      </c>
      <c r="AE59" s="360">
        <f t="shared" si="2"/>
        <v>0</v>
      </c>
    </row>
    <row r="60" spans="1:31" x14ac:dyDescent="0.2">
      <c r="A60" s="361" t="s">
        <v>258</v>
      </c>
      <c r="B60" s="354"/>
      <c r="C60" s="354"/>
      <c r="D60" s="354"/>
      <c r="E60" s="354"/>
      <c r="F60" s="354"/>
      <c r="G60" s="354"/>
      <c r="H60" s="354">
        <f>-B28</f>
        <v>-5602.9006303835022</v>
      </c>
      <c r="I60" s="360">
        <v>0</v>
      </c>
      <c r="J60" s="354"/>
      <c r="K60" s="354"/>
      <c r="L60" s="354"/>
      <c r="M60" s="354"/>
      <c r="N60" s="354">
        <f>H60</f>
        <v>-5602.9006303835022</v>
      </c>
      <c r="O60" s="354"/>
      <c r="P60" s="354"/>
      <c r="Q60" s="354"/>
      <c r="R60" s="354"/>
      <c r="S60" s="354"/>
      <c r="T60" s="354">
        <f>N60</f>
        <v>-5602.9006303835022</v>
      </c>
      <c r="U60" s="354"/>
      <c r="V60" s="354"/>
      <c r="W60" s="354"/>
      <c r="X60" s="354"/>
      <c r="Y60" s="354"/>
      <c r="Z60" s="354">
        <f>T60</f>
        <v>-5602.9006303835022</v>
      </c>
      <c r="AA60" s="354"/>
      <c r="AB60" s="354"/>
      <c r="AC60" s="354"/>
      <c r="AD60" s="354"/>
      <c r="AE60" s="354"/>
    </row>
    <row r="61" spans="1:31" x14ac:dyDescent="0.2">
      <c r="A61" s="361" t="s">
        <v>257</v>
      </c>
      <c r="B61" s="354"/>
      <c r="C61" s="354"/>
      <c r="D61" s="354"/>
      <c r="E61" s="354"/>
      <c r="F61" s="354"/>
      <c r="G61" s="354"/>
      <c r="H61" s="354"/>
      <c r="I61" s="354"/>
      <c r="J61" s="354">
        <f>B34</f>
        <v>168087.01891150506</v>
      </c>
      <c r="K61" s="354"/>
      <c r="L61" s="354"/>
      <c r="M61" s="354"/>
      <c r="N61" s="354"/>
      <c r="O61" s="354"/>
      <c r="P61" s="354"/>
      <c r="Q61" s="354"/>
      <c r="R61" s="354">
        <f>J61</f>
        <v>168087.01891150506</v>
      </c>
      <c r="S61" s="354"/>
      <c r="T61" s="354"/>
      <c r="U61" s="354"/>
      <c r="V61" s="354"/>
      <c r="W61" s="354"/>
      <c r="X61" s="354"/>
      <c r="Y61" s="354"/>
      <c r="Z61" s="354">
        <f>R61</f>
        <v>168087.01891150506</v>
      </c>
      <c r="AA61" s="362">
        <f>S61</f>
        <v>0</v>
      </c>
      <c r="AB61" s="354"/>
      <c r="AC61" s="354"/>
      <c r="AD61" s="354"/>
      <c r="AE61" s="354"/>
    </row>
    <row r="62" spans="1:31" x14ac:dyDescent="0.2">
      <c r="A62" s="361" t="s">
        <v>594</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row>
    <row r="63" spans="1:31" x14ac:dyDescent="0.2">
      <c r="A63" s="361" t="s">
        <v>461</v>
      </c>
      <c r="B63" s="363">
        <v>0</v>
      </c>
      <c r="C63" s="363">
        <v>0</v>
      </c>
      <c r="D63" s="363">
        <v>0</v>
      </c>
      <c r="E63" s="363">
        <v>0</v>
      </c>
      <c r="F63" s="363">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3">
        <v>0</v>
      </c>
      <c r="AC63" s="363">
        <v>0</v>
      </c>
      <c r="AD63" s="363">
        <v>0</v>
      </c>
      <c r="AE63" s="363">
        <v>0</v>
      </c>
    </row>
    <row r="64" spans="1:31" x14ac:dyDescent="0.2">
      <c r="A64" s="361" t="s">
        <v>461</v>
      </c>
      <c r="B64" s="363">
        <v>0</v>
      </c>
      <c r="C64" s="363">
        <v>0</v>
      </c>
      <c r="D64" s="363">
        <v>0</v>
      </c>
      <c r="E64" s="363">
        <v>0</v>
      </c>
      <c r="F64" s="363">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3">
        <v>0</v>
      </c>
      <c r="AC64" s="363">
        <v>0</v>
      </c>
      <c r="AD64" s="363">
        <v>0</v>
      </c>
      <c r="AE64" s="363">
        <v>0</v>
      </c>
    </row>
    <row r="65" spans="1:31" x14ac:dyDescent="0.2">
      <c r="A65" s="361" t="s">
        <v>596</v>
      </c>
      <c r="B65" s="363">
        <v>0</v>
      </c>
      <c r="C65" s="363">
        <v>0</v>
      </c>
      <c r="D65" s="363">
        <v>0</v>
      </c>
      <c r="E65" s="363">
        <v>0</v>
      </c>
      <c r="F65" s="363">
        <v>0</v>
      </c>
      <c r="G65" s="363">
        <v>0</v>
      </c>
      <c r="H65" s="363">
        <v>0</v>
      </c>
      <c r="I65" s="363">
        <v>0</v>
      </c>
      <c r="J65" s="363">
        <v>0</v>
      </c>
      <c r="K65" s="363">
        <v>0</v>
      </c>
      <c r="L65" s="363">
        <v>0</v>
      </c>
      <c r="M65" s="363">
        <v>0</v>
      </c>
      <c r="N65" s="363">
        <v>0</v>
      </c>
      <c r="O65" s="363">
        <v>0</v>
      </c>
      <c r="P65" s="363">
        <v>0</v>
      </c>
      <c r="Q65" s="363">
        <v>0</v>
      </c>
      <c r="R65" s="363">
        <v>0</v>
      </c>
      <c r="S65" s="363">
        <v>0</v>
      </c>
      <c r="T65" s="363">
        <v>0</v>
      </c>
      <c r="U65" s="363">
        <v>0</v>
      </c>
      <c r="V65" s="363">
        <v>0</v>
      </c>
      <c r="W65" s="363">
        <v>0</v>
      </c>
      <c r="X65" s="363">
        <v>0</v>
      </c>
      <c r="Y65" s="363">
        <v>0</v>
      </c>
      <c r="Z65" s="363">
        <v>0</v>
      </c>
      <c r="AA65" s="363">
        <v>0</v>
      </c>
      <c r="AB65" s="363">
        <v>0</v>
      </c>
      <c r="AC65" s="363">
        <v>0</v>
      </c>
      <c r="AD65" s="363">
        <v>0</v>
      </c>
      <c r="AE65" s="363">
        <v>0</v>
      </c>
    </row>
    <row r="66" spans="1:31" x14ac:dyDescent="0.2">
      <c r="A66" s="364" t="s">
        <v>597</v>
      </c>
      <c r="B66" s="365">
        <f t="shared" ref="B66:AE66" si="3">B58+B59</f>
        <v>0</v>
      </c>
      <c r="C66" s="365">
        <f t="shared" si="3"/>
        <v>0</v>
      </c>
      <c r="D66" s="365">
        <f t="shared" si="3"/>
        <v>0</v>
      </c>
      <c r="E66" s="365">
        <f t="shared" si="3"/>
        <v>0</v>
      </c>
      <c r="F66" s="365">
        <f t="shared" si="3"/>
        <v>0</v>
      </c>
      <c r="G66" s="365">
        <f t="shared" si="3"/>
        <v>0</v>
      </c>
      <c r="H66" s="365">
        <f t="shared" si="3"/>
        <v>-5602.9006303835022</v>
      </c>
      <c r="I66" s="365">
        <f t="shared" si="3"/>
        <v>0</v>
      </c>
      <c r="J66" s="365">
        <f t="shared" si="3"/>
        <v>168087.01891150506</v>
      </c>
      <c r="K66" s="365">
        <f t="shared" si="3"/>
        <v>0</v>
      </c>
      <c r="L66" s="365">
        <f t="shared" si="3"/>
        <v>0</v>
      </c>
      <c r="M66" s="365">
        <f t="shared" si="3"/>
        <v>0</v>
      </c>
      <c r="N66" s="365">
        <f t="shared" si="3"/>
        <v>-5602.9006303835022</v>
      </c>
      <c r="O66" s="365">
        <f t="shared" si="3"/>
        <v>0</v>
      </c>
      <c r="P66" s="365">
        <f t="shared" si="3"/>
        <v>0</v>
      </c>
      <c r="Q66" s="365">
        <f t="shared" si="3"/>
        <v>0</v>
      </c>
      <c r="R66" s="365">
        <f t="shared" si="3"/>
        <v>168087.01891150506</v>
      </c>
      <c r="S66" s="365">
        <f t="shared" si="3"/>
        <v>0</v>
      </c>
      <c r="T66" s="365">
        <f t="shared" si="3"/>
        <v>-5602.9006303835022</v>
      </c>
      <c r="U66" s="365">
        <f t="shared" si="3"/>
        <v>0</v>
      </c>
      <c r="V66" s="365">
        <f t="shared" si="3"/>
        <v>0</v>
      </c>
      <c r="W66" s="365">
        <f t="shared" si="3"/>
        <v>0</v>
      </c>
      <c r="X66" s="365">
        <f t="shared" si="3"/>
        <v>0</v>
      </c>
      <c r="Y66" s="365">
        <f t="shared" si="3"/>
        <v>0</v>
      </c>
      <c r="Z66" s="365">
        <f t="shared" si="3"/>
        <v>162484.11828112157</v>
      </c>
      <c r="AA66" s="365">
        <f t="shared" si="3"/>
        <v>0</v>
      </c>
      <c r="AB66" s="365">
        <f t="shared" si="3"/>
        <v>0</v>
      </c>
      <c r="AC66" s="365">
        <f t="shared" si="3"/>
        <v>0</v>
      </c>
      <c r="AD66" s="365">
        <f t="shared" si="3"/>
        <v>0</v>
      </c>
      <c r="AE66" s="365">
        <f t="shared" si="3"/>
        <v>0</v>
      </c>
    </row>
    <row r="67" spans="1:31" x14ac:dyDescent="0.2">
      <c r="A67" s="361" t="s">
        <v>253</v>
      </c>
      <c r="B67" s="366">
        <v>0</v>
      </c>
      <c r="C67" s="366">
        <f>($B$81+$C$81)*$B$27/$B$26</f>
        <v>-224116.02521534005</v>
      </c>
      <c r="D67" s="366">
        <f>($B$81+$C$81)*$B$27/$B$26</f>
        <v>-224116.02521534005</v>
      </c>
      <c r="E67" s="367">
        <f t="shared" ref="E67:AE67" si="4">D67</f>
        <v>-224116.02521534005</v>
      </c>
      <c r="F67" s="367">
        <f t="shared" si="4"/>
        <v>-224116.02521534005</v>
      </c>
      <c r="G67" s="367">
        <f t="shared" si="4"/>
        <v>-224116.02521534005</v>
      </c>
      <c r="H67" s="367">
        <f t="shared" si="4"/>
        <v>-224116.02521534005</v>
      </c>
      <c r="I67" s="367">
        <f t="shared" si="4"/>
        <v>-224116.02521534005</v>
      </c>
      <c r="J67" s="367">
        <f t="shared" si="4"/>
        <v>-224116.02521534005</v>
      </c>
      <c r="K67" s="367">
        <f t="shared" si="4"/>
        <v>-224116.02521534005</v>
      </c>
      <c r="L67" s="367">
        <f t="shared" si="4"/>
        <v>-224116.02521534005</v>
      </c>
      <c r="M67" s="367">
        <f t="shared" si="4"/>
        <v>-224116.02521534005</v>
      </c>
      <c r="N67" s="367">
        <f t="shared" si="4"/>
        <v>-224116.02521534005</v>
      </c>
      <c r="O67" s="367">
        <f t="shared" si="4"/>
        <v>-224116.02521534005</v>
      </c>
      <c r="P67" s="367">
        <f t="shared" si="4"/>
        <v>-224116.02521534005</v>
      </c>
      <c r="Q67" s="367">
        <f t="shared" si="4"/>
        <v>-224116.02521534005</v>
      </c>
      <c r="R67" s="367">
        <f t="shared" si="4"/>
        <v>-224116.02521534005</v>
      </c>
      <c r="S67" s="367">
        <f t="shared" si="4"/>
        <v>-224116.02521534005</v>
      </c>
      <c r="T67" s="367">
        <f t="shared" si="4"/>
        <v>-224116.02521534005</v>
      </c>
      <c r="U67" s="367">
        <f t="shared" si="4"/>
        <v>-224116.02521534005</v>
      </c>
      <c r="V67" s="367">
        <f t="shared" si="4"/>
        <v>-224116.02521534005</v>
      </c>
      <c r="W67" s="367">
        <f t="shared" si="4"/>
        <v>-224116.02521534005</v>
      </c>
      <c r="X67" s="367">
        <f t="shared" si="4"/>
        <v>-224116.02521534005</v>
      </c>
      <c r="Y67" s="367">
        <f t="shared" si="4"/>
        <v>-224116.02521534005</v>
      </c>
      <c r="Z67" s="367">
        <f t="shared" si="4"/>
        <v>-224116.02521534005</v>
      </c>
      <c r="AA67" s="367">
        <f t="shared" si="4"/>
        <v>-224116.02521534005</v>
      </c>
      <c r="AB67" s="367">
        <f t="shared" si="4"/>
        <v>-224116.02521534005</v>
      </c>
      <c r="AC67" s="367">
        <f t="shared" si="4"/>
        <v>-224116.02521534005</v>
      </c>
      <c r="AD67" s="367">
        <f t="shared" si="4"/>
        <v>-224116.02521534005</v>
      </c>
      <c r="AE67" s="367">
        <f t="shared" si="4"/>
        <v>-224116.02521534005</v>
      </c>
    </row>
    <row r="68" spans="1:31" x14ac:dyDescent="0.2">
      <c r="A68" s="364" t="s">
        <v>598</v>
      </c>
      <c r="B68" s="365">
        <f t="shared" ref="B68:AE68" si="5">B66+B67</f>
        <v>0</v>
      </c>
      <c r="C68" s="365">
        <f>C66+C67</f>
        <v>-224116.02521534005</v>
      </c>
      <c r="D68" s="365">
        <f t="shared" si="5"/>
        <v>-224116.02521534005</v>
      </c>
      <c r="E68" s="365">
        <f t="shared" si="5"/>
        <v>-224116.02521534005</v>
      </c>
      <c r="F68" s="365">
        <f t="shared" si="5"/>
        <v>-224116.02521534005</v>
      </c>
      <c r="G68" s="365">
        <f t="shared" si="5"/>
        <v>-224116.02521534005</v>
      </c>
      <c r="H68" s="365">
        <f t="shared" si="5"/>
        <v>-229718.92584572354</v>
      </c>
      <c r="I68" s="365">
        <f t="shared" si="5"/>
        <v>-224116.02521534005</v>
      </c>
      <c r="J68" s="365">
        <f t="shared" si="5"/>
        <v>-56029.006303834991</v>
      </c>
      <c r="K68" s="365">
        <f t="shared" si="5"/>
        <v>-224116.02521534005</v>
      </c>
      <c r="L68" s="365">
        <f t="shared" si="5"/>
        <v>-224116.02521534005</v>
      </c>
      <c r="M68" s="365">
        <f t="shared" si="5"/>
        <v>-224116.02521534005</v>
      </c>
      <c r="N68" s="365">
        <f t="shared" si="5"/>
        <v>-229718.92584572354</v>
      </c>
      <c r="O68" s="365">
        <f t="shared" si="5"/>
        <v>-224116.02521534005</v>
      </c>
      <c r="P68" s="365">
        <f t="shared" si="5"/>
        <v>-224116.02521534005</v>
      </c>
      <c r="Q68" s="365">
        <f t="shared" si="5"/>
        <v>-224116.02521534005</v>
      </c>
      <c r="R68" s="365">
        <f t="shared" si="5"/>
        <v>-56029.006303834991</v>
      </c>
      <c r="S68" s="365">
        <f t="shared" si="5"/>
        <v>-224116.02521534005</v>
      </c>
      <c r="T68" s="365">
        <f t="shared" si="5"/>
        <v>-229718.92584572354</v>
      </c>
      <c r="U68" s="365">
        <f t="shared" si="5"/>
        <v>-224116.02521534005</v>
      </c>
      <c r="V68" s="365">
        <f t="shared" si="5"/>
        <v>-224116.02521534005</v>
      </c>
      <c r="W68" s="365">
        <f t="shared" si="5"/>
        <v>-224116.02521534005</v>
      </c>
      <c r="X68" s="365">
        <f t="shared" si="5"/>
        <v>-224116.02521534005</v>
      </c>
      <c r="Y68" s="365">
        <f t="shared" si="5"/>
        <v>-224116.02521534005</v>
      </c>
      <c r="Z68" s="365">
        <f t="shared" si="5"/>
        <v>-61631.906934218481</v>
      </c>
      <c r="AA68" s="365">
        <f t="shared" si="5"/>
        <v>-224116.02521534005</v>
      </c>
      <c r="AB68" s="365">
        <f t="shared" si="5"/>
        <v>-224116.02521534005</v>
      </c>
      <c r="AC68" s="365">
        <f t="shared" si="5"/>
        <v>-224116.02521534005</v>
      </c>
      <c r="AD68" s="365">
        <f t="shared" si="5"/>
        <v>-224116.02521534005</v>
      </c>
      <c r="AE68" s="365">
        <f t="shared" si="5"/>
        <v>-224116.02521534005</v>
      </c>
    </row>
    <row r="69" spans="1:31" x14ac:dyDescent="0.2">
      <c r="A69" s="361" t="s">
        <v>252</v>
      </c>
      <c r="B69" s="363">
        <v>0</v>
      </c>
      <c r="C69" s="363">
        <v>0</v>
      </c>
      <c r="D69" s="363">
        <v>0</v>
      </c>
      <c r="E69" s="363">
        <v>0</v>
      </c>
      <c r="F69" s="363">
        <v>0</v>
      </c>
      <c r="G69" s="363">
        <v>0</v>
      </c>
      <c r="H69" s="363">
        <v>0</v>
      </c>
      <c r="I69" s="363">
        <v>0</v>
      </c>
      <c r="J69" s="363">
        <v>0</v>
      </c>
      <c r="K69" s="363">
        <v>0</v>
      </c>
      <c r="L69" s="363">
        <v>0</v>
      </c>
      <c r="M69" s="363">
        <v>0</v>
      </c>
      <c r="N69" s="363">
        <v>0</v>
      </c>
      <c r="O69" s="363">
        <v>0</v>
      </c>
      <c r="P69" s="363">
        <v>0</v>
      </c>
      <c r="Q69" s="363">
        <v>0</v>
      </c>
      <c r="R69" s="363">
        <v>0</v>
      </c>
      <c r="S69" s="363">
        <v>0</v>
      </c>
      <c r="T69" s="363">
        <v>0</v>
      </c>
      <c r="U69" s="363">
        <v>0</v>
      </c>
      <c r="V69" s="363">
        <v>0</v>
      </c>
      <c r="W69" s="363">
        <v>0</v>
      </c>
      <c r="X69" s="363">
        <v>0</v>
      </c>
      <c r="Y69" s="363">
        <v>0</v>
      </c>
      <c r="Z69" s="363">
        <v>0</v>
      </c>
      <c r="AA69" s="363">
        <v>0</v>
      </c>
      <c r="AB69" s="363">
        <v>0</v>
      </c>
      <c r="AC69" s="363">
        <v>0</v>
      </c>
      <c r="AD69" s="363">
        <v>0</v>
      </c>
      <c r="AE69" s="363">
        <v>0</v>
      </c>
    </row>
    <row r="70" spans="1:31" x14ac:dyDescent="0.2">
      <c r="A70" s="364" t="s">
        <v>256</v>
      </c>
      <c r="B70" s="365">
        <f t="shared" ref="B70:AE70" si="6">B68+B69</f>
        <v>0</v>
      </c>
      <c r="C70" s="365">
        <f t="shared" si="6"/>
        <v>-224116.02521534005</v>
      </c>
      <c r="D70" s="365">
        <f t="shared" si="6"/>
        <v>-224116.02521534005</v>
      </c>
      <c r="E70" s="365">
        <f t="shared" si="6"/>
        <v>-224116.02521534005</v>
      </c>
      <c r="F70" s="365">
        <f t="shared" si="6"/>
        <v>-224116.02521534005</v>
      </c>
      <c r="G70" s="365">
        <f t="shared" si="6"/>
        <v>-224116.02521534005</v>
      </c>
      <c r="H70" s="365">
        <f t="shared" si="6"/>
        <v>-229718.92584572354</v>
      </c>
      <c r="I70" s="365">
        <f t="shared" si="6"/>
        <v>-224116.02521534005</v>
      </c>
      <c r="J70" s="365">
        <f t="shared" si="6"/>
        <v>-56029.006303834991</v>
      </c>
      <c r="K70" s="365">
        <f t="shared" si="6"/>
        <v>-224116.02521534005</v>
      </c>
      <c r="L70" s="365">
        <f t="shared" si="6"/>
        <v>-224116.02521534005</v>
      </c>
      <c r="M70" s="365">
        <f t="shared" si="6"/>
        <v>-224116.02521534005</v>
      </c>
      <c r="N70" s="365">
        <f t="shared" si="6"/>
        <v>-229718.92584572354</v>
      </c>
      <c r="O70" s="365">
        <f t="shared" si="6"/>
        <v>-224116.02521534005</v>
      </c>
      <c r="P70" s="365">
        <f t="shared" si="6"/>
        <v>-224116.02521534005</v>
      </c>
      <c r="Q70" s="365">
        <f t="shared" si="6"/>
        <v>-224116.02521534005</v>
      </c>
      <c r="R70" s="365">
        <f t="shared" si="6"/>
        <v>-56029.006303834991</v>
      </c>
      <c r="S70" s="365">
        <f t="shared" si="6"/>
        <v>-224116.02521534005</v>
      </c>
      <c r="T70" s="365">
        <f t="shared" si="6"/>
        <v>-229718.92584572354</v>
      </c>
      <c r="U70" s="365">
        <f t="shared" si="6"/>
        <v>-224116.02521534005</v>
      </c>
      <c r="V70" s="365">
        <f t="shared" si="6"/>
        <v>-224116.02521534005</v>
      </c>
      <c r="W70" s="365">
        <f t="shared" si="6"/>
        <v>-224116.02521534005</v>
      </c>
      <c r="X70" s="365">
        <f t="shared" si="6"/>
        <v>-224116.02521534005</v>
      </c>
      <c r="Y70" s="365">
        <f t="shared" si="6"/>
        <v>-224116.02521534005</v>
      </c>
      <c r="Z70" s="365">
        <f t="shared" si="6"/>
        <v>-61631.906934218481</v>
      </c>
      <c r="AA70" s="365">
        <f t="shared" si="6"/>
        <v>-224116.02521534005</v>
      </c>
      <c r="AB70" s="365">
        <f t="shared" si="6"/>
        <v>-224116.02521534005</v>
      </c>
      <c r="AC70" s="365">
        <f t="shared" si="6"/>
        <v>-224116.02521534005</v>
      </c>
      <c r="AD70" s="365">
        <f t="shared" si="6"/>
        <v>-224116.02521534005</v>
      </c>
      <c r="AE70" s="365">
        <f t="shared" si="6"/>
        <v>-224116.02521534005</v>
      </c>
    </row>
    <row r="71" spans="1:31" x14ac:dyDescent="0.2">
      <c r="A71" s="361" t="s">
        <v>251</v>
      </c>
      <c r="B71" s="366">
        <f t="shared" ref="B71:AE71" si="7">-B70*$B$35</f>
        <v>0</v>
      </c>
      <c r="C71" s="366">
        <f t="shared" si="7"/>
        <v>44823.20504306801</v>
      </c>
      <c r="D71" s="366">
        <f t="shared" si="7"/>
        <v>44823.20504306801</v>
      </c>
      <c r="E71" s="366">
        <f t="shared" si="7"/>
        <v>44823.20504306801</v>
      </c>
      <c r="F71" s="366">
        <f t="shared" si="7"/>
        <v>44823.20504306801</v>
      </c>
      <c r="G71" s="366">
        <f t="shared" si="7"/>
        <v>44823.20504306801</v>
      </c>
      <c r="H71" s="366">
        <f t="shared" si="7"/>
        <v>45943.785169144714</v>
      </c>
      <c r="I71" s="366">
        <f t="shared" si="7"/>
        <v>44823.20504306801</v>
      </c>
      <c r="J71" s="366">
        <f t="shared" si="7"/>
        <v>11205.801260766999</v>
      </c>
      <c r="K71" s="366">
        <f t="shared" si="7"/>
        <v>44823.20504306801</v>
      </c>
      <c r="L71" s="366">
        <f t="shared" si="7"/>
        <v>44823.20504306801</v>
      </c>
      <c r="M71" s="366">
        <f t="shared" si="7"/>
        <v>44823.20504306801</v>
      </c>
      <c r="N71" s="366">
        <f t="shared" si="7"/>
        <v>45943.785169144714</v>
      </c>
      <c r="O71" s="366">
        <f t="shared" si="7"/>
        <v>44823.20504306801</v>
      </c>
      <c r="P71" s="366">
        <f t="shared" si="7"/>
        <v>44823.20504306801</v>
      </c>
      <c r="Q71" s="366">
        <f t="shared" si="7"/>
        <v>44823.20504306801</v>
      </c>
      <c r="R71" s="366">
        <f t="shared" si="7"/>
        <v>11205.801260766999</v>
      </c>
      <c r="S71" s="366">
        <f t="shared" si="7"/>
        <v>44823.20504306801</v>
      </c>
      <c r="T71" s="366">
        <f t="shared" si="7"/>
        <v>45943.785169144714</v>
      </c>
      <c r="U71" s="366">
        <f t="shared" si="7"/>
        <v>44823.20504306801</v>
      </c>
      <c r="V71" s="366">
        <f t="shared" si="7"/>
        <v>44823.20504306801</v>
      </c>
      <c r="W71" s="366">
        <f t="shared" si="7"/>
        <v>44823.20504306801</v>
      </c>
      <c r="X71" s="366">
        <f t="shared" si="7"/>
        <v>44823.20504306801</v>
      </c>
      <c r="Y71" s="366">
        <f t="shared" si="7"/>
        <v>44823.20504306801</v>
      </c>
      <c r="Z71" s="366">
        <f t="shared" si="7"/>
        <v>12326.381386843697</v>
      </c>
      <c r="AA71" s="366">
        <f t="shared" si="7"/>
        <v>44823.20504306801</v>
      </c>
      <c r="AB71" s="366">
        <f t="shared" si="7"/>
        <v>44823.20504306801</v>
      </c>
      <c r="AC71" s="366">
        <f t="shared" si="7"/>
        <v>44823.20504306801</v>
      </c>
      <c r="AD71" s="366">
        <f t="shared" si="7"/>
        <v>44823.20504306801</v>
      </c>
      <c r="AE71" s="366">
        <f t="shared" si="7"/>
        <v>44823.20504306801</v>
      </c>
    </row>
    <row r="72" spans="1:31" ht="13.5" thickBot="1" x14ac:dyDescent="0.25">
      <c r="A72" s="368" t="s">
        <v>255</v>
      </c>
      <c r="B72" s="369">
        <f t="shared" ref="B72:AE72" si="8">B70+B71</f>
        <v>0</v>
      </c>
      <c r="C72" s="369">
        <f t="shared" si="8"/>
        <v>-179292.82017227204</v>
      </c>
      <c r="D72" s="369">
        <f t="shared" si="8"/>
        <v>-179292.82017227204</v>
      </c>
      <c r="E72" s="369">
        <f t="shared" si="8"/>
        <v>-179292.82017227204</v>
      </c>
      <c r="F72" s="369">
        <f t="shared" si="8"/>
        <v>-179292.82017227204</v>
      </c>
      <c r="G72" s="369">
        <f t="shared" si="8"/>
        <v>-179292.82017227204</v>
      </c>
      <c r="H72" s="369">
        <f t="shared" si="8"/>
        <v>-183775.14067657883</v>
      </c>
      <c r="I72" s="369">
        <f t="shared" si="8"/>
        <v>-179292.82017227204</v>
      </c>
      <c r="J72" s="369">
        <f t="shared" si="8"/>
        <v>-44823.205043067996</v>
      </c>
      <c r="K72" s="369">
        <f t="shared" si="8"/>
        <v>-179292.82017227204</v>
      </c>
      <c r="L72" s="369">
        <f t="shared" si="8"/>
        <v>-179292.82017227204</v>
      </c>
      <c r="M72" s="369">
        <f t="shared" si="8"/>
        <v>-179292.82017227204</v>
      </c>
      <c r="N72" s="369">
        <f t="shared" si="8"/>
        <v>-183775.14067657883</v>
      </c>
      <c r="O72" s="369">
        <f t="shared" si="8"/>
        <v>-179292.82017227204</v>
      </c>
      <c r="P72" s="369">
        <f t="shared" si="8"/>
        <v>-179292.82017227204</v>
      </c>
      <c r="Q72" s="369">
        <f t="shared" si="8"/>
        <v>-179292.82017227204</v>
      </c>
      <c r="R72" s="369">
        <f t="shared" si="8"/>
        <v>-44823.205043067996</v>
      </c>
      <c r="S72" s="369">
        <f t="shared" si="8"/>
        <v>-179292.82017227204</v>
      </c>
      <c r="T72" s="369">
        <f t="shared" si="8"/>
        <v>-183775.14067657883</v>
      </c>
      <c r="U72" s="369">
        <f t="shared" si="8"/>
        <v>-179292.82017227204</v>
      </c>
      <c r="V72" s="369">
        <f t="shared" si="8"/>
        <v>-179292.82017227204</v>
      </c>
      <c r="W72" s="369">
        <f t="shared" si="8"/>
        <v>-179292.82017227204</v>
      </c>
      <c r="X72" s="369">
        <f t="shared" si="8"/>
        <v>-179292.82017227204</v>
      </c>
      <c r="Y72" s="369">
        <f t="shared" si="8"/>
        <v>-179292.82017227204</v>
      </c>
      <c r="Z72" s="369">
        <f t="shared" si="8"/>
        <v>-49305.525547374782</v>
      </c>
      <c r="AA72" s="369">
        <f t="shared" si="8"/>
        <v>-179292.82017227204</v>
      </c>
      <c r="AB72" s="369">
        <f t="shared" si="8"/>
        <v>-179292.82017227204</v>
      </c>
      <c r="AC72" s="369">
        <f t="shared" si="8"/>
        <v>-179292.82017227204</v>
      </c>
      <c r="AD72" s="369">
        <f t="shared" si="8"/>
        <v>-179292.82017227204</v>
      </c>
      <c r="AE72" s="369">
        <f t="shared" si="8"/>
        <v>-179292.82017227204</v>
      </c>
    </row>
    <row r="73" spans="1:31" ht="13.5" thickBot="1" x14ac:dyDescent="0.25">
      <c r="A73" s="351"/>
      <c r="B73" s="370">
        <v>0.5</v>
      </c>
      <c r="C73" s="370">
        <v>1.5</v>
      </c>
      <c r="D73" s="370">
        <v>2.5</v>
      </c>
      <c r="E73" s="370">
        <v>3.5</v>
      </c>
      <c r="F73" s="370">
        <v>4.5</v>
      </c>
      <c r="G73" s="370">
        <v>5.5</v>
      </c>
      <c r="H73" s="370">
        <v>6.5</v>
      </c>
      <c r="I73" s="370">
        <v>7.5</v>
      </c>
      <c r="J73" s="370">
        <v>8.5</v>
      </c>
      <c r="K73" s="370">
        <v>9.5</v>
      </c>
      <c r="L73" s="370">
        <v>10.5</v>
      </c>
      <c r="M73" s="370">
        <v>11.5</v>
      </c>
      <c r="N73" s="370">
        <v>12.5</v>
      </c>
      <c r="O73" s="370">
        <v>13.5</v>
      </c>
      <c r="P73" s="370">
        <v>14.5</v>
      </c>
      <c r="Q73" s="370">
        <v>15.5</v>
      </c>
      <c r="R73" s="370">
        <v>16.5</v>
      </c>
      <c r="S73" s="370">
        <v>17.5</v>
      </c>
      <c r="T73" s="370">
        <v>18.5</v>
      </c>
      <c r="U73" s="370">
        <v>19.5</v>
      </c>
      <c r="V73" s="370">
        <v>20.5</v>
      </c>
      <c r="W73" s="370">
        <v>21.5</v>
      </c>
      <c r="X73" s="370">
        <v>22.5</v>
      </c>
      <c r="Y73" s="370">
        <v>23.5</v>
      </c>
      <c r="Z73" s="370">
        <v>24.5</v>
      </c>
      <c r="AA73" s="370">
        <v>25.5</v>
      </c>
      <c r="AB73" s="370">
        <v>26.5</v>
      </c>
      <c r="AC73" s="370">
        <v>27.5</v>
      </c>
      <c r="AD73" s="370">
        <v>28.5</v>
      </c>
      <c r="AE73" s="370">
        <v>29.5</v>
      </c>
    </row>
    <row r="74" spans="1:31" x14ac:dyDescent="0.2">
      <c r="A74" s="353" t="s">
        <v>254</v>
      </c>
      <c r="B74" s="344">
        <v>1</v>
      </c>
      <c r="C74" s="344">
        <v>2</v>
      </c>
      <c r="D74" s="344">
        <v>3</v>
      </c>
      <c r="E74" s="344">
        <v>4</v>
      </c>
      <c r="F74" s="344">
        <v>5</v>
      </c>
      <c r="G74" s="344">
        <v>6</v>
      </c>
      <c r="H74" s="344">
        <v>7</v>
      </c>
      <c r="I74" s="344">
        <v>8</v>
      </c>
      <c r="J74" s="344">
        <v>9</v>
      </c>
      <c r="K74" s="344">
        <v>10</v>
      </c>
      <c r="L74" s="344">
        <v>11</v>
      </c>
      <c r="M74" s="344">
        <v>12</v>
      </c>
      <c r="N74" s="344">
        <v>13</v>
      </c>
      <c r="O74" s="344">
        <v>14</v>
      </c>
      <c r="P74" s="344">
        <v>15</v>
      </c>
      <c r="Q74" s="344">
        <v>16</v>
      </c>
      <c r="R74" s="344">
        <v>17</v>
      </c>
      <c r="S74" s="344">
        <v>18</v>
      </c>
      <c r="T74" s="344">
        <v>19</v>
      </c>
      <c r="U74" s="344">
        <v>20</v>
      </c>
      <c r="V74" s="344">
        <v>21</v>
      </c>
      <c r="W74" s="344">
        <v>22</v>
      </c>
      <c r="X74" s="344">
        <v>23</v>
      </c>
      <c r="Y74" s="344">
        <v>24</v>
      </c>
      <c r="Z74" s="344">
        <v>25</v>
      </c>
      <c r="AA74" s="344">
        <v>26</v>
      </c>
      <c r="AB74" s="344">
        <v>27</v>
      </c>
      <c r="AC74" s="344">
        <v>28</v>
      </c>
      <c r="AD74" s="344">
        <v>29</v>
      </c>
      <c r="AE74" s="344">
        <v>30</v>
      </c>
    </row>
    <row r="75" spans="1:31" x14ac:dyDescent="0.2">
      <c r="A75" s="371" t="s">
        <v>598</v>
      </c>
      <c r="B75" s="365">
        <f t="shared" ref="B75:AE75" si="9">B68</f>
        <v>0</v>
      </c>
      <c r="C75" s="365">
        <f t="shared" si="9"/>
        <v>-224116.02521534005</v>
      </c>
      <c r="D75" s="365">
        <f t="shared" si="9"/>
        <v>-224116.02521534005</v>
      </c>
      <c r="E75" s="365">
        <f t="shared" si="9"/>
        <v>-224116.02521534005</v>
      </c>
      <c r="F75" s="365">
        <f t="shared" si="9"/>
        <v>-224116.02521534005</v>
      </c>
      <c r="G75" s="365">
        <f t="shared" si="9"/>
        <v>-224116.02521534005</v>
      </c>
      <c r="H75" s="365">
        <f t="shared" si="9"/>
        <v>-229718.92584572354</v>
      </c>
      <c r="I75" s="365">
        <f t="shared" si="9"/>
        <v>-224116.02521534005</v>
      </c>
      <c r="J75" s="365">
        <f t="shared" si="9"/>
        <v>-56029.006303834991</v>
      </c>
      <c r="K75" s="365">
        <f t="shared" si="9"/>
        <v>-224116.02521534005</v>
      </c>
      <c r="L75" s="365">
        <f t="shared" si="9"/>
        <v>-224116.02521534005</v>
      </c>
      <c r="M75" s="365">
        <f t="shared" si="9"/>
        <v>-224116.02521534005</v>
      </c>
      <c r="N75" s="365">
        <f t="shared" si="9"/>
        <v>-229718.92584572354</v>
      </c>
      <c r="O75" s="365">
        <f t="shared" si="9"/>
        <v>-224116.02521534005</v>
      </c>
      <c r="P75" s="365">
        <f t="shared" si="9"/>
        <v>-224116.02521534005</v>
      </c>
      <c r="Q75" s="365">
        <f t="shared" si="9"/>
        <v>-224116.02521534005</v>
      </c>
      <c r="R75" s="365">
        <f t="shared" si="9"/>
        <v>-56029.006303834991</v>
      </c>
      <c r="S75" s="365">
        <f t="shared" si="9"/>
        <v>-224116.02521534005</v>
      </c>
      <c r="T75" s="365">
        <f t="shared" si="9"/>
        <v>-229718.92584572354</v>
      </c>
      <c r="U75" s="365">
        <f t="shared" si="9"/>
        <v>-224116.02521534005</v>
      </c>
      <c r="V75" s="365">
        <f t="shared" si="9"/>
        <v>-224116.02521534005</v>
      </c>
      <c r="W75" s="365">
        <f t="shared" si="9"/>
        <v>-224116.02521534005</v>
      </c>
      <c r="X75" s="365">
        <f t="shared" si="9"/>
        <v>-224116.02521534005</v>
      </c>
      <c r="Y75" s="365">
        <f t="shared" si="9"/>
        <v>-224116.02521534005</v>
      </c>
      <c r="Z75" s="365">
        <f t="shared" si="9"/>
        <v>-61631.906934218481</v>
      </c>
      <c r="AA75" s="365">
        <f t="shared" si="9"/>
        <v>-224116.02521534005</v>
      </c>
      <c r="AB75" s="365">
        <f t="shared" si="9"/>
        <v>-224116.02521534005</v>
      </c>
      <c r="AC75" s="365">
        <f t="shared" si="9"/>
        <v>-224116.02521534005</v>
      </c>
      <c r="AD75" s="365">
        <f t="shared" si="9"/>
        <v>-224116.02521534005</v>
      </c>
      <c r="AE75" s="365">
        <f t="shared" si="9"/>
        <v>-224116.02521534005</v>
      </c>
    </row>
    <row r="76" spans="1:31" x14ac:dyDescent="0.2">
      <c r="A76" s="361" t="s">
        <v>253</v>
      </c>
      <c r="B76" s="366">
        <f t="shared" ref="B76:AE76" si="10">-B67</f>
        <v>0</v>
      </c>
      <c r="C76" s="366">
        <f t="shared" si="10"/>
        <v>224116.02521534005</v>
      </c>
      <c r="D76" s="366">
        <f t="shared" si="10"/>
        <v>224116.02521534005</v>
      </c>
      <c r="E76" s="366">
        <f t="shared" si="10"/>
        <v>224116.02521534005</v>
      </c>
      <c r="F76" s="366">
        <f t="shared" si="10"/>
        <v>224116.02521534005</v>
      </c>
      <c r="G76" s="366">
        <f t="shared" si="10"/>
        <v>224116.02521534005</v>
      </c>
      <c r="H76" s="366">
        <f t="shared" si="10"/>
        <v>224116.02521534005</v>
      </c>
      <c r="I76" s="366">
        <f t="shared" si="10"/>
        <v>224116.02521534005</v>
      </c>
      <c r="J76" s="366">
        <f t="shared" si="10"/>
        <v>224116.02521534005</v>
      </c>
      <c r="K76" s="366">
        <f t="shared" si="10"/>
        <v>224116.02521534005</v>
      </c>
      <c r="L76" s="366">
        <f t="shared" si="10"/>
        <v>224116.02521534005</v>
      </c>
      <c r="M76" s="366">
        <f t="shared" si="10"/>
        <v>224116.02521534005</v>
      </c>
      <c r="N76" s="366">
        <f t="shared" si="10"/>
        <v>224116.02521534005</v>
      </c>
      <c r="O76" s="366">
        <f t="shared" si="10"/>
        <v>224116.02521534005</v>
      </c>
      <c r="P76" s="366">
        <f t="shared" si="10"/>
        <v>224116.02521534005</v>
      </c>
      <c r="Q76" s="366">
        <f t="shared" si="10"/>
        <v>224116.02521534005</v>
      </c>
      <c r="R76" s="366">
        <f t="shared" si="10"/>
        <v>224116.02521534005</v>
      </c>
      <c r="S76" s="366">
        <f t="shared" si="10"/>
        <v>224116.02521534005</v>
      </c>
      <c r="T76" s="366">
        <f t="shared" si="10"/>
        <v>224116.02521534005</v>
      </c>
      <c r="U76" s="366">
        <f t="shared" si="10"/>
        <v>224116.02521534005</v>
      </c>
      <c r="V76" s="366">
        <f t="shared" si="10"/>
        <v>224116.02521534005</v>
      </c>
      <c r="W76" s="366">
        <f t="shared" si="10"/>
        <v>224116.02521534005</v>
      </c>
      <c r="X76" s="366">
        <f t="shared" si="10"/>
        <v>224116.02521534005</v>
      </c>
      <c r="Y76" s="366">
        <f t="shared" si="10"/>
        <v>224116.02521534005</v>
      </c>
      <c r="Z76" s="366">
        <f t="shared" si="10"/>
        <v>224116.02521534005</v>
      </c>
      <c r="AA76" s="366">
        <f t="shared" si="10"/>
        <v>224116.02521534005</v>
      </c>
      <c r="AB76" s="366">
        <f t="shared" si="10"/>
        <v>224116.02521534005</v>
      </c>
      <c r="AC76" s="366">
        <f t="shared" si="10"/>
        <v>224116.02521534005</v>
      </c>
      <c r="AD76" s="366">
        <f t="shared" si="10"/>
        <v>224116.02521534005</v>
      </c>
      <c r="AE76" s="366">
        <f t="shared" si="10"/>
        <v>224116.02521534005</v>
      </c>
    </row>
    <row r="77" spans="1:31" x14ac:dyDescent="0.2">
      <c r="A77" s="361" t="s">
        <v>252</v>
      </c>
      <c r="B77" s="366">
        <f t="shared" ref="B77:AE77" si="11">B69</f>
        <v>0</v>
      </c>
      <c r="C77" s="366">
        <f t="shared" si="11"/>
        <v>0</v>
      </c>
      <c r="D77" s="366">
        <f t="shared" si="11"/>
        <v>0</v>
      </c>
      <c r="E77" s="366">
        <f t="shared" si="11"/>
        <v>0</v>
      </c>
      <c r="F77" s="366">
        <f t="shared" si="11"/>
        <v>0</v>
      </c>
      <c r="G77" s="366">
        <f t="shared" si="11"/>
        <v>0</v>
      </c>
      <c r="H77" s="366">
        <f t="shared" si="11"/>
        <v>0</v>
      </c>
      <c r="I77" s="366">
        <f t="shared" si="11"/>
        <v>0</v>
      </c>
      <c r="J77" s="366">
        <f t="shared" si="11"/>
        <v>0</v>
      </c>
      <c r="K77" s="366">
        <f t="shared" si="11"/>
        <v>0</v>
      </c>
      <c r="L77" s="366">
        <f t="shared" si="11"/>
        <v>0</v>
      </c>
      <c r="M77" s="366">
        <f t="shared" si="11"/>
        <v>0</v>
      </c>
      <c r="N77" s="366">
        <f t="shared" si="11"/>
        <v>0</v>
      </c>
      <c r="O77" s="366">
        <f t="shared" si="11"/>
        <v>0</v>
      </c>
      <c r="P77" s="366">
        <f t="shared" si="11"/>
        <v>0</v>
      </c>
      <c r="Q77" s="366">
        <f t="shared" si="11"/>
        <v>0</v>
      </c>
      <c r="R77" s="366">
        <f t="shared" si="11"/>
        <v>0</v>
      </c>
      <c r="S77" s="366">
        <f t="shared" si="11"/>
        <v>0</v>
      </c>
      <c r="T77" s="366">
        <f t="shared" si="11"/>
        <v>0</v>
      </c>
      <c r="U77" s="366">
        <f t="shared" si="11"/>
        <v>0</v>
      </c>
      <c r="V77" s="366">
        <f t="shared" si="11"/>
        <v>0</v>
      </c>
      <c r="W77" s="366">
        <f t="shared" si="11"/>
        <v>0</v>
      </c>
      <c r="X77" s="366">
        <f t="shared" si="11"/>
        <v>0</v>
      </c>
      <c r="Y77" s="366">
        <f t="shared" si="11"/>
        <v>0</v>
      </c>
      <c r="Z77" s="366">
        <f t="shared" si="11"/>
        <v>0</v>
      </c>
      <c r="AA77" s="366">
        <f t="shared" si="11"/>
        <v>0</v>
      </c>
      <c r="AB77" s="366">
        <f t="shared" si="11"/>
        <v>0</v>
      </c>
      <c r="AC77" s="366">
        <f t="shared" si="11"/>
        <v>0</v>
      </c>
      <c r="AD77" s="366">
        <f t="shared" si="11"/>
        <v>0</v>
      </c>
      <c r="AE77" s="366">
        <f t="shared" si="11"/>
        <v>0</v>
      </c>
    </row>
    <row r="78" spans="1:31" x14ac:dyDescent="0.2">
      <c r="A78" s="361" t="s">
        <v>251</v>
      </c>
      <c r="B78" s="366">
        <f>IF(SUM($B$71:B71)+SUM($A$78:A78)&gt;0,0,SUM($B$71:B71)-SUM($A$78:A78))</f>
        <v>0</v>
      </c>
      <c r="C78" s="366">
        <f>IF(SUM($B$71:C71)+SUM($A$78:B78)&gt;0,0,SUM($B$71:C71)-SUM($A$78:B78))</f>
        <v>0</v>
      </c>
      <c r="D78" s="366">
        <f>IF(SUM($B$71:D71)+SUM($A$78:C78)&gt;0,0,SUM($B$71:D71)-SUM($A$78:C78))</f>
        <v>0</v>
      </c>
      <c r="E78" s="366">
        <f>IF(SUM($B$71:E71)+SUM($A$78:D78)&gt;0,0,SUM($B$71:E71)-SUM($A$78:D78))</f>
        <v>0</v>
      </c>
      <c r="F78" s="366">
        <f>IF(SUM($B$71:F71)+SUM($A$78:E78)&gt;0,0,SUM($B$71:F71)-SUM($A$78:E78))</f>
        <v>0</v>
      </c>
      <c r="G78" s="366">
        <f>IF(SUM($B$71:G71)+SUM($A$78:F78)&gt;0,0,SUM($B$71:G71)-SUM($A$78:F78))</f>
        <v>0</v>
      </c>
      <c r="H78" s="366">
        <f>IF(SUM($B$71:H71)+SUM($A$78:G78)&gt;0,0,SUM($B$71:H71)-SUM($A$78:G78))</f>
        <v>0</v>
      </c>
      <c r="I78" s="366">
        <f>IF(SUM($B$71:I71)+SUM($A$78:H78)&gt;0,0,SUM($B$71:I71)-SUM($A$78:H78))</f>
        <v>0</v>
      </c>
      <c r="J78" s="366">
        <f>IF(SUM($B$71:J71)+SUM($A$78:I78)&gt;0,0,SUM($B$71:J71)-SUM($A$78:I78))</f>
        <v>0</v>
      </c>
      <c r="K78" s="366">
        <f>IF(SUM($B$71:K71)+SUM($A$78:J78)&gt;0,0,SUM($B$71:K71)-SUM($A$78:J78))</f>
        <v>0</v>
      </c>
      <c r="L78" s="366">
        <f>IF(SUM($B$71:L71)+SUM($A$78:K78)&gt;0,0,SUM($B$71:L71)-SUM($A$78:K78))</f>
        <v>0</v>
      </c>
      <c r="M78" s="366">
        <f>IF(SUM($B$71:M71)+SUM($A$78:L78)&gt;0,0,SUM($B$71:M71)-SUM($A$78:L78))</f>
        <v>0</v>
      </c>
      <c r="N78" s="366">
        <f>IF(SUM($B$71:N71)+SUM($A$78:M78)&gt;0,0,SUM($B$71:N71)-SUM($A$78:M78))</f>
        <v>0</v>
      </c>
      <c r="O78" s="366">
        <f>IF(SUM($B$71:O71)+SUM($A$78:N78)&gt;0,0,SUM($B$71:O71)-SUM($A$78:N78))</f>
        <v>0</v>
      </c>
      <c r="P78" s="366">
        <f>IF(SUM($B$71:P71)+SUM($A$78:O78)&gt;0,0,SUM($B$71:P71)-SUM($A$78:O78))</f>
        <v>0</v>
      </c>
      <c r="Q78" s="366">
        <f>IF(SUM($B$71:Q71)+SUM($A$78:P78)&gt;0,0,SUM($B$71:Q71)-SUM($A$78:P78))</f>
        <v>0</v>
      </c>
      <c r="R78" s="366">
        <f>IF(SUM($B$71:R71)+SUM($A$78:Q78)&gt;0,0,SUM($B$71:R71)-SUM($A$78:Q78))</f>
        <v>0</v>
      </c>
      <c r="S78" s="366">
        <f>IF(SUM($B$71:S71)+SUM($A$78:R78)&gt;0,0,SUM($B$71:S71)-SUM($A$78:R78))</f>
        <v>0</v>
      </c>
      <c r="T78" s="366">
        <f>IF(SUM($B$71:T71)+SUM($A$78:S78)&gt;0,0,SUM($B$71:T71)-SUM($A$78:S78))</f>
        <v>0</v>
      </c>
      <c r="U78" s="366">
        <f>IF(SUM($B$71:U71)+SUM($A$78:T78)&gt;0,0,SUM($B$71:U71)-SUM($A$78:T78))</f>
        <v>0</v>
      </c>
      <c r="V78" s="366">
        <f>IF(SUM($B$71:V71)+SUM($A$78:U78)&gt;0,0,SUM($B$71:V71)-SUM($A$78:U78))</f>
        <v>0</v>
      </c>
      <c r="W78" s="366">
        <f>IF(SUM($B$71:W71)+SUM($A$78:V78)&gt;0,0,SUM($B$71:W71)-SUM($A$78:V78))</f>
        <v>0</v>
      </c>
      <c r="X78" s="366">
        <f>IF(SUM($B$71:X71)+SUM($A$78:W78)&gt;0,0,SUM($B$71:X71)-SUM($A$78:W78))</f>
        <v>0</v>
      </c>
      <c r="Y78" s="366">
        <f>IF(SUM($B$71:Y71)+SUM($A$78:X78)&gt;0,0,SUM($B$71:Y71)-SUM($A$78:X78))</f>
        <v>0</v>
      </c>
      <c r="Z78" s="366">
        <f>IF(SUM($B$71:Z71)+SUM($A$78:Y78)&gt;0,0,SUM($B$71:Z71)-SUM($A$78:Y78))</f>
        <v>0</v>
      </c>
      <c r="AA78" s="366">
        <f>IF(SUM($B$71:AA71)+SUM($A$78:Z78)&gt;0,0,SUM($B$71:AA71)-SUM($A$78:Z78))</f>
        <v>0</v>
      </c>
      <c r="AB78" s="366">
        <f>IF(SUM($B$71:AB71)+SUM($A$78:AA78)&gt;0,0,SUM($B$71:AB71)-SUM($A$78:AA78))</f>
        <v>0</v>
      </c>
      <c r="AC78" s="366">
        <f>IF(SUM($B$71:AC71)+SUM($A$78:AB78)&gt;0,0,SUM($B$71:AC71)-SUM($A$78:AB78))</f>
        <v>0</v>
      </c>
      <c r="AD78" s="366">
        <f>IF(SUM($B$71:AD71)+SUM($A$78:AC78)&gt;0,0,SUM($B$71:AD71)-SUM($A$78:AC78))</f>
        <v>0</v>
      </c>
      <c r="AE78" s="366">
        <f>IF(SUM($B$71:AE71)+SUM($A$78:AD78)&gt;0,0,SUM($B$71:AE71)-SUM($A$78:AD78))</f>
        <v>0</v>
      </c>
    </row>
    <row r="79" spans="1:31" x14ac:dyDescent="0.2">
      <c r="A79" s="361" t="s">
        <v>250</v>
      </c>
      <c r="B79" s="366">
        <f>IF(((SUM($B$58:B58)+SUM($B$60:B64))+SUM($B$81:B81))&lt;0,((SUM($B$58:B58)+SUM($B$60:B64))+SUM($B$81:B81))*0.2-SUM($A$79:A79),IF(SUM(A$79:$A79)&lt;0,0-SUM(A$79:$A79),0))</f>
        <v>-1344696.1512920405</v>
      </c>
      <c r="C79" s="366">
        <f>IF(((SUM($B$58:C58)+SUM($B$60:C64))+SUM($B$81:C81))&lt;0,((SUM($B$58:C58)+SUM($B$60:C64))+SUM($B$81:C81))*0.2-SUM($A$79:B79),IF(SUM($A$79:B79)&lt;0,0-SUM($A$79:B79),0))</f>
        <v>0</v>
      </c>
      <c r="D79" s="366">
        <f>IF(((SUM($B$58:D58)+SUM($B$60:D64))+SUM($B$81:D81))&lt;0,((SUM($B$58:D58)+SUM($B$60:D64))+SUM($B$81:D81))*0.2-SUM($A$79:C79),IF(SUM($A$79:C79)&lt;0,0-SUM($A$79:C79),0))</f>
        <v>0</v>
      </c>
      <c r="E79" s="366">
        <f>IF(((SUM($B$58:E58)+SUM($B$60:E64))+SUM($B$81:E81))&lt;0,((SUM($B$58:E58)+SUM($B$60:E64))+SUM($B$81:E81))*0.2-SUM($A$79:D79),IF(SUM($A$79:D79)&lt;0,0-SUM($A$79:D79),0))</f>
        <v>0</v>
      </c>
      <c r="F79" s="366">
        <f>IF(((SUM($B$58:F58)+SUM($B$60:F64))+SUM($B$81:F81))&lt;0,((SUM($B$58:F58)+SUM($B$60:F64))+SUM($B$81:F81))*0.2-SUM($A$79:E79),IF(SUM($A$79:E79)&lt;0,0-SUM($A$79:E79),0))</f>
        <v>0</v>
      </c>
      <c r="G79" s="366">
        <f>IF(((SUM($B$58:G58)+SUM($B$60:G64))+SUM($B$81:G81))&lt;0,((SUM($B$58:G58)+SUM($B$60:G64))+SUM($B$81:G81))*0.2-SUM($A$79:F79),IF(SUM($A$79:F79)&lt;0,0-SUM($A$79:F79),0))</f>
        <v>0</v>
      </c>
      <c r="H79" s="366">
        <f>IF(((SUM($B$58:H58)+SUM($B$60:H64))+SUM($B$81:H81))&lt;0,((SUM($B$58:H58)+SUM($B$60:H64))+SUM($B$81:H81))*0.2-SUM($A$79:G79),IF(SUM($A$79:G79)&lt;0,0-SUM($A$79:G79),0))</f>
        <v>-1120.5801260767039</v>
      </c>
      <c r="I79" s="366">
        <f>IF(((SUM($B$58:I58)+SUM($B$60:I64))+SUM($B$81:I81))&lt;0,((SUM($B$58:I58)+SUM($B$60:I64))+SUM($B$81:I81))*0.2-SUM($A$79:H79),IF(SUM($A$79:H79)&lt;0,0-SUM($A$79:H79),0))</f>
        <v>0</v>
      </c>
      <c r="J79" s="366">
        <f>IF(((SUM($B$58:J58)+SUM($B$60:J64))+SUM($B$81:J81))&lt;0,((SUM($B$58:J58)+SUM($B$60:J64))+SUM($B$81:J81))*0.2-SUM($A$79:I79),IF(SUM($A$79:I79)&lt;0,0-SUM($A$79:I79),0))</f>
        <v>33617.403782300884</v>
      </c>
      <c r="K79" s="366">
        <f>IF(((SUM($B$58:K58)+SUM($B$60:K64))+SUM($B$81:K81))&lt;0,((SUM($B$58:K58)+SUM($B$60:K64))+SUM($B$81:K81))*0.2-SUM($A$79:J79),IF(SUM($A$79:J79)&lt;0,0-SUM($A$79:J79),0))</f>
        <v>0</v>
      </c>
      <c r="L79" s="366">
        <f>IF(((SUM($B$58:L58)+SUM($B$60:L64))+SUM($B$81:L81))&lt;0,((SUM($B$58:L58)+SUM($B$60:L64))+SUM($B$81:L81))*0.2-SUM($A$79:K79),IF(SUM($A$79:K79)&lt;0,0-SUM($A$79:K79),0))</f>
        <v>0</v>
      </c>
      <c r="M79" s="366">
        <f>IF(((SUM($B$58:M58)+SUM($B$60:M64))+SUM($B$81:M81))&lt;0,((SUM($B$58:M58)+SUM($B$60:M64))+SUM($B$81:M81))*0.2-SUM($A$79:L79),IF(SUM($A$79:L79)&lt;0,0-SUM($A$79:L79),0))</f>
        <v>0</v>
      </c>
      <c r="N79" s="366">
        <f>IF(((SUM($B$58:N58)+SUM($B$60:N64))+SUM($B$81:N81))&lt;0,((SUM($B$58:N58)+SUM($B$60:N64))+SUM($B$81:N81))*0.2-SUM($A$79:M79),IF(SUM($A$79:M79)&lt;0,0-SUM($A$79:M79),0))</f>
        <v>-1120.5801260767039</v>
      </c>
      <c r="O79" s="366">
        <f>IF(((SUM($B$58:O58)+SUM($B$60:O64))+SUM($B$81:O81))&lt;0,((SUM($B$58:O58)+SUM($B$60:O64))+SUM($B$81:O81))*0.2-SUM($A$79:N79),IF(SUM($A$79:N79)&lt;0,0-SUM($A$79:N79),0))</f>
        <v>0</v>
      </c>
      <c r="P79" s="366">
        <f>IF(((SUM($B$58:P58)+SUM($B$60:P64))+SUM($B$81:P81))&lt;0,((SUM($B$58:P58)+SUM($B$60:P64))+SUM($B$81:P81))*0.2-SUM($A$79:O79),IF(SUM($A$79:O79)&lt;0,0-SUM($A$79:O79),0))</f>
        <v>0</v>
      </c>
      <c r="Q79" s="366">
        <f>IF(((SUM($B$58:Q58)+SUM($B$60:Q64))+SUM($B$81:Q81))&lt;0,((SUM($B$58:Q58)+SUM($B$60:Q64))+SUM($B$81:Q81))*0.2-SUM($A$79:P79),IF(SUM($A$79:P79)&lt;0,0-SUM($A$79:P79),0))</f>
        <v>0</v>
      </c>
      <c r="R79" s="366">
        <f>IF(((SUM($B$58:R58)+SUM($B$60:R64))+SUM($B$81:R81))&lt;0,((SUM($B$58:R58)+SUM($B$60:R64))+SUM($B$81:R81))*0.2-SUM($A$79:Q79),IF(SUM($A$79:Q79)&lt;0,0-SUM($A$79:Q79),0))</f>
        <v>33617.403782301117</v>
      </c>
      <c r="S79" s="366">
        <f>IF(((SUM($B$58:S58)+SUM($B$60:S64))+SUM($B$81:S81))&lt;0,((SUM($B$58:S58)+SUM($B$60:S64))+SUM($B$81:S81))*0.2-SUM($A$79:R79),IF(SUM($A$79:R79)&lt;0,0-SUM($A$79:R79),0))</f>
        <v>0</v>
      </c>
      <c r="T79" s="366">
        <f>IF(((SUM($B$58:T58)+SUM($B$60:T64))+SUM($B$81:T81))&lt;0,((SUM($B$58:T58)+SUM($B$60:T64))+SUM($B$81:T81))*0.2-SUM($A$79:S79),IF(SUM($A$79:S79)&lt;0,0-SUM($A$79:S79),0))</f>
        <v>-1120.5801260767039</v>
      </c>
      <c r="U79" s="366">
        <f>IF(((SUM($B$58:U58)+SUM($B$60:U64))+SUM($B$81:U81))&lt;0,((SUM($B$58:U58)+SUM($B$60:U64))+SUM($B$81:U81))*0.2-SUM($A$79:T79),IF(SUM($A$79:T79)&lt;0,0-SUM($A$79:T79),0))</f>
        <v>0</v>
      </c>
      <c r="V79" s="366">
        <f>IF(((SUM($B$58:V58)+SUM($B$60:V64))+SUM($B$81:V81))&lt;0,((SUM($B$58:V58)+SUM($B$60:V64))+SUM($B$81:V81))*0.2-SUM($A$79:U79),IF(SUM($A$79:U79)&lt;0,0-SUM($A$79:U79),0))</f>
        <v>0</v>
      </c>
      <c r="W79" s="366">
        <f>IF(((SUM($B$58:W58)+SUM($B$60:W64))+SUM($B$81:W81))&lt;0,((SUM($B$58:W58)+SUM($B$60:W64))+SUM($B$81:W81))*0.2-SUM($A$79:V79),IF(SUM($A$79:V79)&lt;0,0-SUM($A$79:V79),0))</f>
        <v>0</v>
      </c>
      <c r="X79" s="366">
        <f>IF(((SUM($B$58:X58)+SUM($B$60:X64))+SUM($B$81:X81))&lt;0,((SUM($B$58:X58)+SUM($B$60:X64))+SUM($B$81:X81))*0.2-SUM($A$79:W79),IF(SUM($A$79:W79)&lt;0,0-SUM($A$79:W79),0))</f>
        <v>0</v>
      </c>
      <c r="Y79" s="366">
        <f>IF(((SUM($B$58:Y58)+SUM($B$60:Y64))+SUM($B$81:Y81))&lt;0,((SUM($B$58:Y58)+SUM($B$60:Y64))+SUM($B$81:Y81))*0.2-SUM($A$79:X79),IF(SUM($A$79:X79)&lt;0,0-SUM($A$79:X79),0))</f>
        <v>0</v>
      </c>
      <c r="Z79" s="366">
        <f>IF(((SUM($B$58:Z58)+SUM($B$60:Z64))+SUM($B$81:Z81))&lt;0,((SUM($B$58:Z58)+SUM($B$60:Z64))+SUM($B$81:Z81))*0.2-SUM($A$79:Y79),IF(SUM($A$79:Y79)&lt;0,0-SUM($A$79:Y79),0))</f>
        <v>32496.823656224413</v>
      </c>
      <c r="AA79" s="366">
        <f>IF(((SUM($B$58:AA58)+SUM($B$60:AA64))+SUM($B$81:AA81))&lt;0,((SUM($B$58:AA58)+SUM($B$60:AA64))+SUM($B$81:AA81))*0.2-SUM($A$79:Z79),IF(SUM($A$79:Z79)&lt;0,0-SUM($A$79:Z79),0))</f>
        <v>0</v>
      </c>
      <c r="AB79" s="366">
        <f>IF(((SUM($B$58:AB58)+SUM($B$60:AB64))+SUM($B$81:AB81))&lt;0,((SUM($B$58:AB58)+SUM($B$60:AB64))+SUM($B$81:AB81))*0.2-SUM($A$79:AA79),IF(SUM($A$79:AA79)&lt;0,0-SUM($A$79:AA79),0))</f>
        <v>0</v>
      </c>
      <c r="AC79" s="366">
        <f>IF(((SUM($B$58:AC58)+SUM($B$60:AC64))+SUM($B$81:AC81))&lt;0,((SUM($B$58:AC58)+SUM($B$60:AC64))+SUM($B$81:AC81))*0.2-SUM($A$79:AB79),IF(SUM($A$79:AB79)&lt;0,0-SUM($A$79:AB79),0))</f>
        <v>0</v>
      </c>
      <c r="AD79" s="366">
        <f>IF(((SUM($B$58:AD58)+SUM($B$60:AD64))+SUM($B$81:AD81))&lt;0,((SUM($B$58:AD58)+SUM($B$60:AD64))+SUM($B$81:AD81))*0.2-SUM($A$79:AC79),IF(SUM($A$79:AC79)&lt;0,0-SUM($A$79:AC79),0))</f>
        <v>0</v>
      </c>
      <c r="AE79" s="366">
        <f>IF(((SUM($B$58:AE58)+SUM($B$60:AE64))+SUM($B$81:AE81))&lt;0,((SUM($B$58:AE58)+SUM($B$60:AE64))+SUM($B$81:AE81))*0.2-SUM($A$79:AD79),IF(SUM($A$79:AD79)&lt;0,0-SUM($A$79:AD79),0))</f>
        <v>0</v>
      </c>
    </row>
    <row r="80" spans="1:31" x14ac:dyDescent="0.2">
      <c r="A80" s="361" t="s">
        <v>249</v>
      </c>
      <c r="B80" s="366">
        <f>-B58*($B$38)</f>
        <v>0</v>
      </c>
      <c r="C80" s="366">
        <f t="shared" ref="C80:AE80" si="12">-C58*($B$38)</f>
        <v>0</v>
      </c>
      <c r="D80" s="366">
        <f t="shared" si="12"/>
        <v>0</v>
      </c>
      <c r="E80" s="366">
        <f t="shared" si="12"/>
        <v>0</v>
      </c>
      <c r="F80" s="366">
        <f t="shared" si="12"/>
        <v>0</v>
      </c>
      <c r="G80" s="366">
        <f t="shared" si="12"/>
        <v>0</v>
      </c>
      <c r="H80" s="366">
        <f t="shared" si="12"/>
        <v>0</v>
      </c>
      <c r="I80" s="366">
        <f t="shared" si="12"/>
        <v>0</v>
      </c>
      <c r="J80" s="366">
        <f t="shared" si="12"/>
        <v>0</v>
      </c>
      <c r="K80" s="366">
        <f t="shared" si="12"/>
        <v>0</v>
      </c>
      <c r="L80" s="366">
        <f t="shared" si="12"/>
        <v>0</v>
      </c>
      <c r="M80" s="366">
        <f t="shared" si="12"/>
        <v>0</v>
      </c>
      <c r="N80" s="366">
        <f t="shared" si="12"/>
        <v>0</v>
      </c>
      <c r="O80" s="366">
        <f t="shared" si="12"/>
        <v>0</v>
      </c>
      <c r="P80" s="366">
        <f t="shared" si="12"/>
        <v>0</v>
      </c>
      <c r="Q80" s="366">
        <f t="shared" si="12"/>
        <v>0</v>
      </c>
      <c r="R80" s="366">
        <f t="shared" si="12"/>
        <v>0</v>
      </c>
      <c r="S80" s="366">
        <f t="shared" si="12"/>
        <v>0</v>
      </c>
      <c r="T80" s="366">
        <f t="shared" si="12"/>
        <v>0</v>
      </c>
      <c r="U80" s="366">
        <f t="shared" si="12"/>
        <v>0</v>
      </c>
      <c r="V80" s="366">
        <f t="shared" si="12"/>
        <v>0</v>
      </c>
      <c r="W80" s="366">
        <f t="shared" si="12"/>
        <v>0</v>
      </c>
      <c r="X80" s="366">
        <f t="shared" si="12"/>
        <v>0</v>
      </c>
      <c r="Y80" s="366">
        <f t="shared" si="12"/>
        <v>0</v>
      </c>
      <c r="Z80" s="366">
        <f t="shared" si="12"/>
        <v>0</v>
      </c>
      <c r="AA80" s="366">
        <f t="shared" si="12"/>
        <v>0</v>
      </c>
      <c r="AB80" s="366">
        <f t="shared" si="12"/>
        <v>0</v>
      </c>
      <c r="AC80" s="366">
        <f t="shared" si="12"/>
        <v>0</v>
      </c>
      <c r="AD80" s="366">
        <f t="shared" si="12"/>
        <v>0</v>
      </c>
      <c r="AE80" s="366">
        <f t="shared" si="12"/>
        <v>0</v>
      </c>
    </row>
    <row r="81" spans="1:31" x14ac:dyDescent="0.2">
      <c r="A81" s="361" t="s">
        <v>465</v>
      </c>
      <c r="B81" s="372">
        <f>-'6.2. Паспорт фин осв ввод'!V24*1000000</f>
        <v>-6723480.7564602019</v>
      </c>
      <c r="C81" s="372"/>
      <c r="D81" s="363"/>
      <c r="E81" s="363"/>
      <c r="F81" s="363"/>
      <c r="G81" s="363"/>
      <c r="H81" s="363"/>
      <c r="I81" s="363"/>
      <c r="J81" s="363"/>
      <c r="K81" s="363"/>
      <c r="L81" s="363"/>
      <c r="M81" s="363"/>
      <c r="N81" s="363"/>
      <c r="O81" s="363"/>
      <c r="P81" s="363"/>
      <c r="Q81" s="363"/>
      <c r="R81" s="363"/>
      <c r="S81" s="363"/>
      <c r="T81" s="363"/>
      <c r="U81" s="363"/>
      <c r="V81" s="363"/>
      <c r="W81" s="363"/>
      <c r="X81" s="363"/>
      <c r="Y81" s="363"/>
      <c r="Z81" s="363"/>
      <c r="AA81" s="363"/>
      <c r="AB81" s="363"/>
      <c r="AC81" s="363"/>
      <c r="AD81" s="363"/>
      <c r="AE81" s="363"/>
    </row>
    <row r="82" spans="1:31" x14ac:dyDescent="0.2">
      <c r="A82" s="361" t="s">
        <v>248</v>
      </c>
      <c r="B82" s="363">
        <v>0</v>
      </c>
      <c r="C82" s="363">
        <v>0</v>
      </c>
      <c r="D82" s="363">
        <v>0</v>
      </c>
      <c r="E82" s="363">
        <v>0</v>
      </c>
      <c r="F82" s="363">
        <v>0</v>
      </c>
      <c r="G82" s="363">
        <v>0</v>
      </c>
      <c r="H82" s="363">
        <v>0</v>
      </c>
      <c r="I82" s="363">
        <v>0</v>
      </c>
      <c r="J82" s="363">
        <v>0</v>
      </c>
      <c r="K82" s="363">
        <v>0</v>
      </c>
      <c r="L82" s="363">
        <v>0</v>
      </c>
      <c r="M82" s="363">
        <v>0</v>
      </c>
      <c r="N82" s="363">
        <v>0</v>
      </c>
      <c r="O82" s="363">
        <v>0</v>
      </c>
      <c r="P82" s="363">
        <v>0</v>
      </c>
      <c r="Q82" s="363">
        <v>0</v>
      </c>
      <c r="R82" s="363">
        <v>0</v>
      </c>
      <c r="S82" s="363">
        <v>0</v>
      </c>
      <c r="T82" s="363">
        <v>0</v>
      </c>
      <c r="U82" s="363">
        <v>0</v>
      </c>
      <c r="V82" s="363">
        <v>0</v>
      </c>
      <c r="W82" s="363">
        <v>0</v>
      </c>
      <c r="X82" s="363">
        <v>0</v>
      </c>
      <c r="Y82" s="363">
        <v>0</v>
      </c>
      <c r="Z82" s="363">
        <v>0</v>
      </c>
      <c r="AA82" s="363">
        <v>0</v>
      </c>
      <c r="AB82" s="363">
        <v>0</v>
      </c>
      <c r="AC82" s="363">
        <v>0</v>
      </c>
      <c r="AD82" s="363">
        <v>0</v>
      </c>
      <c r="AE82" s="363">
        <v>0</v>
      </c>
    </row>
    <row r="83" spans="1:31" x14ac:dyDescent="0.2">
      <c r="A83" s="364" t="s">
        <v>247</v>
      </c>
      <c r="B83" s="365">
        <f t="shared" ref="B83:AE83" si="13">SUM(B75:B82)</f>
        <v>-8068176.9077522419</v>
      </c>
      <c r="C83" s="365">
        <f t="shared" si="13"/>
        <v>0</v>
      </c>
      <c r="D83" s="365">
        <f t="shared" si="13"/>
        <v>0</v>
      </c>
      <c r="E83" s="365">
        <f t="shared" si="13"/>
        <v>0</v>
      </c>
      <c r="F83" s="365">
        <f t="shared" si="13"/>
        <v>0</v>
      </c>
      <c r="G83" s="365">
        <f t="shared" si="13"/>
        <v>0</v>
      </c>
      <c r="H83" s="365">
        <f t="shared" si="13"/>
        <v>-6723.4807564601942</v>
      </c>
      <c r="I83" s="365">
        <f t="shared" si="13"/>
        <v>0</v>
      </c>
      <c r="J83" s="365">
        <f t="shared" si="13"/>
        <v>201704.42269380594</v>
      </c>
      <c r="K83" s="365">
        <f t="shared" si="13"/>
        <v>0</v>
      </c>
      <c r="L83" s="365">
        <f t="shared" si="13"/>
        <v>0</v>
      </c>
      <c r="M83" s="365">
        <f t="shared" si="13"/>
        <v>0</v>
      </c>
      <c r="N83" s="365">
        <f t="shared" si="13"/>
        <v>-6723.4807564601942</v>
      </c>
      <c r="O83" s="365">
        <f t="shared" si="13"/>
        <v>0</v>
      </c>
      <c r="P83" s="365">
        <f t="shared" si="13"/>
        <v>0</v>
      </c>
      <c r="Q83" s="365">
        <f t="shared" si="13"/>
        <v>0</v>
      </c>
      <c r="R83" s="365">
        <f t="shared" si="13"/>
        <v>201704.42269380618</v>
      </c>
      <c r="S83" s="365">
        <f t="shared" si="13"/>
        <v>0</v>
      </c>
      <c r="T83" s="365">
        <f t="shared" si="13"/>
        <v>-6723.4807564601942</v>
      </c>
      <c r="U83" s="365">
        <f t="shared" si="13"/>
        <v>0</v>
      </c>
      <c r="V83" s="365">
        <f t="shared" si="13"/>
        <v>0</v>
      </c>
      <c r="W83" s="365">
        <f t="shared" si="13"/>
        <v>0</v>
      </c>
      <c r="X83" s="365">
        <f t="shared" si="13"/>
        <v>0</v>
      </c>
      <c r="Y83" s="365">
        <f t="shared" si="13"/>
        <v>0</v>
      </c>
      <c r="Z83" s="365">
        <f t="shared" si="13"/>
        <v>194980.94193734598</v>
      </c>
      <c r="AA83" s="365">
        <f t="shared" si="13"/>
        <v>0</v>
      </c>
      <c r="AB83" s="365">
        <f t="shared" si="13"/>
        <v>0</v>
      </c>
      <c r="AC83" s="365">
        <f t="shared" si="13"/>
        <v>0</v>
      </c>
      <c r="AD83" s="365">
        <f t="shared" si="13"/>
        <v>0</v>
      </c>
      <c r="AE83" s="365">
        <f t="shared" si="13"/>
        <v>0</v>
      </c>
    </row>
    <row r="84" spans="1:31" x14ac:dyDescent="0.2">
      <c r="A84" s="364" t="s">
        <v>599</v>
      </c>
      <c r="B84" s="365">
        <f>SUM($B$83:B83)</f>
        <v>-8068176.9077522419</v>
      </c>
      <c r="C84" s="365">
        <f>SUM($B$83:C83)</f>
        <v>-8068176.9077522419</v>
      </c>
      <c r="D84" s="365">
        <f>SUM($B$83:D83)</f>
        <v>-8068176.9077522419</v>
      </c>
      <c r="E84" s="365">
        <f>SUM($B$83:E83)</f>
        <v>-8068176.9077522419</v>
      </c>
      <c r="F84" s="365">
        <f>SUM($B$83:F83)</f>
        <v>-8068176.9077522419</v>
      </c>
      <c r="G84" s="365">
        <f>SUM($B$83:G83)</f>
        <v>-8068176.9077522419</v>
      </c>
      <c r="H84" s="365">
        <f>SUM($B$83:H83)</f>
        <v>-8074900.3885087017</v>
      </c>
      <c r="I84" s="365">
        <f>SUM($B$83:I83)</f>
        <v>-8074900.3885087017</v>
      </c>
      <c r="J84" s="365">
        <f>SUM($B$83:J83)</f>
        <v>-7873195.9658148959</v>
      </c>
      <c r="K84" s="365">
        <f>SUM($B$83:K83)</f>
        <v>-7873195.9658148959</v>
      </c>
      <c r="L84" s="365">
        <f>SUM($B$83:L83)</f>
        <v>-7873195.9658148959</v>
      </c>
      <c r="M84" s="365">
        <f>SUM($B$83:M83)</f>
        <v>-7873195.9658148959</v>
      </c>
      <c r="N84" s="365">
        <f>SUM($B$83:N83)</f>
        <v>-7879919.4465713557</v>
      </c>
      <c r="O84" s="365">
        <f>SUM($B$83:O83)</f>
        <v>-7879919.4465713557</v>
      </c>
      <c r="P84" s="365">
        <f>SUM($B$83:P83)</f>
        <v>-7879919.4465713557</v>
      </c>
      <c r="Q84" s="365">
        <f>SUM($B$83:Q83)</f>
        <v>-7879919.4465713557</v>
      </c>
      <c r="R84" s="365">
        <f>SUM($B$83:R83)</f>
        <v>-7678215.0238775499</v>
      </c>
      <c r="S84" s="365">
        <f>SUM($B$83:S83)</f>
        <v>-7678215.0238775499</v>
      </c>
      <c r="T84" s="365">
        <f>SUM($B$83:T83)</f>
        <v>-7684938.5046340097</v>
      </c>
      <c r="U84" s="365">
        <f>SUM($B$83:U83)</f>
        <v>-7684938.5046340097</v>
      </c>
      <c r="V84" s="365">
        <f>SUM($B$83:V83)</f>
        <v>-7684938.5046340097</v>
      </c>
      <c r="W84" s="365">
        <f>SUM($B$83:W83)</f>
        <v>-7684938.5046340097</v>
      </c>
      <c r="X84" s="365">
        <f>SUM($B$83:X83)</f>
        <v>-7684938.5046340097</v>
      </c>
      <c r="Y84" s="365">
        <f>SUM($B$83:Y83)</f>
        <v>-7684938.5046340097</v>
      </c>
      <c r="Z84" s="365">
        <f>SUM($B$83:Z83)</f>
        <v>-7489957.5626966637</v>
      </c>
      <c r="AA84" s="365">
        <f>SUM($B$83:AA83)</f>
        <v>-7489957.5626966637</v>
      </c>
      <c r="AB84" s="365">
        <f>SUM($B$83:AB83)</f>
        <v>-7489957.5626966637</v>
      </c>
      <c r="AC84" s="365">
        <f>SUM($B$83:AC83)</f>
        <v>-7489957.5626966637</v>
      </c>
      <c r="AD84" s="365">
        <f>SUM($B$83:AD83)</f>
        <v>-7489957.5626966637</v>
      </c>
      <c r="AE84" s="365">
        <f>SUM($B$83:AE83)</f>
        <v>-7489957.5626966637</v>
      </c>
    </row>
    <row r="85" spans="1:31" x14ac:dyDescent="0.2">
      <c r="A85" s="373" t="s">
        <v>466</v>
      </c>
      <c r="B85" s="374">
        <f t="shared" ref="B85:AE85" si="14">1/POWER((1+$B$43),B73)</f>
        <v>0.95402649883562884</v>
      </c>
      <c r="C85" s="374">
        <f t="shared" si="14"/>
        <v>0.86832301705254278</v>
      </c>
      <c r="D85" s="374">
        <f t="shared" si="14"/>
        <v>0.79031857381682236</v>
      </c>
      <c r="E85" s="374">
        <f t="shared" si="14"/>
        <v>0.71932153801476506</v>
      </c>
      <c r="F85" s="374">
        <f t="shared" si="14"/>
        <v>0.65470241013449082</v>
      </c>
      <c r="G85" s="374">
        <f t="shared" si="14"/>
        <v>0.59588824077044755</v>
      </c>
      <c r="H85" s="374">
        <f t="shared" si="14"/>
        <v>0.54235755053285484</v>
      </c>
      <c r="I85" s="374">
        <f t="shared" si="14"/>
        <v>0.49363570631915432</v>
      </c>
      <c r="J85" s="374">
        <f t="shared" si="14"/>
        <v>0.44929071295090039</v>
      </c>
      <c r="K85" s="374">
        <f t="shared" si="14"/>
        <v>0.40892938286238317</v>
      </c>
      <c r="L85" s="374">
        <f t="shared" si="14"/>
        <v>0.37219384987929666</v>
      </c>
      <c r="M85" s="374">
        <f t="shared" si="14"/>
        <v>0.3387583961766602</v>
      </c>
      <c r="N85" s="374">
        <f t="shared" si="14"/>
        <v>0.30832656428202437</v>
      </c>
      <c r="O85" s="374">
        <f t="shared" si="14"/>
        <v>0.28062852851736092</v>
      </c>
      <c r="P85" s="374">
        <f t="shared" si="14"/>
        <v>0.25541870257336935</v>
      </c>
      <c r="Q85" s="374">
        <f t="shared" si="14"/>
        <v>0.23247356200361272</v>
      </c>
      <c r="R85" s="374">
        <f t="shared" si="14"/>
        <v>0.21158966233149432</v>
      </c>
      <c r="S85" s="374">
        <f t="shared" si="14"/>
        <v>0.19258183519750091</v>
      </c>
      <c r="T85" s="374">
        <f t="shared" si="14"/>
        <v>0.17528154655274497</v>
      </c>
      <c r="U85" s="374">
        <f t="shared" si="14"/>
        <v>0.15953540234162647</v>
      </c>
      <c r="V85" s="374">
        <f t="shared" si="14"/>
        <v>0.14520378842416171</v>
      </c>
      <c r="W85" s="374">
        <f t="shared" si="14"/>
        <v>0.13215963267876735</v>
      </c>
      <c r="X85" s="374">
        <f t="shared" si="14"/>
        <v>0.12028727830960895</v>
      </c>
      <c r="Y85" s="374">
        <f t="shared" si="14"/>
        <v>0.10948145836862559</v>
      </c>
      <c r="Z85" s="374">
        <f t="shared" si="14"/>
        <v>9.9646362399768443E-2</v>
      </c>
      <c r="AA85" s="374">
        <f t="shared" si="14"/>
        <v>9.0694786929797461E-2</v>
      </c>
      <c r="AB85" s="374">
        <f t="shared" si="14"/>
        <v>8.2547362273411681E-2</v>
      </c>
      <c r="AC85" s="374">
        <f t="shared" si="14"/>
        <v>7.5131848797134526E-2</v>
      </c>
      <c r="AD85" s="374">
        <f t="shared" si="14"/>
        <v>6.8382496402234039E-2</v>
      </c>
      <c r="AE85" s="374">
        <f t="shared" si="14"/>
        <v>6.2239461547496142E-2</v>
      </c>
    </row>
    <row r="86" spans="1:31" x14ac:dyDescent="0.2">
      <c r="A86" s="371" t="s">
        <v>600</v>
      </c>
      <c r="B86" s="365">
        <f t="shared" ref="B86:AE86" si="15">B83*B85</f>
        <v>-7697254.5672893422</v>
      </c>
      <c r="C86" s="365">
        <f t="shared" si="15"/>
        <v>0</v>
      </c>
      <c r="D86" s="365">
        <f t="shared" si="15"/>
        <v>0</v>
      </c>
      <c r="E86" s="365">
        <f t="shared" si="15"/>
        <v>0</v>
      </c>
      <c r="F86" s="365">
        <f t="shared" si="15"/>
        <v>0</v>
      </c>
      <c r="G86" s="365">
        <f t="shared" si="15"/>
        <v>0</v>
      </c>
      <c r="H86" s="365">
        <f t="shared" si="15"/>
        <v>-3646.530554128537</v>
      </c>
      <c r="I86" s="365">
        <f t="shared" si="15"/>
        <v>0</v>
      </c>
      <c r="J86" s="365">
        <f t="shared" si="15"/>
        <v>90623.923877449852</v>
      </c>
      <c r="K86" s="365">
        <f t="shared" si="15"/>
        <v>0</v>
      </c>
      <c r="L86" s="365">
        <f t="shared" si="15"/>
        <v>0</v>
      </c>
      <c r="M86" s="365">
        <f t="shared" si="15"/>
        <v>0</v>
      </c>
      <c r="N86" s="365">
        <f t="shared" si="15"/>
        <v>-2073.0277216556779</v>
      </c>
      <c r="O86" s="365">
        <f t="shared" si="15"/>
        <v>0</v>
      </c>
      <c r="P86" s="365">
        <f t="shared" si="15"/>
        <v>0</v>
      </c>
      <c r="Q86" s="365">
        <f t="shared" si="15"/>
        <v>0</v>
      </c>
      <c r="R86" s="365">
        <f t="shared" si="15"/>
        <v>42678.570688551445</v>
      </c>
      <c r="S86" s="365">
        <f t="shared" si="15"/>
        <v>0</v>
      </c>
      <c r="T86" s="365">
        <f t="shared" si="15"/>
        <v>-1178.5021052099626</v>
      </c>
      <c r="U86" s="365">
        <f t="shared" si="15"/>
        <v>0</v>
      </c>
      <c r="V86" s="365">
        <f t="shared" si="15"/>
        <v>0</v>
      </c>
      <c r="W86" s="365">
        <f t="shared" si="15"/>
        <v>0</v>
      </c>
      <c r="X86" s="365">
        <f t="shared" si="15"/>
        <v>0</v>
      </c>
      <c r="Y86" s="365">
        <f t="shared" si="15"/>
        <v>0</v>
      </c>
      <c r="Z86" s="365">
        <f t="shared" si="15"/>
        <v>19429.141601336985</v>
      </c>
      <c r="AA86" s="365">
        <f t="shared" si="15"/>
        <v>0</v>
      </c>
      <c r="AB86" s="365">
        <f t="shared" si="15"/>
        <v>0</v>
      </c>
      <c r="AC86" s="365">
        <f t="shared" si="15"/>
        <v>0</v>
      </c>
      <c r="AD86" s="365">
        <f t="shared" si="15"/>
        <v>0</v>
      </c>
      <c r="AE86" s="365">
        <f t="shared" si="15"/>
        <v>0</v>
      </c>
    </row>
    <row r="87" spans="1:31" x14ac:dyDescent="0.2">
      <c r="A87" s="371" t="s">
        <v>601</v>
      </c>
      <c r="B87" s="365">
        <f>SUM($B$86:B86)</f>
        <v>-7697254.5672893422</v>
      </c>
      <c r="C87" s="365">
        <f>SUM($B$86:C86)</f>
        <v>-7697254.5672893422</v>
      </c>
      <c r="D87" s="365">
        <f>SUM($B$86:D86)</f>
        <v>-7697254.5672893422</v>
      </c>
      <c r="E87" s="365">
        <f>SUM($B$86:E86)</f>
        <v>-7697254.5672893422</v>
      </c>
      <c r="F87" s="365">
        <f>SUM($B$86:F86)</f>
        <v>-7697254.5672893422</v>
      </c>
      <c r="G87" s="365">
        <f>SUM($B$86:G86)</f>
        <v>-7697254.5672893422</v>
      </c>
      <c r="H87" s="365">
        <f>SUM($B$86:H86)</f>
        <v>-7700901.097843471</v>
      </c>
      <c r="I87" s="365">
        <f>SUM($B$86:I86)</f>
        <v>-7700901.097843471</v>
      </c>
      <c r="J87" s="365">
        <f>SUM($B$86:J86)</f>
        <v>-7610277.1739660213</v>
      </c>
      <c r="K87" s="365">
        <f>SUM($B$86:K86)</f>
        <v>-7610277.1739660213</v>
      </c>
      <c r="L87" s="365">
        <f>SUM($B$86:L86)</f>
        <v>-7610277.1739660213</v>
      </c>
      <c r="M87" s="365">
        <f>SUM($B$86:M86)</f>
        <v>-7610277.1739660213</v>
      </c>
      <c r="N87" s="365">
        <f>SUM($B$86:N86)</f>
        <v>-7612350.2016876768</v>
      </c>
      <c r="O87" s="365">
        <f>SUM($B$86:O86)</f>
        <v>-7612350.2016876768</v>
      </c>
      <c r="P87" s="365">
        <f>SUM($B$86:P86)</f>
        <v>-7612350.2016876768</v>
      </c>
      <c r="Q87" s="365">
        <f>SUM($B$86:Q86)</f>
        <v>-7612350.2016876768</v>
      </c>
      <c r="R87" s="365">
        <f>SUM($B$86:R86)</f>
        <v>-7569671.6309991255</v>
      </c>
      <c r="S87" s="365">
        <f>SUM($B$86:S86)</f>
        <v>-7569671.6309991255</v>
      </c>
      <c r="T87" s="365">
        <f>SUM($B$86:T86)</f>
        <v>-7570850.1331043355</v>
      </c>
      <c r="U87" s="365">
        <f>SUM($B$86:U86)</f>
        <v>-7570850.1331043355</v>
      </c>
      <c r="V87" s="365">
        <f>SUM($B$86:V86)</f>
        <v>-7570850.1331043355</v>
      </c>
      <c r="W87" s="365">
        <f>SUM($B$86:W86)</f>
        <v>-7570850.1331043355</v>
      </c>
      <c r="X87" s="365">
        <f>SUM($B$86:X86)</f>
        <v>-7570850.1331043355</v>
      </c>
      <c r="Y87" s="365">
        <f>SUM($B$86:Y86)</f>
        <v>-7570850.1331043355</v>
      </c>
      <c r="Z87" s="365">
        <f>SUM($B$86:Z86)</f>
        <v>-7551420.9915029984</v>
      </c>
      <c r="AA87" s="365">
        <f>SUM($B$86:AA86)</f>
        <v>-7551420.9915029984</v>
      </c>
      <c r="AB87" s="365">
        <f>SUM($B$86:AB86)</f>
        <v>-7551420.9915029984</v>
      </c>
      <c r="AC87" s="365">
        <f>SUM($B$86:AC86)</f>
        <v>-7551420.9915029984</v>
      </c>
      <c r="AD87" s="365">
        <f>SUM($B$86:AD86)</f>
        <v>-7551420.9915029984</v>
      </c>
      <c r="AE87" s="365">
        <f>SUM($B$86:AE86)</f>
        <v>-7551420.9915029984</v>
      </c>
    </row>
    <row r="88" spans="1:31" x14ac:dyDescent="0.2">
      <c r="A88" s="371" t="s">
        <v>602</v>
      </c>
      <c r="B88" s="375">
        <f>IF((ISERR(IRR($B$83:B83))),0,IF(IRR($B$83:B83)&lt;0,0,IRR($B$83:B83)))</f>
        <v>0</v>
      </c>
      <c r="C88" s="375">
        <f>IF((ISERR(IRR($B$83:C83))),0,IF(IRR($B$83:C83)&lt;0,0,IRR($B$83:C83)))</f>
        <v>0</v>
      </c>
      <c r="D88" s="375">
        <f>IF((ISERR(IRR($B$83:D83))),0,IF(IRR($B$83:D83)&lt;0,0,IRR($B$83:D83)))</f>
        <v>0</v>
      </c>
      <c r="E88" s="375">
        <f>IF((ISERR(IRR($B$83:E83))),0,IF(IRR($B$83:E83)&lt;0,0,IRR($B$83:E83)))</f>
        <v>0</v>
      </c>
      <c r="F88" s="375">
        <f>IF((ISERR(IRR($B$83:F83))),0,IF(IRR($B$83:F83)&lt;0,0,IRR($B$83:F83)))</f>
        <v>0</v>
      </c>
      <c r="G88" s="375">
        <f>IF((ISERR(IRR($B$83:G83))),0,IF(IRR($B$83:G83)&lt;0,0,IRR($B$83:G83)))</f>
        <v>0</v>
      </c>
      <c r="H88" s="375">
        <f>IF((ISERR(IRR($B$83:H83))),0,IF(IRR($B$83:H83)&lt;0,0,IRR($B$83:H83)))</f>
        <v>0</v>
      </c>
      <c r="I88" s="375">
        <f>IF((ISERR(IRR($B$83:I83))),0,IF(IRR($B$83:I83)&lt;0,0,IRR($B$83:I83)))</f>
        <v>0</v>
      </c>
      <c r="J88" s="375">
        <f>IF((ISERR(IRR($B$83:J83))),0,IF(IRR($B$83:J83)&lt;0,0,IRR($B$83:J83)))</f>
        <v>0</v>
      </c>
      <c r="K88" s="375">
        <f>IF((ISERR(IRR($B$83:K83))),0,IF(IRR($B$83:K83)&lt;0,0,IRR($B$83:K83)))</f>
        <v>0</v>
      </c>
      <c r="L88" s="375">
        <f>IF((ISERR(IRR($B$83:L83))),0,IF(IRR($B$83:L83)&lt;0,0,IRR($B$83:L83)))</f>
        <v>0</v>
      </c>
      <c r="M88" s="375">
        <f>IF((ISERR(IRR($B$83:M83))),0,IF(IRR($B$83:M83)&lt;0,0,IRR($B$83:M83)))</f>
        <v>0</v>
      </c>
      <c r="N88" s="375">
        <f>IF((ISERR(IRR($B$83:N83))),0,IF(IRR($B$83:N83)&lt;0,0,IRR($B$83:N83)))</f>
        <v>0</v>
      </c>
      <c r="O88" s="375">
        <f>IF((ISERR(IRR($B$83:O83))),0,IF(IRR($B$83:O83)&lt;0,0,IRR($B$83:O83)))</f>
        <v>0</v>
      </c>
      <c r="P88" s="375">
        <f>IF((ISERR(IRR($B$83:P83))),0,IF(IRR($B$83:P83)&lt;0,0,IRR($B$83:P83)))</f>
        <v>0</v>
      </c>
      <c r="Q88" s="375">
        <f>IF((ISERR(IRR($B$83:Q83))),0,IF(IRR($B$83:Q83)&lt;0,0,IRR($B$83:Q83)))</f>
        <v>0</v>
      </c>
      <c r="R88" s="375">
        <f>IF((ISERR(IRR($B$83:R83))),0,IF(IRR($B$83:R83)&lt;0,0,IRR($B$83:R83)))</f>
        <v>0</v>
      </c>
      <c r="S88" s="375">
        <f>IF((ISERR(IRR($B$83:S83))),0,IF(IRR($B$83:S83)&lt;0,0,IRR($B$83:S83)))</f>
        <v>0</v>
      </c>
      <c r="T88" s="375">
        <f>IF((ISERR(IRR($B$83:T83))),0,IF(IRR($B$83:T83)&lt;0,0,IRR($B$83:T83)))</f>
        <v>0</v>
      </c>
      <c r="U88" s="375">
        <f>IF((ISERR(IRR($B$83:U83))),0,IF(IRR($B$83:U83)&lt;0,0,IRR($B$83:U83)))</f>
        <v>0</v>
      </c>
      <c r="V88" s="375">
        <f>IF((ISERR(IRR($B$83:V83))),0,IF(IRR($B$83:V83)&lt;0,0,IRR($B$83:V83)))</f>
        <v>0</v>
      </c>
      <c r="W88" s="375">
        <f>IF((ISERR(IRR($B$83:W83))),0,IF(IRR($B$83:W83)&lt;0,0,IRR($B$83:W83)))</f>
        <v>0</v>
      </c>
      <c r="X88" s="375">
        <f>IF((ISERR(IRR($B$83:X83))),0,IF(IRR($B$83:X83)&lt;0,0,IRR($B$83:X83)))</f>
        <v>0</v>
      </c>
      <c r="Y88" s="375">
        <f>IF((ISERR(IRR($B$83:Y83))),0,IF(IRR($B$83:Y83)&lt;0,0,IRR($B$83:Y83)))</f>
        <v>0</v>
      </c>
      <c r="Z88" s="375">
        <f>IF((ISERR(IRR($B$83:Z83))),0,IF(IRR($B$83:Z83)&lt;0,0,IRR($B$83:Z83)))</f>
        <v>0</v>
      </c>
      <c r="AA88" s="375">
        <f>IF((ISERR(IRR($B$83:AA83))),0,IF(IRR($B$83:AA83)&lt;0,0,IRR($B$83:AA83)))</f>
        <v>0</v>
      </c>
      <c r="AB88" s="375">
        <f>IF((ISERR(IRR($B$83:AB83))),0,IF(IRR($B$83:AB83)&lt;0,0,IRR($B$83:AB83)))</f>
        <v>0</v>
      </c>
      <c r="AC88" s="375">
        <f>IF((ISERR(IRR($B$83:AC83))),0,IF(IRR($B$83:AC83)&lt;0,0,IRR($B$83:AC83)))</f>
        <v>0</v>
      </c>
      <c r="AD88" s="375">
        <f>IF((ISERR(IRR($B$83:AD83))),0,IF(IRR($B$83:AD83)&lt;0,0,IRR($B$83:AD83)))</f>
        <v>0</v>
      </c>
      <c r="AE88" s="375">
        <f>IF((ISERR(IRR($B$83:AE83))),0,IF(IRR($B$83:AE83)&lt;0,0,IRR($B$83:AE83)))</f>
        <v>0</v>
      </c>
    </row>
    <row r="89" spans="1:31" x14ac:dyDescent="0.2">
      <c r="A89" s="371" t="s">
        <v>603</v>
      </c>
      <c r="B89" s="376">
        <f t="shared" ref="B89:AE89" si="16">IF(AND(B84&gt;0,A84&lt;0),(B74-(B84/(B84-A84))),0)</f>
        <v>0</v>
      </c>
      <c r="C89" s="376">
        <f t="shared" si="16"/>
        <v>0</v>
      </c>
      <c r="D89" s="376">
        <f t="shared" si="16"/>
        <v>0</v>
      </c>
      <c r="E89" s="376">
        <f t="shared" si="16"/>
        <v>0</v>
      </c>
      <c r="F89" s="376">
        <f t="shared" si="16"/>
        <v>0</v>
      </c>
      <c r="G89" s="376">
        <f t="shared" si="16"/>
        <v>0</v>
      </c>
      <c r="H89" s="376">
        <f t="shared" si="16"/>
        <v>0</v>
      </c>
      <c r="I89" s="376">
        <f t="shared" si="16"/>
        <v>0</v>
      </c>
      <c r="J89" s="376">
        <f t="shared" si="16"/>
        <v>0</v>
      </c>
      <c r="K89" s="376">
        <f t="shared" si="16"/>
        <v>0</v>
      </c>
      <c r="L89" s="376">
        <f t="shared" si="16"/>
        <v>0</v>
      </c>
      <c r="M89" s="376">
        <f t="shared" si="16"/>
        <v>0</v>
      </c>
      <c r="N89" s="376">
        <f t="shared" si="16"/>
        <v>0</v>
      </c>
      <c r="O89" s="376">
        <f t="shared" si="16"/>
        <v>0</v>
      </c>
      <c r="P89" s="376">
        <f t="shared" si="16"/>
        <v>0</v>
      </c>
      <c r="Q89" s="376">
        <f t="shared" si="16"/>
        <v>0</v>
      </c>
      <c r="R89" s="376">
        <f t="shared" si="16"/>
        <v>0</v>
      </c>
      <c r="S89" s="376">
        <f t="shared" si="16"/>
        <v>0</v>
      </c>
      <c r="T89" s="376">
        <f t="shared" si="16"/>
        <v>0</v>
      </c>
      <c r="U89" s="376">
        <f t="shared" si="16"/>
        <v>0</v>
      </c>
      <c r="V89" s="376">
        <f t="shared" si="16"/>
        <v>0</v>
      </c>
      <c r="W89" s="376">
        <f t="shared" si="16"/>
        <v>0</v>
      </c>
      <c r="X89" s="376">
        <f t="shared" si="16"/>
        <v>0</v>
      </c>
      <c r="Y89" s="376">
        <f t="shared" si="16"/>
        <v>0</v>
      </c>
      <c r="Z89" s="376">
        <f t="shared" si="16"/>
        <v>0</v>
      </c>
      <c r="AA89" s="376">
        <f t="shared" si="16"/>
        <v>0</v>
      </c>
      <c r="AB89" s="376">
        <f t="shared" si="16"/>
        <v>0</v>
      </c>
      <c r="AC89" s="376">
        <f t="shared" si="16"/>
        <v>0</v>
      </c>
      <c r="AD89" s="376">
        <f t="shared" si="16"/>
        <v>0</v>
      </c>
      <c r="AE89" s="376">
        <f t="shared" si="16"/>
        <v>0</v>
      </c>
    </row>
    <row r="90" spans="1:31" ht="13.5" thickBot="1" x14ac:dyDescent="0.25">
      <c r="A90" s="377" t="s">
        <v>604</v>
      </c>
      <c r="B90" s="378">
        <f t="shared" ref="B90:AE90" si="17">IF(AND(B87&gt;0,A87&lt;0),(B74-(B87/(B87-A87))),0)</f>
        <v>0</v>
      </c>
      <c r="C90" s="378">
        <f t="shared" si="17"/>
        <v>0</v>
      </c>
      <c r="D90" s="378">
        <f t="shared" si="17"/>
        <v>0</v>
      </c>
      <c r="E90" s="378">
        <f t="shared" si="17"/>
        <v>0</v>
      </c>
      <c r="F90" s="378">
        <f t="shared" si="17"/>
        <v>0</v>
      </c>
      <c r="G90" s="378">
        <f t="shared" si="17"/>
        <v>0</v>
      </c>
      <c r="H90" s="378">
        <f t="shared" si="17"/>
        <v>0</v>
      </c>
      <c r="I90" s="378">
        <f t="shared" si="17"/>
        <v>0</v>
      </c>
      <c r="J90" s="378">
        <f t="shared" si="17"/>
        <v>0</v>
      </c>
      <c r="K90" s="378">
        <f t="shared" si="17"/>
        <v>0</v>
      </c>
      <c r="L90" s="378">
        <f t="shared" si="17"/>
        <v>0</v>
      </c>
      <c r="M90" s="378">
        <f t="shared" si="17"/>
        <v>0</v>
      </c>
      <c r="N90" s="378">
        <f t="shared" si="17"/>
        <v>0</v>
      </c>
      <c r="O90" s="378">
        <f t="shared" si="17"/>
        <v>0</v>
      </c>
      <c r="P90" s="378">
        <f t="shared" si="17"/>
        <v>0</v>
      </c>
      <c r="Q90" s="378">
        <f t="shared" si="17"/>
        <v>0</v>
      </c>
      <c r="R90" s="378">
        <f t="shared" si="17"/>
        <v>0</v>
      </c>
      <c r="S90" s="378">
        <f t="shared" si="17"/>
        <v>0</v>
      </c>
      <c r="T90" s="378">
        <f t="shared" si="17"/>
        <v>0</v>
      </c>
      <c r="U90" s="378">
        <f t="shared" si="17"/>
        <v>0</v>
      </c>
      <c r="V90" s="378">
        <f t="shared" si="17"/>
        <v>0</v>
      </c>
      <c r="W90" s="378">
        <f t="shared" si="17"/>
        <v>0</v>
      </c>
      <c r="X90" s="378">
        <f t="shared" si="17"/>
        <v>0</v>
      </c>
      <c r="Y90" s="378">
        <f t="shared" si="17"/>
        <v>0</v>
      </c>
      <c r="Z90" s="378">
        <f t="shared" si="17"/>
        <v>0</v>
      </c>
      <c r="AA90" s="378">
        <f t="shared" si="17"/>
        <v>0</v>
      </c>
      <c r="AB90" s="378">
        <f t="shared" si="17"/>
        <v>0</v>
      </c>
      <c r="AC90" s="378">
        <f t="shared" si="17"/>
        <v>0</v>
      </c>
      <c r="AD90" s="378">
        <f t="shared" si="17"/>
        <v>0</v>
      </c>
      <c r="AE90" s="378">
        <f t="shared" si="17"/>
        <v>0</v>
      </c>
    </row>
    <row r="91" spans="1:31" x14ac:dyDescent="0.2">
      <c r="A91" s="379"/>
      <c r="B91" s="379">
        <v>2023</v>
      </c>
      <c r="C91" s="379">
        <f t="shared" ref="C91:R92" si="18">B91+1</f>
        <v>2024</v>
      </c>
      <c r="D91" s="379">
        <f t="shared" si="18"/>
        <v>2025</v>
      </c>
      <c r="E91" s="379">
        <f t="shared" si="18"/>
        <v>2026</v>
      </c>
      <c r="F91" s="379">
        <f t="shared" si="18"/>
        <v>2027</v>
      </c>
      <c r="G91" s="379">
        <f t="shared" si="18"/>
        <v>2028</v>
      </c>
      <c r="H91" s="379">
        <f t="shared" si="18"/>
        <v>2029</v>
      </c>
      <c r="I91" s="379">
        <f t="shared" si="18"/>
        <v>2030</v>
      </c>
      <c r="J91" s="379">
        <f t="shared" si="18"/>
        <v>2031</v>
      </c>
      <c r="K91" s="379">
        <f t="shared" si="18"/>
        <v>2032</v>
      </c>
      <c r="L91" s="379">
        <f t="shared" si="18"/>
        <v>2033</v>
      </c>
      <c r="M91" s="379">
        <f t="shared" si="18"/>
        <v>2034</v>
      </c>
      <c r="N91" s="379">
        <f t="shared" si="18"/>
        <v>2035</v>
      </c>
      <c r="O91" s="379">
        <f t="shared" si="18"/>
        <v>2036</v>
      </c>
      <c r="P91" s="379">
        <f t="shared" si="18"/>
        <v>2037</v>
      </c>
      <c r="Q91" s="379">
        <f t="shared" si="18"/>
        <v>2038</v>
      </c>
      <c r="R91" s="379">
        <f t="shared" si="18"/>
        <v>2039</v>
      </c>
      <c r="S91" s="379">
        <f t="shared" ref="S91:AE92" si="19">R91+1</f>
        <v>2040</v>
      </c>
      <c r="T91" s="379">
        <f t="shared" si="19"/>
        <v>2041</v>
      </c>
      <c r="U91" s="379">
        <f t="shared" si="19"/>
        <v>2042</v>
      </c>
      <c r="V91" s="379">
        <f t="shared" si="19"/>
        <v>2043</v>
      </c>
      <c r="W91" s="379">
        <f t="shared" si="19"/>
        <v>2044</v>
      </c>
      <c r="X91" s="379">
        <f t="shared" si="19"/>
        <v>2045</v>
      </c>
      <c r="Y91" s="379">
        <f t="shared" si="19"/>
        <v>2046</v>
      </c>
      <c r="Z91" s="379">
        <f t="shared" si="19"/>
        <v>2047</v>
      </c>
      <c r="AA91" s="379">
        <f t="shared" si="19"/>
        <v>2048</v>
      </c>
      <c r="AB91" s="379">
        <f t="shared" si="19"/>
        <v>2049</v>
      </c>
      <c r="AC91" s="379">
        <f t="shared" si="19"/>
        <v>2050</v>
      </c>
      <c r="AD91" s="379">
        <f t="shared" si="19"/>
        <v>2051</v>
      </c>
      <c r="AE91" s="379">
        <f t="shared" si="19"/>
        <v>2052</v>
      </c>
    </row>
    <row r="92" spans="1:31" x14ac:dyDescent="0.2">
      <c r="B92" s="307">
        <v>1</v>
      </c>
      <c r="C92" s="307">
        <f>B92+1</f>
        <v>2</v>
      </c>
      <c r="D92" s="307">
        <f t="shared" si="18"/>
        <v>3</v>
      </c>
      <c r="E92" s="307">
        <f t="shared" si="18"/>
        <v>4</v>
      </c>
      <c r="F92" s="307">
        <f t="shared" si="18"/>
        <v>5</v>
      </c>
      <c r="G92" s="307">
        <f t="shared" si="18"/>
        <v>6</v>
      </c>
      <c r="H92" s="307">
        <f t="shared" si="18"/>
        <v>7</v>
      </c>
      <c r="I92" s="307">
        <f t="shared" si="18"/>
        <v>8</v>
      </c>
      <c r="J92" s="307">
        <f t="shared" si="18"/>
        <v>9</v>
      </c>
      <c r="K92" s="307">
        <f t="shared" si="18"/>
        <v>10</v>
      </c>
      <c r="L92" s="307">
        <f t="shared" si="18"/>
        <v>11</v>
      </c>
      <c r="M92" s="307">
        <f t="shared" si="18"/>
        <v>12</v>
      </c>
      <c r="N92" s="307">
        <f t="shared" si="18"/>
        <v>13</v>
      </c>
      <c r="O92" s="307">
        <f t="shared" si="18"/>
        <v>14</v>
      </c>
      <c r="P92" s="307">
        <f t="shared" si="18"/>
        <v>15</v>
      </c>
      <c r="Q92" s="307">
        <f t="shared" si="18"/>
        <v>16</v>
      </c>
      <c r="R92" s="307">
        <f t="shared" si="18"/>
        <v>17</v>
      </c>
      <c r="S92" s="307">
        <f t="shared" si="19"/>
        <v>18</v>
      </c>
      <c r="T92" s="307">
        <f t="shared" si="19"/>
        <v>19</v>
      </c>
      <c r="U92" s="307">
        <f t="shared" si="19"/>
        <v>20</v>
      </c>
      <c r="V92" s="307">
        <f t="shared" si="19"/>
        <v>21</v>
      </c>
      <c r="W92" s="307">
        <f t="shared" si="19"/>
        <v>22</v>
      </c>
      <c r="X92" s="307">
        <f t="shared" si="19"/>
        <v>23</v>
      </c>
      <c r="Y92" s="307">
        <f t="shared" si="19"/>
        <v>24</v>
      </c>
      <c r="Z92" s="307">
        <f t="shared" si="19"/>
        <v>25</v>
      </c>
      <c r="AA92" s="307">
        <f t="shared" si="19"/>
        <v>26</v>
      </c>
      <c r="AB92" s="307">
        <f t="shared" si="19"/>
        <v>27</v>
      </c>
      <c r="AC92" s="307">
        <f t="shared" si="19"/>
        <v>28</v>
      </c>
      <c r="AD92" s="307">
        <f t="shared" si="19"/>
        <v>29</v>
      </c>
      <c r="AE92" s="307">
        <f t="shared" si="19"/>
        <v>30</v>
      </c>
    </row>
    <row r="93" spans="1:31" x14ac:dyDescent="0.2">
      <c r="A93" s="459" t="s">
        <v>605</v>
      </c>
      <c r="B93" s="459"/>
      <c r="C93" s="459"/>
      <c r="D93" s="459"/>
      <c r="E93" s="459"/>
      <c r="F93" s="459"/>
      <c r="G93" s="459"/>
      <c r="H93" s="459"/>
      <c r="I93" s="459"/>
      <c r="J93" s="459"/>
      <c r="K93" s="459"/>
      <c r="L93" s="459"/>
      <c r="M93" s="459"/>
      <c r="N93" s="459"/>
      <c r="O93" s="459"/>
      <c r="P93" s="459"/>
      <c r="Q93" s="459"/>
      <c r="R93" s="459"/>
      <c r="S93" s="459"/>
      <c r="T93" s="459"/>
      <c r="U93" s="459"/>
      <c r="V93" s="459"/>
      <c r="W93" s="459"/>
      <c r="X93" s="459"/>
      <c r="Y93" s="459"/>
      <c r="Z93" s="459"/>
      <c r="AA93" s="459"/>
      <c r="AB93" s="459"/>
      <c r="AC93" s="459"/>
    </row>
    <row r="94" spans="1:31" x14ac:dyDescent="0.2">
      <c r="A94" s="459" t="s">
        <v>606</v>
      </c>
      <c r="B94" s="459"/>
      <c r="C94" s="459"/>
      <c r="D94" s="459"/>
      <c r="E94" s="459"/>
      <c r="F94" s="459"/>
      <c r="G94" s="459"/>
      <c r="H94" s="459"/>
      <c r="I94" s="459"/>
      <c r="N94" s="307"/>
    </row>
    <row r="95" spans="1:31" x14ac:dyDescent="0.2">
      <c r="C95" s="380"/>
      <c r="N95" s="307"/>
    </row>
    <row r="96" spans="1:31" x14ac:dyDescent="0.2">
      <c r="N96" s="307"/>
    </row>
    <row r="97" spans="14:14" s="297" customFormat="1" x14ac:dyDescent="0.2">
      <c r="N97" s="307"/>
    </row>
    <row r="98" spans="14:14" s="297" customFormat="1" x14ac:dyDescent="0.2">
      <c r="N98" s="307"/>
    </row>
    <row r="99" spans="14:14" s="297" customFormat="1" x14ac:dyDescent="0.2">
      <c r="N99" s="307"/>
    </row>
    <row r="100" spans="14:14" s="297" customFormat="1" x14ac:dyDescent="0.2">
      <c r="N100" s="307"/>
    </row>
    <row r="101" spans="14:14" s="297" customFormat="1" x14ac:dyDescent="0.2">
      <c r="N101" s="307"/>
    </row>
    <row r="102" spans="14:14" s="297" customFormat="1" x14ac:dyDescent="0.2">
      <c r="N102" s="307"/>
    </row>
    <row r="103" spans="14:14" s="297" customFormat="1" x14ac:dyDescent="0.2">
      <c r="N103" s="307"/>
    </row>
    <row r="104" spans="14:14" s="297" customFormat="1" x14ac:dyDescent="0.2">
      <c r="N104" s="307"/>
    </row>
    <row r="105" spans="14:14" s="297" customFormat="1" x14ac:dyDescent="0.2">
      <c r="N105" s="307"/>
    </row>
    <row r="106" spans="14:14" s="297" customFormat="1" x14ac:dyDescent="0.2">
      <c r="N106" s="307"/>
    </row>
    <row r="107" spans="14:14" s="297" customFormat="1" x14ac:dyDescent="0.2">
      <c r="N107" s="307"/>
    </row>
    <row r="108" spans="14:14" s="297" customFormat="1" x14ac:dyDescent="0.2">
      <c r="N108" s="307"/>
    </row>
    <row r="109" spans="14:14" s="297" customFormat="1" x14ac:dyDescent="0.2">
      <c r="N109" s="307"/>
    </row>
    <row r="110" spans="14:14" s="297" customFormat="1" x14ac:dyDescent="0.2">
      <c r="N110" s="307"/>
    </row>
    <row r="111" spans="14:14" s="297" customFormat="1" x14ac:dyDescent="0.2">
      <c r="N111" s="307"/>
    </row>
    <row r="112" spans="14:14" s="297" customFormat="1" x14ac:dyDescent="0.2">
      <c r="N112" s="307"/>
    </row>
    <row r="113" spans="14:14" s="297" customFormat="1" x14ac:dyDescent="0.2">
      <c r="N113" s="307"/>
    </row>
    <row r="114" spans="14:14" s="297" customFormat="1" x14ac:dyDescent="0.2">
      <c r="N114" s="307"/>
    </row>
    <row r="115" spans="14:14" s="297" customFormat="1" x14ac:dyDescent="0.2">
      <c r="N115" s="307"/>
    </row>
    <row r="116" spans="14:14" s="297" customFormat="1" x14ac:dyDescent="0.2">
      <c r="N116" s="307"/>
    </row>
    <row r="117" spans="14:14" s="297" customFormat="1" x14ac:dyDescent="0.2">
      <c r="N117" s="307"/>
    </row>
    <row r="118" spans="14:14" s="297" customFormat="1" x14ac:dyDescent="0.2">
      <c r="N118" s="307"/>
    </row>
    <row r="119" spans="14:14" s="297" customFormat="1" x14ac:dyDescent="0.2">
      <c r="N119" s="307"/>
    </row>
    <row r="120" spans="14:14" s="297" customFormat="1" x14ac:dyDescent="0.2">
      <c r="N120" s="307"/>
    </row>
    <row r="121" spans="14:14" s="297" customFormat="1" x14ac:dyDescent="0.2">
      <c r="N121" s="307"/>
    </row>
    <row r="122" spans="14:14" s="297" customFormat="1" x14ac:dyDescent="0.2">
      <c r="N122" s="307"/>
    </row>
    <row r="123" spans="14:14" s="297" customFormat="1" x14ac:dyDescent="0.2">
      <c r="N123" s="307"/>
    </row>
    <row r="124" spans="14:14" s="297" customFormat="1" x14ac:dyDescent="0.2">
      <c r="N124" s="307"/>
    </row>
    <row r="125" spans="14:14" s="297" customFormat="1" x14ac:dyDescent="0.2">
      <c r="N125" s="307"/>
    </row>
    <row r="126" spans="14:14" s="297" customFormat="1" x14ac:dyDescent="0.2">
      <c r="N126" s="307"/>
    </row>
    <row r="127" spans="14:14" s="297" customFormat="1" x14ac:dyDescent="0.2">
      <c r="N127" s="307"/>
    </row>
    <row r="128" spans="14:14" s="297" customFormat="1" x14ac:dyDescent="0.2">
      <c r="N128" s="307"/>
    </row>
    <row r="129" spans="14:14" s="297" customFormat="1" x14ac:dyDescent="0.2">
      <c r="N129" s="307"/>
    </row>
    <row r="130" spans="14:14" s="297" customFormat="1" x14ac:dyDescent="0.2">
      <c r="N130" s="307"/>
    </row>
    <row r="131" spans="14:14" s="297" customFormat="1" x14ac:dyDescent="0.2">
      <c r="N131" s="307"/>
    </row>
    <row r="132" spans="14:14" s="297" customFormat="1" x14ac:dyDescent="0.2">
      <c r="N132" s="307"/>
    </row>
    <row r="133" spans="14:14" s="297" customFormat="1" x14ac:dyDescent="0.2">
      <c r="N133" s="307"/>
    </row>
    <row r="134" spans="14:14" s="297" customFormat="1" x14ac:dyDescent="0.2">
      <c r="N134" s="307"/>
    </row>
    <row r="135" spans="14:14" s="297" customFormat="1" x14ac:dyDescent="0.2">
      <c r="N135" s="307"/>
    </row>
    <row r="136" spans="14:14" s="297" customFormat="1" x14ac:dyDescent="0.2">
      <c r="N136" s="307"/>
    </row>
    <row r="137" spans="14:14" s="297" customFormat="1" x14ac:dyDescent="0.2">
      <c r="N137" s="307"/>
    </row>
    <row r="138" spans="14:14" s="297" customFormat="1" x14ac:dyDescent="0.2">
      <c r="N138" s="307"/>
    </row>
    <row r="139" spans="14:14" s="297" customFormat="1" x14ac:dyDescent="0.2">
      <c r="N139" s="307"/>
    </row>
    <row r="140" spans="14:14" s="297" customFormat="1" x14ac:dyDescent="0.2">
      <c r="N140" s="307"/>
    </row>
    <row r="141" spans="14:14" s="297" customFormat="1" x14ac:dyDescent="0.2">
      <c r="N141" s="307"/>
    </row>
    <row r="142" spans="14:14" s="297" customFormat="1" x14ac:dyDescent="0.2">
      <c r="N142" s="307"/>
    </row>
    <row r="143" spans="14:14" s="297" customFormat="1" x14ac:dyDescent="0.2">
      <c r="N143" s="307"/>
    </row>
    <row r="144" spans="14:14" s="297" customFormat="1" x14ac:dyDescent="0.2">
      <c r="N144" s="307"/>
    </row>
    <row r="145" spans="14:14" s="297" customFormat="1" x14ac:dyDescent="0.2">
      <c r="N145" s="307"/>
    </row>
    <row r="146" spans="14:14" s="297" customFormat="1" x14ac:dyDescent="0.2">
      <c r="N146" s="307"/>
    </row>
    <row r="147" spans="14:14" s="297" customFormat="1" x14ac:dyDescent="0.2">
      <c r="N147" s="307"/>
    </row>
    <row r="148" spans="14:14" s="297" customFormat="1" x14ac:dyDescent="0.2">
      <c r="N148" s="307"/>
    </row>
    <row r="149" spans="14:14" s="297" customFormat="1" x14ac:dyDescent="0.2">
      <c r="N149" s="307"/>
    </row>
    <row r="150" spans="14:14" s="297" customFormat="1" x14ac:dyDescent="0.2">
      <c r="N150" s="307"/>
    </row>
    <row r="151" spans="14:14" s="297" customFormat="1" x14ac:dyDescent="0.2">
      <c r="N151" s="307"/>
    </row>
    <row r="152" spans="14:14" s="297" customFormat="1" x14ac:dyDescent="0.2">
      <c r="N152" s="307"/>
    </row>
    <row r="153" spans="14:14" s="297" customFormat="1" x14ac:dyDescent="0.2">
      <c r="N153" s="307"/>
    </row>
    <row r="154" spans="14:14" s="297" customFormat="1" x14ac:dyDescent="0.2">
      <c r="N154" s="307"/>
    </row>
    <row r="155" spans="14:14" s="297" customFormat="1" x14ac:dyDescent="0.2">
      <c r="N155" s="307"/>
    </row>
    <row r="156" spans="14:14" s="297" customFormat="1" x14ac:dyDescent="0.2">
      <c r="N156" s="307"/>
    </row>
    <row r="157" spans="14:14" s="297" customFormat="1" x14ac:dyDescent="0.2">
      <c r="N157" s="307"/>
    </row>
    <row r="158" spans="14:14" s="297" customFormat="1" x14ac:dyDescent="0.2">
      <c r="N158" s="307"/>
    </row>
    <row r="159" spans="14:14" s="297" customFormat="1" x14ac:dyDescent="0.2">
      <c r="N159" s="307"/>
    </row>
    <row r="160" spans="14:14" s="297" customFormat="1" x14ac:dyDescent="0.2">
      <c r="N160" s="307"/>
    </row>
    <row r="161" spans="14:14" s="297" customFormat="1" x14ac:dyDescent="0.2">
      <c r="N161" s="307"/>
    </row>
    <row r="162" spans="14:14" s="297" customFormat="1" x14ac:dyDescent="0.2">
      <c r="N162" s="307"/>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2" zoomScale="60" workbookViewId="0">
      <selection activeCell="C54" sqref="C54:H54"/>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94" t="str">
        <f>'2. паспорт  ТП'!A4:S4</f>
        <v>Год раскрытия информации: 2021 год</v>
      </c>
      <c r="B5" s="394"/>
      <c r="C5" s="394"/>
      <c r="D5" s="394"/>
      <c r="E5" s="394"/>
      <c r="F5" s="394"/>
      <c r="G5" s="394"/>
      <c r="H5" s="394"/>
      <c r="I5" s="394"/>
      <c r="J5" s="394"/>
      <c r="K5" s="394"/>
      <c r="L5" s="394"/>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05" t="s">
        <v>6</v>
      </c>
      <c r="B7" s="405"/>
      <c r="C7" s="405"/>
      <c r="D7" s="405"/>
      <c r="E7" s="405"/>
      <c r="F7" s="405"/>
      <c r="G7" s="405"/>
      <c r="H7" s="405"/>
      <c r="I7" s="405"/>
      <c r="J7" s="405"/>
      <c r="K7" s="405"/>
      <c r="L7" s="405"/>
    </row>
    <row r="8" spans="1:44" ht="18.75" x14ac:dyDescent="0.25">
      <c r="A8" s="405"/>
      <c r="B8" s="405"/>
      <c r="C8" s="405"/>
      <c r="D8" s="405"/>
      <c r="E8" s="405"/>
      <c r="F8" s="405"/>
      <c r="G8" s="405"/>
      <c r="H8" s="405"/>
      <c r="I8" s="405"/>
      <c r="J8" s="405"/>
      <c r="K8" s="405"/>
      <c r="L8" s="405"/>
    </row>
    <row r="9" spans="1:44" x14ac:dyDescent="0.25">
      <c r="A9" s="406" t="str">
        <f>'1. паспорт местоположение'!A9:C9</f>
        <v xml:space="preserve">Акционерное общество "Западная энергетическая компания" </v>
      </c>
      <c r="B9" s="406"/>
      <c r="C9" s="406"/>
      <c r="D9" s="406"/>
      <c r="E9" s="406"/>
      <c r="F9" s="406"/>
      <c r="G9" s="406"/>
      <c r="H9" s="406"/>
      <c r="I9" s="406"/>
      <c r="J9" s="406"/>
      <c r="K9" s="406"/>
      <c r="L9" s="406"/>
    </row>
    <row r="10" spans="1:44" x14ac:dyDescent="0.25">
      <c r="A10" s="410" t="s">
        <v>5</v>
      </c>
      <c r="B10" s="410"/>
      <c r="C10" s="410"/>
      <c r="D10" s="410"/>
      <c r="E10" s="410"/>
      <c r="F10" s="410"/>
      <c r="G10" s="410"/>
      <c r="H10" s="410"/>
      <c r="I10" s="410"/>
      <c r="J10" s="410"/>
      <c r="K10" s="410"/>
      <c r="L10" s="410"/>
    </row>
    <row r="11" spans="1:44" ht="18.75" x14ac:dyDescent="0.25">
      <c r="A11" s="405"/>
      <c r="B11" s="405"/>
      <c r="C11" s="405"/>
      <c r="D11" s="405"/>
      <c r="E11" s="405"/>
      <c r="F11" s="405"/>
      <c r="G11" s="405"/>
      <c r="H11" s="405"/>
      <c r="I11" s="405"/>
      <c r="J11" s="405"/>
      <c r="K11" s="405"/>
      <c r="L11" s="405"/>
    </row>
    <row r="12" spans="1:44" x14ac:dyDescent="0.25">
      <c r="A12" s="406" t="str">
        <f>'1. паспорт местоположение'!A12:C12</f>
        <v>J 19-14</v>
      </c>
      <c r="B12" s="406"/>
      <c r="C12" s="406"/>
      <c r="D12" s="406"/>
      <c r="E12" s="406"/>
      <c r="F12" s="406"/>
      <c r="G12" s="406"/>
      <c r="H12" s="406"/>
      <c r="I12" s="406"/>
      <c r="J12" s="406"/>
      <c r="K12" s="406"/>
      <c r="L12" s="406"/>
    </row>
    <row r="13" spans="1:44" x14ac:dyDescent="0.25">
      <c r="A13" s="410" t="s">
        <v>4</v>
      </c>
      <c r="B13" s="410"/>
      <c r="C13" s="410"/>
      <c r="D13" s="410"/>
      <c r="E13" s="410"/>
      <c r="F13" s="410"/>
      <c r="G13" s="410"/>
      <c r="H13" s="410"/>
      <c r="I13" s="410"/>
      <c r="J13" s="410"/>
      <c r="K13" s="410"/>
      <c r="L13" s="410"/>
    </row>
    <row r="14" spans="1:44" ht="18.75" x14ac:dyDescent="0.25">
      <c r="A14" s="411"/>
      <c r="B14" s="411"/>
      <c r="C14" s="411"/>
      <c r="D14" s="411"/>
      <c r="E14" s="411"/>
      <c r="F14" s="411"/>
      <c r="G14" s="411"/>
      <c r="H14" s="411"/>
      <c r="I14" s="411"/>
      <c r="J14" s="411"/>
      <c r="K14" s="411"/>
      <c r="L14" s="411"/>
    </row>
    <row r="15" spans="1:44" x14ac:dyDescent="0.25">
      <c r="A15" s="406" t="str">
        <f>'1. паспорт местоположение'!A15</f>
        <v>Строительство КЛ 15 кВ от  РП-1 до ТП-3 ул. Рабочая, г. Пионерский</v>
      </c>
      <c r="B15" s="406"/>
      <c r="C15" s="406"/>
      <c r="D15" s="406"/>
      <c r="E15" s="406"/>
      <c r="F15" s="406"/>
      <c r="G15" s="406"/>
      <c r="H15" s="406"/>
      <c r="I15" s="406"/>
      <c r="J15" s="406"/>
      <c r="K15" s="406"/>
      <c r="L15" s="406"/>
    </row>
    <row r="16" spans="1:44" x14ac:dyDescent="0.25">
      <c r="A16" s="410" t="s">
        <v>3</v>
      </c>
      <c r="B16" s="410"/>
      <c r="C16" s="410"/>
      <c r="D16" s="410"/>
      <c r="E16" s="410"/>
      <c r="F16" s="410"/>
      <c r="G16" s="410"/>
      <c r="H16" s="410"/>
      <c r="I16" s="410"/>
      <c r="J16" s="410"/>
      <c r="K16" s="410"/>
      <c r="L16" s="410"/>
    </row>
    <row r="17" spans="1:12" ht="15.75" customHeight="1" x14ac:dyDescent="0.25">
      <c r="L17" s="96"/>
    </row>
    <row r="18" spans="1:12" x14ac:dyDescent="0.25">
      <c r="K18" s="95"/>
    </row>
    <row r="19" spans="1:12" ht="15.75" customHeight="1" x14ac:dyDescent="0.25">
      <c r="A19" s="471" t="s">
        <v>422</v>
      </c>
      <c r="B19" s="471"/>
      <c r="C19" s="471"/>
      <c r="D19" s="471"/>
      <c r="E19" s="471"/>
      <c r="F19" s="471"/>
      <c r="G19" s="471"/>
      <c r="H19" s="471"/>
      <c r="I19" s="471"/>
      <c r="J19" s="471"/>
      <c r="K19" s="471"/>
      <c r="L19" s="471"/>
    </row>
    <row r="20" spans="1:12" x14ac:dyDescent="0.25">
      <c r="A20" s="64"/>
      <c r="B20" s="64"/>
      <c r="C20" s="94"/>
      <c r="D20" s="94"/>
      <c r="E20" s="94"/>
      <c r="F20" s="94"/>
      <c r="G20" s="94"/>
      <c r="H20" s="94"/>
      <c r="I20" s="94"/>
      <c r="J20" s="94"/>
      <c r="K20" s="94"/>
      <c r="L20" s="94"/>
    </row>
    <row r="21" spans="1:12" ht="28.5" customHeight="1" x14ac:dyDescent="0.25">
      <c r="A21" s="463" t="s">
        <v>217</v>
      </c>
      <c r="B21" s="463" t="s">
        <v>216</v>
      </c>
      <c r="C21" s="469" t="s">
        <v>354</v>
      </c>
      <c r="D21" s="469"/>
      <c r="E21" s="469"/>
      <c r="F21" s="469"/>
      <c r="G21" s="469"/>
      <c r="H21" s="469"/>
      <c r="I21" s="464" t="s">
        <v>215</v>
      </c>
      <c r="J21" s="466" t="s">
        <v>356</v>
      </c>
      <c r="K21" s="463" t="s">
        <v>214</v>
      </c>
      <c r="L21" s="465" t="s">
        <v>355</v>
      </c>
    </row>
    <row r="22" spans="1:12" ht="58.5" customHeight="1" x14ac:dyDescent="0.25">
      <c r="A22" s="463"/>
      <c r="B22" s="463"/>
      <c r="C22" s="470" t="s">
        <v>563</v>
      </c>
      <c r="D22" s="470"/>
      <c r="E22" s="470" t="s">
        <v>8</v>
      </c>
      <c r="F22" s="470"/>
      <c r="G22" s="470" t="s">
        <v>564</v>
      </c>
      <c r="H22" s="470"/>
      <c r="I22" s="464"/>
      <c r="J22" s="467"/>
      <c r="K22" s="463"/>
      <c r="L22" s="465"/>
    </row>
    <row r="23" spans="1:12" ht="31.5" x14ac:dyDescent="0.25">
      <c r="A23" s="463"/>
      <c r="B23" s="463"/>
      <c r="C23" s="93" t="s">
        <v>213</v>
      </c>
      <c r="D23" s="93" t="s">
        <v>212</v>
      </c>
      <c r="E23" s="93" t="s">
        <v>213</v>
      </c>
      <c r="F23" s="93" t="s">
        <v>212</v>
      </c>
      <c r="G23" s="93" t="s">
        <v>213</v>
      </c>
      <c r="H23" s="93" t="s">
        <v>212</v>
      </c>
      <c r="I23" s="464"/>
      <c r="J23" s="468"/>
      <c r="K23" s="463"/>
      <c r="L23" s="465"/>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88"/>
      <c r="D25" s="288"/>
      <c r="E25" s="91"/>
      <c r="F25" s="91"/>
      <c r="G25" s="288"/>
      <c r="H25" s="288"/>
      <c r="I25" s="91"/>
      <c r="J25" s="91"/>
      <c r="K25" s="83"/>
      <c r="L25" s="98"/>
    </row>
    <row r="26" spans="1:12" ht="21.75" customHeight="1" x14ac:dyDescent="0.25">
      <c r="A26" s="85" t="s">
        <v>210</v>
      </c>
      <c r="B26" s="92" t="s">
        <v>361</v>
      </c>
      <c r="C26" s="289"/>
      <c r="D26" s="289"/>
      <c r="E26" s="91"/>
      <c r="F26" s="91"/>
      <c r="G26" s="289"/>
      <c r="H26" s="289"/>
      <c r="I26" s="220"/>
      <c r="J26" s="91"/>
      <c r="K26" s="83"/>
      <c r="L26" s="83"/>
    </row>
    <row r="27" spans="1:12" s="67" customFormat="1" ht="39" customHeight="1" x14ac:dyDescent="0.25">
      <c r="A27" s="85" t="s">
        <v>209</v>
      </c>
      <c r="B27" s="92" t="s">
        <v>363</v>
      </c>
      <c r="C27" s="290" t="s">
        <v>457</v>
      </c>
      <c r="D27" s="290" t="s">
        <v>457</v>
      </c>
      <c r="E27" s="91"/>
      <c r="F27" s="91"/>
      <c r="G27" s="290" t="s">
        <v>457</v>
      </c>
      <c r="H27" s="290" t="s">
        <v>457</v>
      </c>
      <c r="I27" s="220"/>
      <c r="J27" s="91"/>
      <c r="K27" s="83"/>
      <c r="L27" s="83"/>
    </row>
    <row r="28" spans="1:12" s="67" customFormat="1" ht="70.5" customHeight="1" x14ac:dyDescent="0.25">
      <c r="A28" s="85" t="s">
        <v>362</v>
      </c>
      <c r="B28" s="92" t="s">
        <v>367</v>
      </c>
      <c r="C28" s="290" t="s">
        <v>457</v>
      </c>
      <c r="D28" s="290" t="s">
        <v>457</v>
      </c>
      <c r="E28" s="91"/>
      <c r="F28" s="91"/>
      <c r="G28" s="290" t="s">
        <v>457</v>
      </c>
      <c r="H28" s="290" t="s">
        <v>457</v>
      </c>
      <c r="I28" s="220"/>
      <c r="J28" s="91"/>
      <c r="K28" s="83"/>
      <c r="L28" s="83"/>
    </row>
    <row r="29" spans="1:12" s="67" customFormat="1" ht="54" customHeight="1" x14ac:dyDescent="0.25">
      <c r="A29" s="85" t="s">
        <v>208</v>
      </c>
      <c r="B29" s="92" t="s">
        <v>366</v>
      </c>
      <c r="C29" s="290" t="s">
        <v>457</v>
      </c>
      <c r="D29" s="290" t="s">
        <v>457</v>
      </c>
      <c r="E29" s="91"/>
      <c r="F29" s="91"/>
      <c r="G29" s="290" t="s">
        <v>457</v>
      </c>
      <c r="H29" s="290" t="s">
        <v>457</v>
      </c>
      <c r="I29" s="220"/>
      <c r="J29" s="91"/>
      <c r="K29" s="83"/>
      <c r="L29" s="83"/>
    </row>
    <row r="30" spans="1:12" s="67" customFormat="1" ht="42" customHeight="1" x14ac:dyDescent="0.25">
      <c r="A30" s="85" t="s">
        <v>207</v>
      </c>
      <c r="B30" s="92" t="s">
        <v>368</v>
      </c>
      <c r="C30" s="290" t="s">
        <v>457</v>
      </c>
      <c r="D30" s="290" t="s">
        <v>457</v>
      </c>
      <c r="E30" s="91"/>
      <c r="F30" s="91"/>
      <c r="G30" s="290" t="s">
        <v>457</v>
      </c>
      <c r="H30" s="290" t="s">
        <v>457</v>
      </c>
      <c r="I30" s="220"/>
      <c r="J30" s="91"/>
      <c r="K30" s="83"/>
      <c r="L30" s="83"/>
    </row>
    <row r="31" spans="1:12" s="67" customFormat="1" ht="37.5" customHeight="1" x14ac:dyDescent="0.25">
      <c r="A31" s="85" t="s">
        <v>206</v>
      </c>
      <c r="B31" s="84" t="s">
        <v>364</v>
      </c>
      <c r="C31" s="289">
        <v>44936</v>
      </c>
      <c r="D31" s="289">
        <v>44941</v>
      </c>
      <c r="E31" s="91"/>
      <c r="F31" s="91"/>
      <c r="G31" s="289">
        <v>44936</v>
      </c>
      <c r="H31" s="289">
        <v>44941</v>
      </c>
      <c r="I31" s="218"/>
      <c r="J31" s="91"/>
      <c r="K31" s="83"/>
      <c r="L31" s="83"/>
    </row>
    <row r="32" spans="1:12" s="67" customFormat="1" ht="31.5" x14ac:dyDescent="0.25">
      <c r="A32" s="85" t="s">
        <v>204</v>
      </c>
      <c r="B32" s="84" t="s">
        <v>369</v>
      </c>
      <c r="C32" s="289" t="s">
        <v>584</v>
      </c>
      <c r="D32" s="289">
        <v>45006</v>
      </c>
      <c r="E32" s="91"/>
      <c r="F32" s="91"/>
      <c r="G32" s="289" t="s">
        <v>584</v>
      </c>
      <c r="H32" s="289">
        <v>45006</v>
      </c>
      <c r="I32" s="218"/>
      <c r="J32" s="91"/>
      <c r="K32" s="83"/>
      <c r="L32" s="83"/>
    </row>
    <row r="33" spans="1:12" s="67" customFormat="1" ht="37.5" customHeight="1" x14ac:dyDescent="0.25">
      <c r="A33" s="85" t="s">
        <v>380</v>
      </c>
      <c r="B33" s="84" t="s">
        <v>296</v>
      </c>
      <c r="C33" s="290" t="s">
        <v>457</v>
      </c>
      <c r="D33" s="290" t="s">
        <v>457</v>
      </c>
      <c r="E33" s="91"/>
      <c r="F33" s="91"/>
      <c r="G33" s="290" t="s">
        <v>457</v>
      </c>
      <c r="H33" s="290" t="s">
        <v>457</v>
      </c>
      <c r="I33" s="220"/>
      <c r="J33" s="91"/>
      <c r="K33" s="83"/>
      <c r="L33" s="83"/>
    </row>
    <row r="34" spans="1:12" s="67" customFormat="1" ht="47.25" customHeight="1" x14ac:dyDescent="0.25">
      <c r="A34" s="85" t="s">
        <v>381</v>
      </c>
      <c r="B34" s="84" t="s">
        <v>373</v>
      </c>
      <c r="C34" s="290" t="s">
        <v>457</v>
      </c>
      <c r="D34" s="290" t="s">
        <v>457</v>
      </c>
      <c r="E34" s="90"/>
      <c r="F34" s="90"/>
      <c r="G34" s="290" t="s">
        <v>457</v>
      </c>
      <c r="H34" s="290" t="s">
        <v>457</v>
      </c>
      <c r="I34" s="220"/>
      <c r="J34" s="90"/>
      <c r="K34" s="90"/>
      <c r="L34" s="83"/>
    </row>
    <row r="35" spans="1:12" s="67" customFormat="1" ht="49.5" customHeight="1" x14ac:dyDescent="0.25">
      <c r="A35" s="85" t="s">
        <v>382</v>
      </c>
      <c r="B35" s="84" t="s">
        <v>205</v>
      </c>
      <c r="C35" s="289">
        <v>45006</v>
      </c>
      <c r="D35" s="289">
        <v>45010</v>
      </c>
      <c r="E35" s="90"/>
      <c r="F35" s="90"/>
      <c r="G35" s="289">
        <v>45006</v>
      </c>
      <c r="H35" s="289">
        <v>45010</v>
      </c>
      <c r="I35" s="218"/>
      <c r="J35" s="90"/>
      <c r="K35" s="90"/>
      <c r="L35" s="83"/>
    </row>
    <row r="36" spans="1:12" ht="37.5" customHeight="1" x14ac:dyDescent="0.25">
      <c r="A36" s="85" t="s">
        <v>383</v>
      </c>
      <c r="B36" s="84" t="s">
        <v>365</v>
      </c>
      <c r="C36" s="290" t="s">
        <v>457</v>
      </c>
      <c r="D36" s="290" t="s">
        <v>457</v>
      </c>
      <c r="E36" s="89"/>
      <c r="F36" s="88"/>
      <c r="G36" s="290" t="s">
        <v>457</v>
      </c>
      <c r="H36" s="290" t="s">
        <v>457</v>
      </c>
      <c r="I36" s="220"/>
      <c r="J36" s="87"/>
      <c r="K36" s="83"/>
      <c r="L36" s="83"/>
    </row>
    <row r="37" spans="1:12" x14ac:dyDescent="0.25">
      <c r="A37" s="85" t="s">
        <v>384</v>
      </c>
      <c r="B37" s="84" t="s">
        <v>203</v>
      </c>
      <c r="C37" s="289">
        <v>42454</v>
      </c>
      <c r="D37" s="291">
        <v>45045</v>
      </c>
      <c r="E37" s="89"/>
      <c r="F37" s="88"/>
      <c r="G37" s="289">
        <v>42454</v>
      </c>
      <c r="H37" s="291">
        <v>45045</v>
      </c>
      <c r="I37" s="220"/>
      <c r="J37" s="87"/>
      <c r="K37" s="83"/>
      <c r="L37" s="83"/>
    </row>
    <row r="38" spans="1:12" x14ac:dyDescent="0.25">
      <c r="A38" s="85" t="s">
        <v>385</v>
      </c>
      <c r="B38" s="86" t="s">
        <v>202</v>
      </c>
      <c r="C38" s="292"/>
      <c r="D38" s="292"/>
      <c r="E38" s="83"/>
      <c r="F38" s="83"/>
      <c r="G38" s="292"/>
      <c r="H38" s="292"/>
      <c r="I38" s="219"/>
      <c r="J38" s="83"/>
      <c r="K38" s="83"/>
      <c r="L38" s="83"/>
    </row>
    <row r="39" spans="1:12" ht="63" x14ac:dyDescent="0.25">
      <c r="A39" s="85">
        <v>2</v>
      </c>
      <c r="B39" s="84" t="s">
        <v>370</v>
      </c>
      <c r="C39" s="291">
        <v>45047</v>
      </c>
      <c r="D39" s="291">
        <v>45060</v>
      </c>
      <c r="E39" s="83"/>
      <c r="F39" s="83"/>
      <c r="G39" s="291">
        <v>45047</v>
      </c>
      <c r="H39" s="291">
        <v>45060</v>
      </c>
      <c r="I39" s="219"/>
      <c r="J39" s="83"/>
      <c r="K39" s="83"/>
      <c r="L39" s="83"/>
    </row>
    <row r="40" spans="1:12" ht="33.75" customHeight="1" x14ac:dyDescent="0.25">
      <c r="A40" s="85" t="s">
        <v>201</v>
      </c>
      <c r="B40" s="84" t="s">
        <v>372</v>
      </c>
      <c r="C40" s="291">
        <v>45061</v>
      </c>
      <c r="D40" s="289">
        <v>45092</v>
      </c>
      <c r="E40" s="83"/>
      <c r="F40" s="83"/>
      <c r="G40" s="291">
        <v>45061</v>
      </c>
      <c r="H40" s="289">
        <v>45092</v>
      </c>
      <c r="I40" s="219"/>
      <c r="J40" s="83"/>
      <c r="K40" s="83"/>
      <c r="L40" s="83"/>
    </row>
    <row r="41" spans="1:12" ht="63" customHeight="1" x14ac:dyDescent="0.25">
      <c r="A41" s="85" t="s">
        <v>200</v>
      </c>
      <c r="B41" s="86" t="s">
        <v>453</v>
      </c>
      <c r="C41" s="292"/>
      <c r="D41" s="292"/>
      <c r="E41" s="83"/>
      <c r="F41" s="83"/>
      <c r="G41" s="292"/>
      <c r="H41" s="292"/>
      <c r="I41" s="219"/>
      <c r="J41" s="83"/>
      <c r="K41" s="83"/>
      <c r="L41" s="83"/>
    </row>
    <row r="42" spans="1:12" ht="58.5" customHeight="1" x14ac:dyDescent="0.25">
      <c r="A42" s="85">
        <v>3</v>
      </c>
      <c r="B42" s="84" t="s">
        <v>371</v>
      </c>
      <c r="C42" s="289">
        <v>45061</v>
      </c>
      <c r="D42" s="289">
        <v>45092</v>
      </c>
      <c r="E42" s="83"/>
      <c r="F42" s="83"/>
      <c r="G42" s="289">
        <v>45061</v>
      </c>
      <c r="H42" s="289">
        <v>45092</v>
      </c>
      <c r="I42" s="220"/>
      <c r="J42" s="83"/>
      <c r="K42" s="83"/>
      <c r="L42" s="83"/>
    </row>
    <row r="43" spans="1:12" ht="34.5" customHeight="1" x14ac:dyDescent="0.25">
      <c r="A43" s="85" t="s">
        <v>199</v>
      </c>
      <c r="B43" s="84" t="s">
        <v>197</v>
      </c>
      <c r="C43" s="289">
        <v>45092</v>
      </c>
      <c r="D43" s="289">
        <v>45097</v>
      </c>
      <c r="E43" s="83"/>
      <c r="F43" s="83"/>
      <c r="G43" s="289">
        <v>45092</v>
      </c>
      <c r="H43" s="289">
        <v>45097</v>
      </c>
      <c r="I43" s="220"/>
      <c r="J43" s="83"/>
      <c r="K43" s="83"/>
      <c r="L43" s="83"/>
    </row>
    <row r="44" spans="1:12" ht="24.75" customHeight="1" x14ac:dyDescent="0.25">
      <c r="A44" s="85" t="s">
        <v>198</v>
      </c>
      <c r="B44" s="84" t="s">
        <v>195</v>
      </c>
      <c r="C44" s="289">
        <v>45097</v>
      </c>
      <c r="D44" s="289">
        <v>45199</v>
      </c>
      <c r="E44" s="83"/>
      <c r="F44" s="83"/>
      <c r="G44" s="289">
        <v>45097</v>
      </c>
      <c r="H44" s="289">
        <v>45199</v>
      </c>
      <c r="I44" s="220"/>
      <c r="J44" s="83"/>
      <c r="K44" s="83"/>
      <c r="L44" s="83"/>
    </row>
    <row r="45" spans="1:12" ht="90.75" customHeight="1" x14ac:dyDescent="0.25">
      <c r="A45" s="85" t="s">
        <v>196</v>
      </c>
      <c r="B45" s="84" t="s">
        <v>376</v>
      </c>
      <c r="C45" s="290" t="s">
        <v>457</v>
      </c>
      <c r="D45" s="290" t="s">
        <v>457</v>
      </c>
      <c r="E45" s="83"/>
      <c r="F45" s="83"/>
      <c r="G45" s="290" t="s">
        <v>457</v>
      </c>
      <c r="H45" s="290" t="s">
        <v>457</v>
      </c>
      <c r="I45" s="219"/>
      <c r="J45" s="83"/>
      <c r="K45" s="83"/>
      <c r="L45" s="83"/>
    </row>
    <row r="46" spans="1:12" ht="167.25" customHeight="1" x14ac:dyDescent="0.25">
      <c r="A46" s="85" t="s">
        <v>194</v>
      </c>
      <c r="B46" s="84" t="s">
        <v>374</v>
      </c>
      <c r="C46" s="290" t="s">
        <v>457</v>
      </c>
      <c r="D46" s="290" t="s">
        <v>457</v>
      </c>
      <c r="E46" s="83"/>
      <c r="F46" s="83"/>
      <c r="G46" s="290" t="s">
        <v>457</v>
      </c>
      <c r="H46" s="290" t="s">
        <v>457</v>
      </c>
      <c r="I46" s="219"/>
      <c r="J46" s="83"/>
      <c r="K46" s="83"/>
      <c r="L46" s="83"/>
    </row>
    <row r="47" spans="1:12" ht="30.75" customHeight="1" x14ac:dyDescent="0.25">
      <c r="A47" s="85" t="s">
        <v>192</v>
      </c>
      <c r="B47" s="84" t="s">
        <v>193</v>
      </c>
      <c r="C47" s="289"/>
      <c r="D47" s="289"/>
      <c r="E47" s="83"/>
      <c r="F47" s="83"/>
      <c r="G47" s="289"/>
      <c r="H47" s="289"/>
      <c r="I47" s="220"/>
      <c r="J47" s="83"/>
      <c r="K47" s="83"/>
      <c r="L47" s="83"/>
    </row>
    <row r="48" spans="1:12" ht="37.5" customHeight="1" x14ac:dyDescent="0.25">
      <c r="A48" s="85" t="s">
        <v>386</v>
      </c>
      <c r="B48" s="86" t="s">
        <v>191</v>
      </c>
      <c r="C48" s="292"/>
      <c r="D48" s="292"/>
      <c r="E48" s="83"/>
      <c r="F48" s="83"/>
      <c r="G48" s="292"/>
      <c r="H48" s="292"/>
      <c r="I48" s="220"/>
      <c r="J48" s="83"/>
      <c r="K48" s="83"/>
      <c r="L48" s="83"/>
    </row>
    <row r="49" spans="1:12" ht="35.25" customHeight="1" x14ac:dyDescent="0.25">
      <c r="A49" s="85">
        <v>4</v>
      </c>
      <c r="B49" s="84" t="s">
        <v>189</v>
      </c>
      <c r="C49" s="289">
        <v>45199</v>
      </c>
      <c r="D49" s="289">
        <v>45201</v>
      </c>
      <c r="E49" s="83"/>
      <c r="F49" s="83"/>
      <c r="G49" s="289">
        <v>45199</v>
      </c>
      <c r="H49" s="289">
        <v>45201</v>
      </c>
      <c r="I49" s="220"/>
      <c r="J49" s="83"/>
      <c r="K49" s="83"/>
      <c r="L49" s="83"/>
    </row>
    <row r="50" spans="1:12" ht="86.25" customHeight="1" x14ac:dyDescent="0.25">
      <c r="A50" s="85" t="s">
        <v>190</v>
      </c>
      <c r="B50" s="84" t="s">
        <v>375</v>
      </c>
      <c r="C50" s="289">
        <v>43008</v>
      </c>
      <c r="D50" s="291">
        <v>43023</v>
      </c>
      <c r="E50" s="83"/>
      <c r="F50" s="83"/>
      <c r="G50" s="289">
        <v>43008</v>
      </c>
      <c r="H50" s="291">
        <v>43023</v>
      </c>
      <c r="I50" s="219"/>
      <c r="J50" s="83"/>
      <c r="K50" s="83"/>
      <c r="L50" s="83"/>
    </row>
    <row r="51" spans="1:12" ht="77.25" customHeight="1" x14ac:dyDescent="0.25">
      <c r="A51" s="85" t="s">
        <v>188</v>
      </c>
      <c r="B51" s="84" t="s">
        <v>377</v>
      </c>
      <c r="C51" s="289">
        <v>45199</v>
      </c>
      <c r="D51" s="291">
        <v>45204</v>
      </c>
      <c r="E51" s="83"/>
      <c r="F51" s="83"/>
      <c r="G51" s="289">
        <v>45199</v>
      </c>
      <c r="H51" s="291">
        <v>45204</v>
      </c>
      <c r="I51" s="219"/>
      <c r="J51" s="83"/>
      <c r="K51" s="83"/>
      <c r="L51" s="83"/>
    </row>
    <row r="52" spans="1:12" ht="71.25" customHeight="1" x14ac:dyDescent="0.25">
      <c r="A52" s="85" t="s">
        <v>186</v>
      </c>
      <c r="B52" s="84" t="s">
        <v>187</v>
      </c>
      <c r="C52" s="289"/>
      <c r="D52" s="291"/>
      <c r="E52" s="83"/>
      <c r="F52" s="83"/>
      <c r="G52" s="289"/>
      <c r="H52" s="291"/>
      <c r="I52" s="220"/>
      <c r="J52" s="83"/>
      <c r="K52" s="83"/>
      <c r="L52" s="83"/>
    </row>
    <row r="53" spans="1:12" ht="48" customHeight="1" x14ac:dyDescent="0.25">
      <c r="A53" s="85" t="s">
        <v>184</v>
      </c>
      <c r="B53" s="139" t="s">
        <v>378</v>
      </c>
      <c r="C53" s="291">
        <v>45199</v>
      </c>
      <c r="D53" s="291">
        <v>45199</v>
      </c>
      <c r="E53" s="83"/>
      <c r="F53" s="83"/>
      <c r="G53" s="291">
        <v>45199</v>
      </c>
      <c r="H53" s="291">
        <v>45199</v>
      </c>
      <c r="I53" s="219"/>
      <c r="J53" s="83"/>
      <c r="K53" s="83"/>
      <c r="L53" s="83"/>
    </row>
    <row r="54" spans="1:12" ht="46.5" customHeight="1" x14ac:dyDescent="0.25">
      <c r="A54" s="85" t="s">
        <v>379</v>
      </c>
      <c r="B54" s="84" t="s">
        <v>185</v>
      </c>
      <c r="C54" s="291">
        <v>45199</v>
      </c>
      <c r="D54" s="291">
        <v>45199</v>
      </c>
      <c r="E54" s="83"/>
      <c r="F54" s="83"/>
      <c r="G54" s="291">
        <v>45199</v>
      </c>
      <c r="H54" s="291">
        <v>45199</v>
      </c>
      <c r="I54" s="219"/>
      <c r="J54" s="8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2021-02-24T20:49:48Z</dcterms:modified>
</cp:coreProperties>
</file>