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425" activeTab="3"/>
  </bookViews>
  <sheets>
    <sheet name="ССР 2 квартал 2018" sheetId="4" r:id="rId1"/>
    <sheet name="ССР 2001" sheetId="5" r:id="rId2"/>
    <sheet name="ПИР" sheetId="6" r:id="rId3"/>
    <sheet name="сводка затрат" sheetId="2" r:id="rId4"/>
  </sheets>
  <definedNames>
    <definedName name="_xlnm.Print_Area" localSheetId="2">ПИР!$A$1:$H$45</definedName>
    <definedName name="_xlnm.Print_Area" localSheetId="0">'ССР 2 квартал 2018'!$A$3:$H$33</definedName>
    <definedName name="_xlnm.Print_Area" localSheetId="1">'ССР 2001'!$A$3:$H$31</definedName>
  </definedNames>
  <calcPr calcId="144525"/>
</workbook>
</file>

<file path=xl/calcChain.xml><?xml version="1.0" encoding="utf-8"?>
<calcChain xmlns="http://schemas.openxmlformats.org/spreadsheetml/2006/main">
  <c r="J22" i="2" l="1"/>
  <c r="J21" i="2"/>
  <c r="D20" i="2"/>
  <c r="I21" i="2" l="1"/>
  <c r="H21" i="2"/>
  <c r="G21" i="2"/>
  <c r="F21" i="2"/>
  <c r="E21" i="2"/>
  <c r="D21" i="2"/>
  <c r="G8" i="2"/>
  <c r="D8" i="2"/>
  <c r="G36" i="4"/>
  <c r="G35" i="4"/>
  <c r="F8" i="2"/>
  <c r="E8" i="2"/>
  <c r="G26" i="5"/>
  <c r="F26" i="5"/>
  <c r="E26" i="5"/>
  <c r="D26" i="5"/>
  <c r="H30" i="4"/>
  <c r="H31" i="4" s="1"/>
  <c r="F30" i="4"/>
  <c r="G30" i="4"/>
  <c r="E30" i="4"/>
  <c r="D30" i="4"/>
  <c r="G31" i="4"/>
  <c r="E31" i="4"/>
  <c r="D31" i="4"/>
  <c r="H29" i="4"/>
  <c r="G29" i="4"/>
  <c r="E29" i="4"/>
  <c r="D29" i="4"/>
  <c r="H28" i="4"/>
  <c r="G28" i="4"/>
  <c r="F28" i="4"/>
  <c r="E28" i="4"/>
  <c r="D28" i="4"/>
  <c r="H27" i="4"/>
  <c r="G27" i="4"/>
  <c r="E27" i="4"/>
  <c r="D27" i="4"/>
  <c r="G25" i="4"/>
  <c r="G26" i="4" s="1"/>
  <c r="F26" i="4"/>
  <c r="E26" i="4"/>
  <c r="D26" i="4"/>
  <c r="G22" i="4"/>
  <c r="F22" i="4"/>
  <c r="G34" i="6"/>
  <c r="G33" i="6"/>
  <c r="H26" i="6"/>
  <c r="H22" i="6"/>
  <c r="H26" i="5" l="1"/>
  <c r="H25" i="4"/>
  <c r="H26" i="4" s="1"/>
  <c r="G35" i="6"/>
  <c r="H39" i="6" l="1"/>
  <c r="F37" i="6"/>
  <c r="H37" i="6" s="1"/>
  <c r="G27" i="5" l="1"/>
  <c r="F27" i="5"/>
  <c r="H32" i="4"/>
  <c r="H33" i="4" s="1"/>
  <c r="G32" i="4"/>
  <c r="G33" i="4" s="1"/>
  <c r="F32" i="4"/>
  <c r="F33" i="4" s="1"/>
  <c r="E32" i="4"/>
  <c r="E33" i="4" s="1"/>
  <c r="D32" i="4"/>
  <c r="D33" i="4" s="1"/>
  <c r="H20" i="4"/>
  <c r="G14" i="4"/>
  <c r="F14" i="4"/>
  <c r="E14" i="4"/>
  <c r="D14" i="4"/>
  <c r="H13" i="4"/>
  <c r="E27" i="5" l="1"/>
  <c r="F28" i="5"/>
  <c r="F29" i="5"/>
  <c r="G28" i="5"/>
  <c r="G29" i="5" s="1"/>
  <c r="D16" i="4"/>
  <c r="G16" i="4"/>
  <c r="G17" i="4" s="1"/>
  <c r="G18" i="4" s="1"/>
  <c r="G23" i="4" s="1"/>
  <c r="E16" i="4"/>
  <c r="E17" i="4" s="1"/>
  <c r="E18" i="4" s="1"/>
  <c r="F16" i="4"/>
  <c r="F17" i="4" s="1"/>
  <c r="F18" i="4" s="1"/>
  <c r="F23" i="4" s="1"/>
  <c r="F27" i="4" s="1"/>
  <c r="F29" i="4" s="1"/>
  <c r="H14" i="4"/>
  <c r="G30" i="5" l="1"/>
  <c r="G31" i="5" s="1"/>
  <c r="F30" i="5"/>
  <c r="F31" i="5" s="1"/>
  <c r="E28" i="5"/>
  <c r="E29" i="5" s="1"/>
  <c r="E21" i="4"/>
  <c r="E22" i="4" s="1"/>
  <c r="E23" i="4" s="1"/>
  <c r="F31" i="4"/>
  <c r="H16" i="4"/>
  <c r="H17" i="4" s="1"/>
  <c r="H18" i="4" s="1"/>
  <c r="D17" i="4"/>
  <c r="D18" i="4" s="1"/>
  <c r="E30" i="5" l="1"/>
  <c r="E31" i="5" s="1"/>
  <c r="H27" i="5"/>
  <c r="D27" i="5"/>
  <c r="D21" i="4"/>
  <c r="H28" i="5" l="1"/>
  <c r="H29" i="5" s="1"/>
  <c r="D28" i="5"/>
  <c r="D29" i="5" s="1"/>
  <c r="H21" i="4"/>
  <c r="H22" i="4" s="1"/>
  <c r="H23" i="4" s="1"/>
  <c r="D22" i="4"/>
  <c r="D23" i="4" s="1"/>
  <c r="H30" i="5" l="1"/>
  <c r="H31" i="5" s="1"/>
  <c r="D30" i="5"/>
  <c r="D31" i="5" s="1"/>
  <c r="I8" i="2"/>
  <c r="J8" i="2" s="1"/>
  <c r="E20" i="2" l="1"/>
  <c r="F20" i="2"/>
  <c r="G20" i="2"/>
  <c r="H20" i="2"/>
  <c r="D22" i="2" l="1"/>
  <c r="H10" i="2"/>
  <c r="H12" i="2" s="1"/>
  <c r="H22" i="2" s="1"/>
  <c r="G10" i="2"/>
  <c r="G12" i="2" s="1"/>
  <c r="G22" i="2" s="1"/>
  <c r="F10" i="2"/>
  <c r="F12" i="2" s="1"/>
  <c r="F22" i="2" s="1"/>
  <c r="E10" i="2"/>
  <c r="E12" i="2" s="1"/>
  <c r="E22" i="2" s="1"/>
  <c r="D10" i="2"/>
  <c r="D12" i="2" s="1"/>
  <c r="I12" i="2" l="1"/>
  <c r="J12" i="2" s="1"/>
  <c r="I22" i="2"/>
  <c r="I10" i="2"/>
  <c r="J10" i="2" s="1"/>
</calcChain>
</file>

<file path=xl/sharedStrings.xml><?xml version="1.0" encoding="utf-8"?>
<sst xmlns="http://schemas.openxmlformats.org/spreadsheetml/2006/main" count="177" uniqueCount="134">
  <si>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</si>
  <si>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</si>
  <si>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</si>
  <si>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</si>
  <si>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</si>
  <si>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</si>
  <si>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</si>
  <si>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</si>
  <si>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</si>
  <si>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</si>
  <si>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</si>
  <si>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</si>
  <si>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</si>
  <si>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</si>
  <si>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</si>
  <si>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</si>
  <si>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</si>
  <si>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Кдеф=Кдеф2018/2017*Кдеф2019/2018*Кдеф2020/2019*Кдеф2021/2020*Кдеф2022/2021*Кдеф2023/2022</t>
  </si>
  <si>
    <t>Коэффициенты перевода в текущие цены в базу 2001г по письму Минрегиона от  07.06.2018 г. № 24818-ХМ/09, от 19.07.2018 г. № 31500-ХМ/09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</si>
  <si>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</si>
  <si>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</si>
  <si>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</si>
  <si>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</si>
  <si>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</si>
  <si>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</si>
  <si>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</si>
  <si>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</si>
  <si>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</si>
  <si>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</si>
  <si>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</si>
  <si>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</si>
  <si>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</si>
  <si>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</si>
  <si>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</si>
  <si>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02-01-01</t>
  </si>
  <si>
    <t>Итого по Главе 2:</t>
  </si>
  <si>
    <t>Глава 9. Прочие работы и затраты</t>
  </si>
  <si>
    <t>09-01-01</t>
  </si>
  <si>
    <t>Пусконаладочные работы</t>
  </si>
  <si>
    <t xml:space="preserve">ГСН 81-05-02-2001 </t>
  </si>
  <si>
    <t>Зимнее удорожание 0,756%</t>
  </si>
  <si>
    <t>Итого по главе 9</t>
  </si>
  <si>
    <t>ИТОГО по главам 1-9</t>
  </si>
  <si>
    <t>МДС 81-35.2004 п.4.96</t>
  </si>
  <si>
    <t>Итого с непредвиденными затратами</t>
  </si>
  <si>
    <t>ВСЕГО по сводному сметному расчёту:</t>
  </si>
  <si>
    <t>НДС 18 %</t>
  </si>
  <si>
    <t>пнр</t>
  </si>
  <si>
    <t>Строительство КЛ 15кВ РП-1 - ТП-3 г. Пионерский протяженностью 1000м.</t>
  </si>
  <si>
    <t xml:space="preserve">Строительство КЛ 15кВ РП-1- ТП-3  </t>
  </si>
  <si>
    <t>Составлен в базовых ценах 2001г</t>
  </si>
  <si>
    <t>З2001</t>
  </si>
  <si>
    <t xml:space="preserve"> Ктек2017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</si>
  <si>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</si>
  <si>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</si>
  <si>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</si>
  <si>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</si>
  <si>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</si>
  <si>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</si>
  <si>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</si>
  <si>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</si>
  <si>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</si>
  <si>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</si>
  <si>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З2023= З2017* Кдеф.</t>
  </si>
  <si>
    <t>J 19-14</t>
  </si>
  <si>
    <t>Строительство КЛ 15кВ РП-1 -ТП-3 г. Пионерский протяженностью 1000м.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</si>
  <si>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</si>
  <si>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</si>
  <si>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</si>
  <si>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</si>
  <si>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</si>
  <si>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</si>
  <si>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</si>
  <si>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</si>
  <si>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</si>
  <si>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</si>
  <si>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</si>
  <si>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</si>
  <si>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</si>
  <si>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</si>
  <si>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</si>
  <si>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</si>
  <si>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</si>
  <si>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</si>
  <si>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</si>
  <si>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</si>
  <si>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</si>
  <si>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</si>
  <si>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</si>
  <si>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</si>
  <si>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</si>
  <si>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</si>
  <si>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</si>
  <si>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</si>
  <si>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Сети электроснабжения</t>
  </si>
  <si>
    <t>Кабельные линии с интервалом</t>
  </si>
  <si>
    <t>СБЦ "Коммунальные инженерные сети и</t>
  </si>
  <si>
    <t>Проектная документация:</t>
  </si>
  <si>
    <t>протяженности свыше 500 до 1000 м</t>
  </si>
  <si>
    <t>сооружения", 2012</t>
  </si>
  <si>
    <t>Таблица 17, пункт 3 (с учетом пункта</t>
  </si>
  <si>
    <t>2.8.1.1 основных положений сборника)</t>
  </si>
  <si>
    <t>К-</t>
  </si>
  <si>
    <t>Стадия "Проект"</t>
  </si>
  <si>
    <t>Рабочая документация:</t>
  </si>
  <si>
    <t>Стадия "Рабочая документация"</t>
  </si>
  <si>
    <t xml:space="preserve">Коэффициент учитывающий </t>
  </si>
  <si>
    <t xml:space="preserve">усложняющие факторы </t>
  </si>
  <si>
    <t>с коэф. застройки 0,3 до 0,5</t>
  </si>
  <si>
    <t>Коэффициент инфляции</t>
  </si>
  <si>
    <t>Проектная документация</t>
  </si>
  <si>
    <t>Рабочая документация</t>
  </si>
  <si>
    <t>Всего:</t>
  </si>
  <si>
    <t>НДС-18%</t>
  </si>
  <si>
    <t>*0,18</t>
  </si>
  <si>
    <t>Всего с НДС:</t>
  </si>
  <si>
    <t xml:space="preserve">Составил:  </t>
  </si>
  <si>
    <t xml:space="preserve">Проверил:  </t>
  </si>
  <si>
    <t xml:space="preserve">СМЕТА </t>
  </si>
  <si>
    <t>Приложение 3 к письму Минстроя РФ от</t>
  </si>
  <si>
    <t>04.04.20189 г. №13606-ХМ/09</t>
  </si>
  <si>
    <t>(8,265+0,041*1000)*0,4*1,2*3,83*1000</t>
  </si>
  <si>
    <t>(8,265+0,041*1000)*0,6*1,2*3,83*1000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</si>
  <si>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</si>
  <si>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</si>
  <si>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</si>
  <si>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</si>
  <si>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</si>
  <si>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</si>
  <si>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</si>
  <si>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</si>
  <si>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</si>
  <si>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Непредвиденные затраты - 3,0%</t>
  </si>
  <si>
    <t>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</si>
</sst>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000"/>
    <numFmt numFmtId="167" formatCode="#,##0.000;[Red]#,##0.000"/>
    <numFmt numFmtId="168" formatCode="#,##0.00\ _₽"/>
    <numFmt numFmtId="169" formatCode="#,##0.00_р_."/>
    <numFmt numFmtId="170" formatCode="#,##0.00000_р_."/>
    <numFmt numFmtId="171" formatCode="_-* #,##0.000_р_._-;\-* #,##0.0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i/>
      <u/>
      <sz val="10"/>
      <name val="Arial Cyr"/>
      <charset val="204"/>
    </font>
    <font>
      <b/>
      <i/>
      <sz val="10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sz val="10"/>
      <color theme="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2" fillId="0" borderId="0"/>
    <xf numFmtId="0" fontId="23" fillId="0" borderId="0"/>
    <xf numFmtId="0" fontId="3" fillId="0" borderId="0"/>
    <xf numFmtId="0" fontId="24" fillId="0" borderId="0"/>
    <xf numFmtId="1" fontId="25" fillId="0" borderId="16">
      <alignment horizontal="center"/>
    </xf>
    <xf numFmtId="0" fontId="23" fillId="0" borderId="0"/>
    <xf numFmtId="165" fontId="12" fillId="0" borderId="0" applyFont="0" applyFill="0" applyBorder="0" applyAlignment="0" applyProtection="0"/>
  </cellStyleXfs>
  <cellXfs count="213">
    <xf numFmtId="0" fontId="0" fillId="0" borderId="0" xfId="0"/>
    <xf numFmtId="0" fontId="3" fillId="0" borderId="0" xfId="4" applyFont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vertical="center" wrapText="1"/>
    </xf>
    <xf numFmtId="164" fontId="4" fillId="0" borderId="6" xfId="4" applyNumberFormat="1" applyFont="1" applyFill="1" applyBorder="1" applyAlignment="1">
      <alignment vertical="center" wrapText="1"/>
    </xf>
    <xf numFmtId="167" fontId="4" fillId="0" borderId="6" xfId="4" applyNumberFormat="1" applyFont="1" applyFill="1" applyBorder="1" applyAlignment="1">
      <alignment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168" fontId="3" fillId="0" borderId="6" xfId="4" applyNumberFormat="1" applyFont="1" applyFill="1" applyBorder="1" applyAlignment="1">
      <alignment horizontal="center" vertical="center" wrapText="1"/>
    </xf>
    <xf numFmtId="167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left" vertical="center"/>
    </xf>
    <xf numFmtId="0" fontId="4" fillId="0" borderId="6" xfId="4" applyFont="1" applyFill="1" applyBorder="1" applyAlignment="1">
      <alignment horizontal="left" vertical="center" wrapText="1"/>
    </xf>
    <xf numFmtId="164" fontId="4" fillId="0" borderId="6" xfId="4" applyNumberFormat="1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/>
    </xf>
    <xf numFmtId="0" fontId="5" fillId="0" borderId="0" xfId="4" applyFont="1" applyFill="1"/>
    <xf numFmtId="49" fontId="3" fillId="0" borderId="5" xfId="4" applyNumberFormat="1" applyFont="1" applyFill="1" applyBorder="1" applyAlignment="1">
      <alignment vertical="top" wrapText="1"/>
    </xf>
    <xf numFmtId="164" fontId="3" fillId="0" borderId="6" xfId="4" applyNumberFormat="1" applyFont="1" applyFill="1" applyBorder="1" applyAlignment="1">
      <alignment horizontal="center" vertical="center"/>
    </xf>
    <xf numFmtId="167" fontId="5" fillId="0" borderId="0" xfId="4" applyNumberFormat="1" applyFont="1" applyFill="1"/>
    <xf numFmtId="49" fontId="7" fillId="0" borderId="6" xfId="4" applyNumberFormat="1" applyFont="1" applyFill="1" applyBorder="1" applyAlignment="1">
      <alignment horizontal="center" vertical="center" wrapText="1"/>
    </xf>
    <xf numFmtId="169" fontId="3" fillId="0" borderId="6" xfId="4" applyNumberFormat="1" applyFont="1" applyFill="1" applyBorder="1" applyAlignment="1">
      <alignment horizontal="left" vertical="center" wrapText="1"/>
    </xf>
    <xf numFmtId="169" fontId="4" fillId="0" borderId="6" xfId="4" applyNumberFormat="1" applyFont="1" applyFill="1" applyBorder="1" applyAlignment="1">
      <alignment horizontal="left" vertical="center" wrapText="1"/>
    </xf>
    <xf numFmtId="49" fontId="7" fillId="0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169" fontId="4" fillId="4" borderId="6" xfId="4" applyNumberFormat="1" applyFont="1" applyFill="1" applyBorder="1" applyAlignment="1">
      <alignment horizontal="left" vertical="center" wrapText="1"/>
    </xf>
    <xf numFmtId="169" fontId="4" fillId="4" borderId="6" xfId="4" applyNumberFormat="1" applyFont="1" applyFill="1" applyBorder="1" applyAlignment="1">
      <alignment horizontal="center" vertical="center" wrapText="1"/>
    </xf>
    <xf numFmtId="170" fontId="4" fillId="4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top"/>
    </xf>
    <xf numFmtId="0" fontId="4" fillId="5" borderId="6" xfId="4" applyFont="1" applyFill="1" applyBorder="1" applyAlignment="1">
      <alignment horizontal="left" vertical="top"/>
    </xf>
    <xf numFmtId="4" fontId="4" fillId="5" borderId="6" xfId="4" applyNumberFormat="1" applyFont="1" applyFill="1" applyBorder="1" applyAlignment="1">
      <alignment horizontal="center" vertical="top"/>
    </xf>
    <xf numFmtId="166" fontId="4" fillId="5" borderId="6" xfId="4" applyNumberFormat="1" applyFont="1" applyFill="1" applyBorder="1" applyAlignment="1">
      <alignment horizontal="center" vertical="top"/>
    </xf>
    <xf numFmtId="0" fontId="3" fillId="0" borderId="0" xfId="4" applyFont="1" applyAlignment="1">
      <alignment horizontal="left" vertical="top"/>
    </xf>
    <xf numFmtId="0" fontId="3" fillId="0" borderId="0" xfId="4" applyFont="1" applyAlignment="1">
      <alignment horizontal="right" vertical="top"/>
    </xf>
    <xf numFmtId="0" fontId="8" fillId="0" borderId="6" xfId="0" applyFont="1" applyFill="1" applyBorder="1" applyAlignment="1">
      <alignment horizontal="center" vertical="center" wrapText="1"/>
    </xf>
    <xf numFmtId="0" fontId="5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8" fillId="0" borderId="8" xfId="0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right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4" fontId="8" fillId="2" borderId="8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/>
    <xf numFmtId="0" fontId="8" fillId="0" borderId="5" xfId="2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0" fontId="9" fillId="0" borderId="0" xfId="0" applyFont="1"/>
    <xf numFmtId="0" fontId="12" fillId="0" borderId="0" xfId="5"/>
    <xf numFmtId="0" fontId="13" fillId="0" borderId="0" xfId="5" applyFont="1"/>
    <xf numFmtId="0" fontId="12" fillId="0" borderId="0" xfId="5" applyFont="1"/>
    <xf numFmtId="0" fontId="12" fillId="0" borderId="0" xfId="5" applyAlignment="1">
      <alignment horizontal="center"/>
    </xf>
    <xf numFmtId="0" fontId="13" fillId="0" borderId="0" xfId="5" applyFont="1" applyAlignment="1"/>
    <xf numFmtId="0" fontId="15" fillId="0" borderId="0" xfId="5" applyFont="1"/>
    <xf numFmtId="0" fontId="12" fillId="0" borderId="0" xfId="5" applyAlignment="1">
      <alignment horizontal="right"/>
    </xf>
    <xf numFmtId="0" fontId="12" fillId="0" borderId="0" xfId="5" applyFont="1" applyAlignment="1"/>
    <xf numFmtId="0" fontId="12" fillId="0" borderId="0" xfId="5" applyFont="1" applyBorder="1"/>
    <xf numFmtId="0" fontId="12" fillId="0" borderId="0" xfId="5" applyFont="1" applyBorder="1" applyAlignment="1">
      <alignment horizontal="center"/>
    </xf>
    <xf numFmtId="0" fontId="12" fillId="0" borderId="0" xfId="5" applyBorder="1"/>
    <xf numFmtId="0" fontId="12" fillId="0" borderId="0" xfId="5" applyBorder="1" applyAlignment="1">
      <alignment horizontal="right"/>
    </xf>
    <xf numFmtId="0" fontId="12" fillId="0" borderId="0" xfId="5" applyBorder="1" applyAlignment="1">
      <alignment horizontal="center"/>
    </xf>
    <xf numFmtId="0" fontId="15" fillId="0" borderId="0" xfId="5" applyFont="1" applyBorder="1"/>
    <xf numFmtId="0" fontId="12" fillId="0" borderId="1" xfId="5" applyBorder="1" applyAlignment="1">
      <alignment horizontal="center" vertical="center"/>
    </xf>
    <xf numFmtId="0" fontId="12" fillId="0" borderId="2" xfId="5" applyFont="1" applyBorder="1" applyAlignment="1">
      <alignment horizontal="center" vertical="center"/>
    </xf>
    <xf numFmtId="0" fontId="12" fillId="0" borderId="7" xfId="5" applyBorder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2" fillId="0" borderId="6" xfId="5" applyBorder="1" applyAlignment="1">
      <alignment horizontal="center"/>
    </xf>
    <xf numFmtId="0" fontId="12" fillId="0" borderId="6" xfId="5" applyFont="1" applyBorder="1" applyAlignment="1">
      <alignment horizontal="center"/>
    </xf>
    <xf numFmtId="4" fontId="18" fillId="0" borderId="0" xfId="5" applyNumberFormat="1" applyFont="1" applyFill="1" applyBorder="1"/>
    <xf numFmtId="0" fontId="12" fillId="0" borderId="1" xfId="5" applyBorder="1" applyAlignment="1">
      <alignment horizontal="center"/>
    </xf>
    <xf numFmtId="0" fontId="12" fillId="0" borderId="1" xfId="5" applyFont="1" applyBorder="1"/>
    <xf numFmtId="0" fontId="12" fillId="0" borderId="2" xfId="5" applyBorder="1"/>
    <xf numFmtId="0" fontId="12" fillId="0" borderId="10" xfId="5" applyBorder="1" applyAlignment="1">
      <alignment horizontal="center"/>
    </xf>
    <xf numFmtId="0" fontId="12" fillId="0" borderId="11" xfId="5" applyBorder="1"/>
    <xf numFmtId="4" fontId="19" fillId="0" borderId="2" xfId="5" applyNumberFormat="1" applyFont="1" applyFill="1" applyBorder="1"/>
    <xf numFmtId="4" fontId="12" fillId="0" borderId="11" xfId="5" applyNumberFormat="1" applyBorder="1"/>
    <xf numFmtId="4" fontId="12" fillId="0" borderId="1" xfId="5" applyNumberFormat="1" applyBorder="1" applyAlignment="1">
      <alignment horizontal="right"/>
    </xf>
    <xf numFmtId="0" fontId="12" fillId="0" borderId="7" xfId="5" applyBorder="1" applyAlignment="1">
      <alignment horizontal="center"/>
    </xf>
    <xf numFmtId="0" fontId="12" fillId="0" borderId="12" xfId="5" applyBorder="1"/>
    <xf numFmtId="0" fontId="12" fillId="0" borderId="13" xfId="5" applyBorder="1"/>
    <xf numFmtId="4" fontId="12" fillId="0" borderId="12" xfId="5" applyNumberFormat="1" applyBorder="1"/>
    <xf numFmtId="4" fontId="12" fillId="0" borderId="13" xfId="5" applyNumberFormat="1" applyBorder="1"/>
    <xf numFmtId="4" fontId="12" fillId="0" borderId="7" xfId="5" applyNumberFormat="1" applyBorder="1"/>
    <xf numFmtId="0" fontId="12" fillId="0" borderId="12" xfId="5" applyFill="1" applyBorder="1"/>
    <xf numFmtId="4" fontId="12" fillId="0" borderId="7" xfId="5" applyNumberFormat="1" applyBorder="1" applyAlignment="1">
      <alignment horizontal="right"/>
    </xf>
    <xf numFmtId="4" fontId="19" fillId="0" borderId="12" xfId="5" applyNumberFormat="1" applyFont="1" applyFill="1" applyBorder="1"/>
    <xf numFmtId="2" fontId="12" fillId="0" borderId="0" xfId="5" applyNumberFormat="1" applyFont="1" applyFill="1" applyBorder="1" applyAlignment="1">
      <alignment horizontal="center"/>
    </xf>
    <xf numFmtId="0" fontId="12" fillId="0" borderId="0" xfId="5" applyFill="1" applyBorder="1"/>
    <xf numFmtId="0" fontId="12" fillId="0" borderId="7" xfId="5" applyFont="1" applyBorder="1"/>
    <xf numFmtId="0" fontId="12" fillId="0" borderId="8" xfId="5" applyBorder="1" applyAlignment="1">
      <alignment horizontal="center"/>
    </xf>
    <xf numFmtId="4" fontId="12" fillId="0" borderId="14" xfId="5" applyNumberFormat="1" applyBorder="1"/>
    <xf numFmtId="4" fontId="12" fillId="0" borderId="15" xfId="5" applyNumberFormat="1" applyBorder="1"/>
    <xf numFmtId="4" fontId="12" fillId="0" borderId="8" xfId="5" applyNumberFormat="1" applyBorder="1" applyAlignment="1">
      <alignment horizontal="right"/>
    </xf>
    <xf numFmtId="171" fontId="12" fillId="0" borderId="0" xfId="5" applyNumberFormat="1"/>
    <xf numFmtId="4" fontId="15" fillId="0" borderId="0" xfId="5" applyNumberFormat="1" applyFont="1" applyBorder="1"/>
    <xf numFmtId="4" fontId="12" fillId="0" borderId="0" xfId="5" applyNumberFormat="1" applyFill="1" applyBorder="1"/>
    <xf numFmtId="4" fontId="12" fillId="0" borderId="0" xfId="5" applyNumberFormat="1" applyBorder="1"/>
    <xf numFmtId="4" fontId="12" fillId="0" borderId="0" xfId="5" applyNumberFormat="1" applyBorder="1" applyAlignment="1">
      <alignment horizontal="center"/>
    </xf>
    <xf numFmtId="49" fontId="15" fillId="0" borderId="0" xfId="5" applyNumberFormat="1" applyFont="1" applyBorder="1"/>
    <xf numFmtId="4" fontId="12" fillId="0" borderId="0" xfId="5" applyNumberFormat="1" applyFont="1" applyBorder="1"/>
    <xf numFmtId="4" fontId="12" fillId="0" borderId="0" xfId="5" applyNumberFormat="1" applyBorder="1" applyAlignment="1">
      <alignment horizontal="right"/>
    </xf>
    <xf numFmtId="4" fontId="15" fillId="0" borderId="0" xfId="5" applyNumberFormat="1" applyFont="1"/>
    <xf numFmtId="4" fontId="12" fillId="0" borderId="0" xfId="5" applyNumberFormat="1"/>
    <xf numFmtId="0" fontId="20" fillId="0" borderId="0" xfId="5" applyFont="1" applyBorder="1" applyAlignment="1">
      <alignment horizontal="center" vertical="top"/>
    </xf>
    <xf numFmtId="4" fontId="15" fillId="0" borderId="0" xfId="5" applyNumberFormat="1" applyFont="1" applyBorder="1" applyAlignment="1"/>
    <xf numFmtId="0" fontId="21" fillId="0" borderId="0" xfId="5" applyFont="1" applyAlignment="1">
      <alignment vertical="center"/>
    </xf>
    <xf numFmtId="0" fontId="22" fillId="0" borderId="0" xfId="5" applyFont="1"/>
    <xf numFmtId="0" fontId="21" fillId="0" borderId="0" xfId="5" applyFont="1" applyBorder="1" applyAlignment="1"/>
    <xf numFmtId="0" fontId="21" fillId="0" borderId="0" xfId="5" applyFont="1" applyBorder="1" applyAlignment="1">
      <alignment horizontal="center" vertical="center" wrapText="1"/>
    </xf>
    <xf numFmtId="0" fontId="21" fillId="0" borderId="0" xfId="5" applyFont="1"/>
    <xf numFmtId="0" fontId="21" fillId="0" borderId="0" xfId="5" applyFont="1" applyAlignment="1">
      <alignment vertical="center" wrapText="1"/>
    </xf>
    <xf numFmtId="0" fontId="21" fillId="0" borderId="0" xfId="5" applyFont="1" applyBorder="1" applyAlignment="1">
      <alignment vertical="center" wrapText="1"/>
    </xf>
    <xf numFmtId="0" fontId="12" fillId="0" borderId="0" xfId="5" applyAlignment="1">
      <alignment horizontal="left" vertical="top" wrapText="1"/>
    </xf>
    <xf numFmtId="0" fontId="12" fillId="0" borderId="0" xfId="5" applyFont="1" applyAlignment="1">
      <alignment horizontal="left" vertical="top"/>
    </xf>
    <xf numFmtId="0" fontId="12" fillId="0" borderId="0" xfId="5" applyAlignment="1">
      <alignment horizontal="center" vertical="center" wrapText="1"/>
    </xf>
    <xf numFmtId="49" fontId="12" fillId="0" borderId="0" xfId="5" applyNumberFormat="1"/>
    <xf numFmtId="0" fontId="26" fillId="0" borderId="12" xfId="4" applyFont="1" applyFill="1" applyBorder="1"/>
    <xf numFmtId="2" fontId="26" fillId="0" borderId="0" xfId="4" applyNumberFormat="1" applyFont="1" applyFill="1" applyBorder="1" applyAlignment="1">
      <alignment horizontal="center"/>
    </xf>
    <xf numFmtId="0" fontId="26" fillId="0" borderId="13" xfId="4" applyFont="1" applyFill="1" applyBorder="1"/>
    <xf numFmtId="0" fontId="26" fillId="0" borderId="0" xfId="4" applyFont="1" applyFill="1" applyBorder="1" applyAlignment="1">
      <alignment horizontal="center"/>
    </xf>
    <xf numFmtId="0" fontId="26" fillId="0" borderId="14" xfId="4" applyFont="1" applyFill="1" applyBorder="1"/>
    <xf numFmtId="0" fontId="26" fillId="0" borderId="9" xfId="4" applyFont="1" applyFill="1" applyBorder="1" applyAlignment="1">
      <alignment horizontal="center"/>
    </xf>
    <xf numFmtId="0" fontId="26" fillId="0" borderId="15" xfId="4" applyFont="1" applyFill="1" applyBorder="1"/>
    <xf numFmtId="0" fontId="12" fillId="0" borderId="7" xfId="5" applyBorder="1"/>
    <xf numFmtId="0" fontId="12" fillId="0" borderId="8" xfId="5" applyBorder="1"/>
    <xf numFmtId="0" fontId="3" fillId="0" borderId="6" xfId="0" applyFont="1" applyBorder="1" applyAlignment="1">
      <alignment horizontal="center" vertical="center"/>
    </xf>
    <xf numFmtId="49" fontId="3" fillId="6" borderId="0" xfId="0" applyNumberFormat="1" applyFont="1" applyFill="1" applyAlignment="1">
      <alignment horizontal="left" vertical="center"/>
    </xf>
    <xf numFmtId="0" fontId="4" fillId="6" borderId="0" xfId="0" applyFont="1" applyFill="1" applyAlignment="1">
      <alignment horizontal="center" vertical="center"/>
    </xf>
    <xf numFmtId="164" fontId="4" fillId="6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left" vertical="center" wrapText="1"/>
    </xf>
    <xf numFmtId="164" fontId="3" fillId="6" borderId="6" xfId="0" applyNumberFormat="1" applyFont="1" applyFill="1" applyBorder="1" applyAlignment="1">
      <alignment horizontal="center" vertical="center" wrapText="1"/>
    </xf>
    <xf numFmtId="169" fontId="4" fillId="6" borderId="6" xfId="0" applyNumberFormat="1" applyFont="1" applyFill="1" applyBorder="1" applyAlignment="1">
      <alignment horizontal="left" vertical="center" wrapText="1"/>
    </xf>
    <xf numFmtId="169" fontId="3" fillId="6" borderId="6" xfId="0" applyNumberFormat="1" applyFont="1" applyFill="1" applyBorder="1" applyAlignment="1">
      <alignment horizontal="left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 wrapText="1"/>
    </xf>
    <xf numFmtId="169" fontId="4" fillId="3" borderId="6" xfId="0" applyNumberFormat="1" applyFont="1" applyFill="1" applyBorder="1" applyAlignment="1">
      <alignment horizontal="left" vertical="center" wrapText="1"/>
    </xf>
    <xf numFmtId="164" fontId="9" fillId="3" borderId="6" xfId="0" applyNumberFormat="1" applyFont="1" applyFill="1" applyBorder="1" applyAlignment="1">
      <alignment horizontal="center" vertical="top"/>
    </xf>
    <xf numFmtId="164" fontId="9" fillId="3" borderId="6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64" fontId="5" fillId="3" borderId="6" xfId="0" applyNumberFormat="1" applyFont="1" applyFill="1" applyBorder="1" applyAlignment="1">
      <alignment horizontal="center" vertical="top"/>
    </xf>
    <xf numFmtId="169" fontId="3" fillId="3" borderId="6" xfId="0" applyNumberFormat="1" applyFont="1" applyFill="1" applyBorder="1" applyAlignment="1">
      <alignment horizontal="left" vertical="center" wrapText="1"/>
    </xf>
    <xf numFmtId="164" fontId="5" fillId="3" borderId="6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/>
    </xf>
    <xf numFmtId="49" fontId="7" fillId="6" borderId="6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4" fillId="0" borderId="9" xfId="4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21" fillId="0" borderId="0" xfId="5" applyFont="1" applyBorder="1" applyAlignment="1">
      <alignment horizontal="right" vertical="center" wrapText="1"/>
    </xf>
    <xf numFmtId="0" fontId="15" fillId="0" borderId="0" xfId="5" applyFont="1" applyAlignment="1">
      <alignment horizontal="left" wrapText="1"/>
    </xf>
    <xf numFmtId="0" fontId="19" fillId="0" borderId="0" xfId="5" applyFont="1" applyFill="1" applyBorder="1" applyAlignment="1">
      <alignment horizontal="right"/>
    </xf>
    <xf numFmtId="4" fontId="12" fillId="0" borderId="0" xfId="5" applyNumberFormat="1" applyBorder="1" applyAlignment="1">
      <alignment horizontal="right"/>
    </xf>
    <xf numFmtId="0" fontId="19" fillId="0" borderId="0" xfId="5" applyFont="1" applyBorder="1" applyAlignment="1">
      <alignment horizontal="right"/>
    </xf>
    <xf numFmtId="4" fontId="15" fillId="0" borderId="0" xfId="5" applyNumberFormat="1" applyFont="1" applyBorder="1" applyAlignment="1">
      <alignment horizontal="right"/>
    </xf>
    <xf numFmtId="0" fontId="12" fillId="0" borderId="6" xfId="5" applyBorder="1" applyAlignment="1">
      <alignment horizontal="center"/>
    </xf>
    <xf numFmtId="0" fontId="17" fillId="0" borderId="6" xfId="5" applyFont="1" applyBorder="1" applyAlignment="1">
      <alignment horizontal="center"/>
    </xf>
    <xf numFmtId="0" fontId="12" fillId="0" borderId="7" xfId="5" applyFont="1" applyBorder="1" applyAlignment="1">
      <alignment horizontal="left" wrapText="1"/>
    </xf>
    <xf numFmtId="0" fontId="12" fillId="0" borderId="12" xfId="5" applyBorder="1" applyAlignment="1">
      <alignment horizontal="center" vertical="center"/>
    </xf>
    <xf numFmtId="0" fontId="12" fillId="0" borderId="0" xfId="5" applyBorder="1" applyAlignment="1">
      <alignment horizontal="center" vertical="center"/>
    </xf>
    <xf numFmtId="0" fontId="12" fillId="0" borderId="13" xfId="5" applyBorder="1" applyAlignment="1">
      <alignment horizontal="center" vertical="center"/>
    </xf>
    <xf numFmtId="0" fontId="12" fillId="0" borderId="14" xfId="5" applyBorder="1" applyAlignment="1">
      <alignment horizontal="center" vertical="center"/>
    </xf>
    <xf numFmtId="0" fontId="12" fillId="0" borderId="15" xfId="5" applyBorder="1" applyAlignment="1">
      <alignment horizontal="center" vertical="center"/>
    </xf>
    <xf numFmtId="0" fontId="12" fillId="0" borderId="2" xfId="5" applyBorder="1" applyAlignment="1">
      <alignment horizontal="center" vertical="center"/>
    </xf>
    <xf numFmtId="0" fontId="12" fillId="0" borderId="11" xfId="5" applyBorder="1" applyAlignment="1">
      <alignment horizontal="center" vertical="center"/>
    </xf>
    <xf numFmtId="0" fontId="12" fillId="0" borderId="10" xfId="5" applyBorder="1" applyAlignment="1">
      <alignment horizontal="center" vertical="center"/>
    </xf>
    <xf numFmtId="0" fontId="14" fillId="0" borderId="0" xfId="5" applyFont="1" applyAlignment="1">
      <alignment horizontal="center"/>
    </xf>
    <xf numFmtId="0" fontId="15" fillId="0" borderId="0" xfId="5" applyFont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</cellXfs>
  <cellStyles count="12">
    <cellStyle name="_Приложения к договору 1618 -6РКЦ-17 03 06" xfId="6"/>
    <cellStyle name="Normal_Пиздец окончательный" xfId="7"/>
    <cellStyle name="Normale_Foglio1" xfId="8"/>
    <cellStyle name="Обычный" xfId="0" builtinId="0"/>
    <cellStyle name="Обычный 2" xfId="4"/>
    <cellStyle name="Обычный 3" xfId="5"/>
    <cellStyle name="Обычный 5" xfId="2"/>
    <cellStyle name="Поз_цен" xfId="9"/>
    <cellStyle name="Стиль 1" xfId="10"/>
    <cellStyle name="Финансовый" xfId="1" builtinId="3"/>
    <cellStyle name="Финансовый 2" xfId="3"/>
    <cellStyle name="Финансовый 2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I36"/>
  <sheetViews>
    <sheetView topLeftCell="A10" zoomScaleNormal="100" workbookViewId="0">
      <selection activeCell="C29" sqref="C29"/>
    </sheetView>
  </sheetViews>
  <sheetFormatPr defaultRowHeight="12.75"/>
  <cols>
    <col min="1" max="1" width="5" style="3" customWidth="1"/>
    <col min="2" max="2" width="14.28515625" style="4" customWidth="1"/>
    <col min="3" max="3" width="51" style="36" customWidth="1"/>
    <col min="4" max="4" width="14.5703125" style="37" customWidth="1"/>
    <col min="5" max="5" width="13.85546875" style="37" customWidth="1"/>
    <col min="6" max="6" width="14.7109375" style="37" customWidth="1"/>
    <col min="7" max="7" width="17" style="37" customWidth="1"/>
    <col min="8" max="8" width="16.7109375" style="37" customWidth="1"/>
    <col min="9" max="9" width="11.7109375" style="2" customWidth="1"/>
    <col min="10" max="16384" width="9.140625" style="2"/>
  </cols>
  <sheetData>
    <row r="3" spans="1:8" ht="19.5" customHeight="1">
      <c r="A3" s="168"/>
      <c r="B3" s="168"/>
      <c r="C3" s="169" t="s">
        <v>21</v>
      </c>
      <c r="D3" s="169"/>
      <c r="E3" s="169"/>
      <c r="F3" s="169"/>
      <c r="G3" s="169"/>
      <c r="H3" s="1"/>
    </row>
    <row r="4" spans="1:8" ht="18.75" customHeight="1">
      <c r="B4" s="3"/>
      <c r="C4" s="170" t="s">
        <v>48</v>
      </c>
      <c r="D4" s="170"/>
      <c r="E4" s="170"/>
      <c r="F4" s="170"/>
      <c r="G4" s="170"/>
      <c r="H4" s="1"/>
    </row>
    <row r="5" spans="1:8">
      <c r="C5" s="171" t="s">
        <v>22</v>
      </c>
      <c r="D5" s="171"/>
      <c r="E5" s="171"/>
      <c r="F5" s="171"/>
      <c r="G5" s="171"/>
      <c r="H5" s="1"/>
    </row>
    <row r="6" spans="1:8">
      <c r="A6" s="172" t="s">
        <v>23</v>
      </c>
      <c r="B6" s="172"/>
      <c r="C6" s="172"/>
      <c r="D6" s="172"/>
      <c r="E6" s="172"/>
      <c r="F6" s="172"/>
      <c r="G6" s="172"/>
      <c r="H6" s="172"/>
    </row>
    <row r="7" spans="1:8" ht="17.25" customHeight="1">
      <c r="A7" s="173" t="s">
        <v>24</v>
      </c>
      <c r="B7" s="174" t="s">
        <v>25</v>
      </c>
      <c r="C7" s="173" t="s">
        <v>26</v>
      </c>
      <c r="D7" s="175" t="s">
        <v>27</v>
      </c>
      <c r="E7" s="175"/>
      <c r="F7" s="175"/>
      <c r="G7" s="175"/>
      <c r="H7" s="173" t="s">
        <v>28</v>
      </c>
    </row>
    <row r="8" spans="1:8">
      <c r="A8" s="173"/>
      <c r="B8" s="174"/>
      <c r="C8" s="173"/>
      <c r="D8" s="173" t="s">
        <v>29</v>
      </c>
      <c r="E8" s="173" t="s">
        <v>30</v>
      </c>
      <c r="F8" s="173" t="s">
        <v>31</v>
      </c>
      <c r="G8" s="173" t="s">
        <v>32</v>
      </c>
      <c r="H8" s="173"/>
    </row>
    <row r="9" spans="1:8">
      <c r="A9" s="173"/>
      <c r="B9" s="174"/>
      <c r="C9" s="173"/>
      <c r="D9" s="173"/>
      <c r="E9" s="173"/>
      <c r="F9" s="173"/>
      <c r="G9" s="173"/>
      <c r="H9" s="173"/>
    </row>
    <row r="10" spans="1:8">
      <c r="A10" s="173"/>
      <c r="B10" s="174"/>
      <c r="C10" s="173"/>
      <c r="D10" s="173"/>
      <c r="E10" s="173"/>
      <c r="F10" s="173"/>
      <c r="G10" s="173"/>
      <c r="H10" s="173"/>
    </row>
    <row r="11" spans="1:8">
      <c r="A11" s="5">
        <v>1</v>
      </c>
      <c r="B11" s="6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ht="16.5" customHeight="1">
      <c r="A12" s="7"/>
      <c r="B12" s="166" t="s">
        <v>33</v>
      </c>
      <c r="C12" s="167"/>
      <c r="D12" s="8"/>
      <c r="E12" s="8"/>
      <c r="F12" s="9"/>
      <c r="G12" s="8"/>
      <c r="H12" s="10"/>
    </row>
    <row r="13" spans="1:8" ht="16.5" customHeight="1">
      <c r="A13" s="7">
        <v>1</v>
      </c>
      <c r="B13" s="11" t="s">
        <v>34</v>
      </c>
      <c r="C13" s="12" t="s">
        <v>49</v>
      </c>
      <c r="D13" s="13">
        <v>784.89099999999996</v>
      </c>
      <c r="E13" s="13">
        <v>3010.4250000000002</v>
      </c>
      <c r="F13" s="13">
        <v>0</v>
      </c>
      <c r="G13" s="14">
        <v>0</v>
      </c>
      <c r="H13" s="15">
        <f>D13+E13+F13+G13</f>
        <v>3795.3160000000003</v>
      </c>
    </row>
    <row r="14" spans="1:8" ht="16.5" customHeight="1">
      <c r="A14" s="7"/>
      <c r="B14" s="16"/>
      <c r="C14" s="17" t="s">
        <v>35</v>
      </c>
      <c r="D14" s="18">
        <f>SUM(D13:D13)</f>
        <v>784.89099999999996</v>
      </c>
      <c r="E14" s="18">
        <f>SUM(E13:E13)</f>
        <v>3010.4250000000002</v>
      </c>
      <c r="F14" s="18">
        <f>SUM(F13:F13)</f>
        <v>0</v>
      </c>
      <c r="G14" s="18">
        <f>SUM(G13:G13)</f>
        <v>0</v>
      </c>
      <c r="H14" s="15">
        <f t="shared" ref="H14" si="0">D14+E14+F14+G14</f>
        <v>3795.3160000000003</v>
      </c>
    </row>
    <row r="15" spans="1:8" ht="16.5" customHeight="1">
      <c r="A15" s="139"/>
      <c r="B15" s="140"/>
      <c r="C15" s="141" t="s">
        <v>123</v>
      </c>
      <c r="D15" s="142"/>
      <c r="E15" s="142"/>
      <c r="F15" s="142"/>
      <c r="G15" s="142"/>
      <c r="H15" s="142"/>
    </row>
    <row r="16" spans="1:8" ht="36" customHeight="1">
      <c r="A16" s="139">
        <v>2</v>
      </c>
      <c r="B16" s="143" t="s">
        <v>124</v>
      </c>
      <c r="C16" s="144" t="s">
        <v>125</v>
      </c>
      <c r="D16" s="145">
        <f>D14*0.039</f>
        <v>30.610748999999998</v>
      </c>
      <c r="E16" s="145">
        <f>E14*0.039</f>
        <v>117.406575</v>
      </c>
      <c r="F16" s="145">
        <f>F14*0.039</f>
        <v>0</v>
      </c>
      <c r="G16" s="145">
        <f>G14*0.039</f>
        <v>0</v>
      </c>
      <c r="H16" s="145">
        <f>SUM(D16:G16)</f>
        <v>148.017324</v>
      </c>
    </row>
    <row r="17" spans="1:9" ht="16.5" customHeight="1">
      <c r="A17" s="139"/>
      <c r="B17" s="143"/>
      <c r="C17" s="146" t="s">
        <v>126</v>
      </c>
      <c r="D17" s="142">
        <f>D16</f>
        <v>30.610748999999998</v>
      </c>
      <c r="E17" s="142">
        <f>E16</f>
        <v>117.406575</v>
      </c>
      <c r="F17" s="142">
        <f>F16</f>
        <v>0</v>
      </c>
      <c r="G17" s="142">
        <f>G16</f>
        <v>0</v>
      </c>
      <c r="H17" s="142">
        <f>H16</f>
        <v>148.017324</v>
      </c>
    </row>
    <row r="18" spans="1:9" ht="16.5" customHeight="1">
      <c r="A18" s="139"/>
      <c r="B18" s="143"/>
      <c r="C18" s="146" t="s">
        <v>127</v>
      </c>
      <c r="D18" s="142">
        <f>D14+D17</f>
        <v>815.50174900000002</v>
      </c>
      <c r="E18" s="142">
        <f>E14+E17</f>
        <v>3127.8315750000002</v>
      </c>
      <c r="F18" s="142">
        <f>F14+F17</f>
        <v>0</v>
      </c>
      <c r="G18" s="142">
        <f>G14+G17</f>
        <v>0</v>
      </c>
      <c r="H18" s="142">
        <f>H14+H17</f>
        <v>3943.3333240000002</v>
      </c>
    </row>
    <row r="19" spans="1:9" s="20" customFormat="1" ht="16.5" customHeight="1">
      <c r="A19" s="7"/>
      <c r="B19" s="11"/>
      <c r="C19" s="19" t="s">
        <v>36</v>
      </c>
      <c r="D19" s="13"/>
      <c r="E19" s="13"/>
      <c r="F19" s="13"/>
      <c r="G19" s="13"/>
      <c r="H19" s="13"/>
    </row>
    <row r="20" spans="1:9" s="20" customFormat="1" ht="16.5" customHeight="1">
      <c r="A20" s="7">
        <v>3</v>
      </c>
      <c r="B20" s="11" t="s">
        <v>37</v>
      </c>
      <c r="C20" s="21" t="s">
        <v>38</v>
      </c>
      <c r="D20" s="13">
        <v>0</v>
      </c>
      <c r="E20" s="13">
        <v>0</v>
      </c>
      <c r="F20" s="13">
        <v>0</v>
      </c>
      <c r="G20" s="22">
        <v>8.2750000000000004</v>
      </c>
      <c r="H20" s="18">
        <f>SUM(D20:G20)</f>
        <v>8.2750000000000004</v>
      </c>
      <c r="I20" s="23"/>
    </row>
    <row r="21" spans="1:9" s="20" customFormat="1" ht="16.5" customHeight="1">
      <c r="A21" s="7">
        <v>4</v>
      </c>
      <c r="B21" s="24" t="s">
        <v>39</v>
      </c>
      <c r="C21" s="25" t="s">
        <v>40</v>
      </c>
      <c r="D21" s="13">
        <f>D18*0.00756</f>
        <v>6.1651932224400001</v>
      </c>
      <c r="E21" s="13">
        <f>E18*0.00756</f>
        <v>23.646406707000001</v>
      </c>
      <c r="F21" s="13">
        <v>0</v>
      </c>
      <c r="G21" s="13">
        <v>0</v>
      </c>
      <c r="H21" s="13">
        <f>SUM(D21:G21)</f>
        <v>29.81159992944</v>
      </c>
    </row>
    <row r="22" spans="1:9" s="20" customFormat="1" ht="16.5" customHeight="1">
      <c r="A22" s="7"/>
      <c r="B22" s="24"/>
      <c r="C22" s="26" t="s">
        <v>41</v>
      </c>
      <c r="D22" s="18">
        <f>SUM(D20:D21)</f>
        <v>6.1651932224400001</v>
      </c>
      <c r="E22" s="18">
        <f>SUM(E20:E21)</f>
        <v>23.646406707000001</v>
      </c>
      <c r="F22" s="18">
        <f>SUM(F20:F21)</f>
        <v>0</v>
      </c>
      <c r="G22" s="18">
        <f>SUM(G20:G21)</f>
        <v>8.2750000000000004</v>
      </c>
      <c r="H22" s="18">
        <f>SUM(H20:H21)</f>
        <v>38.086599929439998</v>
      </c>
    </row>
    <row r="23" spans="1:9" s="20" customFormat="1" ht="16.5" customHeight="1">
      <c r="A23" s="7"/>
      <c r="B23" s="27"/>
      <c r="C23" s="26" t="s">
        <v>42</v>
      </c>
      <c r="D23" s="18">
        <f>D18+D22</f>
        <v>821.66694222244007</v>
      </c>
      <c r="E23" s="18">
        <f>E18+E22</f>
        <v>3151.4779817070003</v>
      </c>
      <c r="F23" s="18">
        <f>F18+F22</f>
        <v>0</v>
      </c>
      <c r="G23" s="18">
        <f>G18+G22</f>
        <v>8.2750000000000004</v>
      </c>
      <c r="H23" s="18">
        <f>H18+H22</f>
        <v>3981.4199239294403</v>
      </c>
    </row>
    <row r="24" spans="1:9" s="20" customFormat="1" ht="16.5" customHeight="1">
      <c r="A24" s="139"/>
      <c r="B24" s="143"/>
      <c r="C24" s="141" t="s">
        <v>128</v>
      </c>
      <c r="D24" s="145"/>
      <c r="E24" s="145"/>
      <c r="F24" s="145"/>
      <c r="G24" s="145"/>
      <c r="H24" s="145"/>
    </row>
    <row r="25" spans="1:9" s="20" customFormat="1" ht="16.5" customHeight="1">
      <c r="A25" s="139">
        <v>5</v>
      </c>
      <c r="B25" s="143"/>
      <c r="C25" s="147" t="s">
        <v>129</v>
      </c>
      <c r="D25" s="145">
        <v>0</v>
      </c>
      <c r="E25" s="145">
        <v>0</v>
      </c>
      <c r="F25" s="145">
        <v>0</v>
      </c>
      <c r="G25" s="145">
        <f>ПИР!G35/1000</f>
        <v>226.42194000000001</v>
      </c>
      <c r="H25" s="145">
        <f>SUM(D25:G25)</f>
        <v>226.42194000000001</v>
      </c>
    </row>
    <row r="26" spans="1:9" s="20" customFormat="1" ht="16.5" customHeight="1">
      <c r="A26" s="139"/>
      <c r="B26" s="143"/>
      <c r="C26" s="146" t="s">
        <v>130</v>
      </c>
      <c r="D26" s="142">
        <f>D25</f>
        <v>0</v>
      </c>
      <c r="E26" s="142">
        <f>E25</f>
        <v>0</v>
      </c>
      <c r="F26" s="142">
        <f>F20+F25</f>
        <v>0</v>
      </c>
      <c r="G26" s="142">
        <f>G25</f>
        <v>226.42194000000001</v>
      </c>
      <c r="H26" s="142">
        <f>H25</f>
        <v>226.42194000000001</v>
      </c>
    </row>
    <row r="27" spans="1:9" s="20" customFormat="1" ht="16.5" customHeight="1">
      <c r="A27" s="139"/>
      <c r="B27" s="148"/>
      <c r="C27" s="146" t="s">
        <v>131</v>
      </c>
      <c r="D27" s="142">
        <f>D23+D26</f>
        <v>821.66694222244007</v>
      </c>
      <c r="E27" s="142">
        <f>E23+E26</f>
        <v>3151.4779817070003</v>
      </c>
      <c r="F27" s="142">
        <f>F23+F26</f>
        <v>0</v>
      </c>
      <c r="G27" s="142">
        <f>G23+G26</f>
        <v>234.69694000000001</v>
      </c>
      <c r="H27" s="142">
        <f>H23+H26</f>
        <v>4207.8418639294405</v>
      </c>
    </row>
    <row r="28" spans="1:9" s="20" customFormat="1" ht="24.75" customHeight="1">
      <c r="A28" s="149"/>
      <c r="B28" s="150" t="s">
        <v>43</v>
      </c>
      <c r="C28" s="151" t="s">
        <v>132</v>
      </c>
      <c r="D28" s="152">
        <f>D27*0.03</f>
        <v>24.650008266673201</v>
      </c>
      <c r="E28" s="152">
        <f>E27*0.03</f>
        <v>94.544339451210007</v>
      </c>
      <c r="F28" s="152">
        <f>F27*0.03</f>
        <v>0</v>
      </c>
      <c r="G28" s="152">
        <f>G27*0.03</f>
        <v>7.0409082000000005</v>
      </c>
      <c r="H28" s="152">
        <f>H27*0.03</f>
        <v>126.23525591788321</v>
      </c>
    </row>
    <row r="29" spans="1:9" s="20" customFormat="1" ht="22.5" customHeight="1">
      <c r="A29" s="153"/>
      <c r="B29" s="154"/>
      <c r="C29" s="155" t="s">
        <v>44</v>
      </c>
      <c r="D29" s="157">
        <f>SUM(D27:D28)</f>
        <v>846.31695048911331</v>
      </c>
      <c r="E29" s="157">
        <f>SUM(E27:E28)</f>
        <v>3246.0223211582102</v>
      </c>
      <c r="F29" s="157">
        <f>SUM(F27:F28)</f>
        <v>0</v>
      </c>
      <c r="G29" s="157">
        <f>SUM(G27:G28)</f>
        <v>241.7378482</v>
      </c>
      <c r="H29" s="157">
        <f>SUM(H27:H28)</f>
        <v>4334.077119847324</v>
      </c>
    </row>
    <row r="30" spans="1:9" s="20" customFormat="1" ht="22.5" customHeight="1">
      <c r="A30" s="153"/>
      <c r="B30" s="154"/>
      <c r="C30" s="155" t="s">
        <v>46</v>
      </c>
      <c r="D30" s="157">
        <f>D29*0.18</f>
        <v>152.3370510880404</v>
      </c>
      <c r="E30" s="157">
        <f>E29*0.18</f>
        <v>584.28401780847776</v>
      </c>
      <c r="F30" s="157">
        <f>F29*0.18</f>
        <v>0</v>
      </c>
      <c r="G30" s="157">
        <f>G29*0.18</f>
        <v>43.512812675999996</v>
      </c>
      <c r="H30" s="157">
        <f>H29*0.18</f>
        <v>780.13388157251825</v>
      </c>
    </row>
    <row r="31" spans="1:9" s="20" customFormat="1" ht="22.5" customHeight="1">
      <c r="A31" s="153"/>
      <c r="B31" s="158"/>
      <c r="C31" s="159" t="s">
        <v>45</v>
      </c>
      <c r="D31" s="160">
        <f>SUM(D29:D30)</f>
        <v>998.65400157715374</v>
      </c>
      <c r="E31" s="160">
        <f>SUM(E29:E30)</f>
        <v>3830.3063389666877</v>
      </c>
      <c r="F31" s="160">
        <f>SUM(F29:F30)</f>
        <v>0</v>
      </c>
      <c r="G31" s="160">
        <f>SUM(G29:G30)</f>
        <v>285.25066087599998</v>
      </c>
      <c r="H31" s="156">
        <f>SUM(H29:H30)</f>
        <v>5114.2110014198424</v>
      </c>
    </row>
    <row r="32" spans="1:9" hidden="1">
      <c r="A32" s="5">
        <v>72</v>
      </c>
      <c r="B32" s="28"/>
      <c r="C32" s="29" t="s">
        <v>46</v>
      </c>
      <c r="D32" s="30" t="e">
        <f>#REF!*0.18</f>
        <v>#REF!</v>
      </c>
      <c r="E32" s="30" t="e">
        <f>#REF!*0.18</f>
        <v>#REF!</v>
      </c>
      <c r="F32" s="30" t="e">
        <f>#REF!*0.18</f>
        <v>#REF!</v>
      </c>
      <c r="G32" s="30" t="e">
        <f>#REF!*0.18</f>
        <v>#REF!</v>
      </c>
      <c r="H32" s="31" t="e">
        <f>#REF!*0.18</f>
        <v>#REF!</v>
      </c>
    </row>
    <row r="33" spans="1:8" hidden="1">
      <c r="A33" s="5">
        <v>73</v>
      </c>
      <c r="B33" s="32"/>
      <c r="C33" s="33" t="s">
        <v>45</v>
      </c>
      <c r="D33" s="34" t="e">
        <f>#REF!+D32</f>
        <v>#REF!</v>
      </c>
      <c r="E33" s="34" t="e">
        <f>#REF!+E32</f>
        <v>#REF!</v>
      </c>
      <c r="F33" s="34" t="e">
        <f>#REF!+F32</f>
        <v>#REF!</v>
      </c>
      <c r="G33" s="34" t="e">
        <f>#REF!+G32</f>
        <v>#REF!</v>
      </c>
      <c r="H33" s="35" t="e">
        <f>#REF!+H32</f>
        <v>#REF!</v>
      </c>
    </row>
    <row r="35" spans="1:8">
      <c r="G35" s="37">
        <f>G20*1.03</f>
        <v>8.5232500000000009</v>
      </c>
      <c r="H35" s="36" t="s">
        <v>47</v>
      </c>
    </row>
    <row r="36" spans="1:8">
      <c r="G36" s="37">
        <f>G25*1.03</f>
        <v>233.21459820000001</v>
      </c>
      <c r="H36" s="36" t="s">
        <v>133</v>
      </c>
    </row>
  </sheetData>
  <mergeCells count="15">
    <mergeCell ref="B12:C12"/>
    <mergeCell ref="A3:B3"/>
    <mergeCell ref="C3:G3"/>
    <mergeCell ref="C4:G4"/>
    <mergeCell ref="C5:G5"/>
    <mergeCell ref="A6:H6"/>
    <mergeCell ref="A7:A10"/>
    <mergeCell ref="B7:B10"/>
    <mergeCell ref="C7:C10"/>
    <mergeCell ref="D7:G7"/>
    <mergeCell ref="H7:H10"/>
    <mergeCell ref="D8:D10"/>
    <mergeCell ref="E8:E10"/>
    <mergeCell ref="F8:F10"/>
    <mergeCell ref="G8:G10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I31"/>
  <sheetViews>
    <sheetView topLeftCell="A6" zoomScaleNormal="100" workbookViewId="0">
      <selection activeCell="D19" sqref="D19"/>
    </sheetView>
  </sheetViews>
  <sheetFormatPr defaultRowHeight="12.75"/>
  <cols>
    <col min="1" max="1" width="5" style="3" customWidth="1"/>
    <col min="2" max="2" width="14.28515625" style="4" customWidth="1"/>
    <col min="3" max="3" width="51" style="36" customWidth="1"/>
    <col min="4" max="4" width="14.5703125" style="37" customWidth="1"/>
    <col min="5" max="5" width="13.85546875" style="37" customWidth="1"/>
    <col min="6" max="6" width="14.7109375" style="37" customWidth="1"/>
    <col min="7" max="7" width="17" style="37" customWidth="1"/>
    <col min="8" max="8" width="16.7109375" style="37" customWidth="1"/>
    <col min="9" max="9" width="11.7109375" style="2" customWidth="1"/>
    <col min="10" max="16384" width="9.140625" style="2"/>
  </cols>
  <sheetData>
    <row r="3" spans="1:8" ht="19.5" customHeight="1">
      <c r="A3" s="168"/>
      <c r="B3" s="168"/>
      <c r="C3" s="169" t="s">
        <v>21</v>
      </c>
      <c r="D3" s="169"/>
      <c r="E3" s="169"/>
      <c r="F3" s="169"/>
      <c r="G3" s="169"/>
      <c r="H3" s="1"/>
    </row>
    <row r="4" spans="1:8" ht="18.75" customHeight="1">
      <c r="B4" s="3"/>
      <c r="C4" s="170" t="s">
        <v>48</v>
      </c>
      <c r="D4" s="170"/>
      <c r="E4" s="170"/>
      <c r="F4" s="170"/>
      <c r="G4" s="170"/>
      <c r="H4" s="1"/>
    </row>
    <row r="5" spans="1:8">
      <c r="C5" s="171" t="s">
        <v>22</v>
      </c>
      <c r="D5" s="171"/>
      <c r="E5" s="171"/>
      <c r="F5" s="171"/>
      <c r="G5" s="171"/>
      <c r="H5" s="1"/>
    </row>
    <row r="6" spans="1:8">
      <c r="A6" s="172" t="s">
        <v>50</v>
      </c>
      <c r="B6" s="172"/>
      <c r="C6" s="172"/>
      <c r="D6" s="172"/>
      <c r="E6" s="172"/>
      <c r="F6" s="172"/>
      <c r="G6" s="172"/>
      <c r="H6" s="172"/>
    </row>
    <row r="7" spans="1:8" ht="17.25" customHeight="1">
      <c r="A7" s="173" t="s">
        <v>24</v>
      </c>
      <c r="B7" s="174" t="s">
        <v>25</v>
      </c>
      <c r="C7" s="173" t="s">
        <v>26</v>
      </c>
      <c r="D7" s="175" t="s">
        <v>27</v>
      </c>
      <c r="E7" s="175"/>
      <c r="F7" s="175"/>
      <c r="G7" s="175"/>
      <c r="H7" s="173" t="s">
        <v>28</v>
      </c>
    </row>
    <row r="8" spans="1:8">
      <c r="A8" s="173"/>
      <c r="B8" s="174"/>
      <c r="C8" s="173"/>
      <c r="D8" s="173" t="s">
        <v>29</v>
      </c>
      <c r="E8" s="173" t="s">
        <v>30</v>
      </c>
      <c r="F8" s="173" t="s">
        <v>31</v>
      </c>
      <c r="G8" s="173" t="s">
        <v>32</v>
      </c>
      <c r="H8" s="173"/>
    </row>
    <row r="9" spans="1:8">
      <c r="A9" s="173"/>
      <c r="B9" s="174"/>
      <c r="C9" s="173"/>
      <c r="D9" s="173"/>
      <c r="E9" s="173"/>
      <c r="F9" s="173"/>
      <c r="G9" s="173"/>
      <c r="H9" s="173"/>
    </row>
    <row r="10" spans="1:8">
      <c r="A10" s="173"/>
      <c r="B10" s="174"/>
      <c r="C10" s="173"/>
      <c r="D10" s="173"/>
      <c r="E10" s="173"/>
      <c r="F10" s="173"/>
      <c r="G10" s="173"/>
      <c r="H10" s="173"/>
    </row>
    <row r="11" spans="1:8">
      <c r="A11" s="5">
        <v>1</v>
      </c>
      <c r="B11" s="6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ht="16.5" customHeight="1">
      <c r="A12" s="7"/>
      <c r="B12" s="166" t="s">
        <v>33</v>
      </c>
      <c r="C12" s="167"/>
      <c r="D12" s="8"/>
      <c r="E12" s="8"/>
      <c r="F12" s="9"/>
      <c r="G12" s="8"/>
      <c r="H12" s="10"/>
    </row>
    <row r="13" spans="1:8" ht="16.5" customHeight="1">
      <c r="A13" s="7">
        <v>1</v>
      </c>
      <c r="B13" s="11" t="s">
        <v>34</v>
      </c>
      <c r="C13" s="12" t="s">
        <v>49</v>
      </c>
      <c r="D13" s="13">
        <v>118.38476621417797</v>
      </c>
      <c r="E13" s="13">
        <v>454.06108597285072</v>
      </c>
      <c r="F13" s="13">
        <v>0</v>
      </c>
      <c r="G13" s="14">
        <v>0</v>
      </c>
      <c r="H13" s="15">
        <v>572.44585218702866</v>
      </c>
    </row>
    <row r="14" spans="1:8" ht="16.5" customHeight="1">
      <c r="A14" s="7"/>
      <c r="B14" s="16"/>
      <c r="C14" s="17" t="s">
        <v>35</v>
      </c>
      <c r="D14" s="18">
        <v>118.38476621417797</v>
      </c>
      <c r="E14" s="18">
        <v>454.06108597285072</v>
      </c>
      <c r="F14" s="18">
        <v>0</v>
      </c>
      <c r="G14" s="18">
        <v>0</v>
      </c>
      <c r="H14" s="15">
        <v>572.44585218702866</v>
      </c>
    </row>
    <row r="15" spans="1:8" ht="16.5" customHeight="1">
      <c r="A15" s="139"/>
      <c r="B15" s="140"/>
      <c r="C15" s="141" t="s">
        <v>123</v>
      </c>
      <c r="D15" s="142"/>
      <c r="E15" s="142"/>
      <c r="F15" s="142"/>
      <c r="G15" s="142"/>
      <c r="H15" s="142"/>
    </row>
    <row r="16" spans="1:8" ht="34.5" customHeight="1">
      <c r="A16" s="139">
        <v>2</v>
      </c>
      <c r="B16" s="164" t="s">
        <v>124</v>
      </c>
      <c r="C16" s="144" t="s">
        <v>125</v>
      </c>
      <c r="D16" s="145">
        <v>4.6170058823529407</v>
      </c>
      <c r="E16" s="145">
        <v>17.708382352941179</v>
      </c>
      <c r="F16" s="145">
        <v>0</v>
      </c>
      <c r="G16" s="145">
        <v>0</v>
      </c>
      <c r="H16" s="145">
        <v>22.32538823529412</v>
      </c>
    </row>
    <row r="17" spans="1:9" ht="16.5" customHeight="1">
      <c r="A17" s="139"/>
      <c r="B17" s="143"/>
      <c r="C17" s="146" t="s">
        <v>126</v>
      </c>
      <c r="D17" s="142">
        <v>4.6170058823529407</v>
      </c>
      <c r="E17" s="142">
        <v>17.708382352941179</v>
      </c>
      <c r="F17" s="142">
        <v>0</v>
      </c>
      <c r="G17" s="142">
        <v>0</v>
      </c>
      <c r="H17" s="142">
        <v>22.32538823529412</v>
      </c>
    </row>
    <row r="18" spans="1:9" ht="16.5" customHeight="1">
      <c r="A18" s="139"/>
      <c r="B18" s="143"/>
      <c r="C18" s="146" t="s">
        <v>127</v>
      </c>
      <c r="D18" s="142">
        <v>123.00177209653091</v>
      </c>
      <c r="E18" s="142">
        <v>471.76946832579188</v>
      </c>
      <c r="F18" s="142">
        <v>0</v>
      </c>
      <c r="G18" s="142">
        <v>0</v>
      </c>
      <c r="H18" s="142">
        <v>594.77124042232276</v>
      </c>
    </row>
    <row r="19" spans="1:9" ht="16.5" customHeight="1">
      <c r="A19" s="7"/>
      <c r="B19" s="11"/>
      <c r="C19" s="19" t="s">
        <v>36</v>
      </c>
      <c r="D19" s="13"/>
      <c r="E19" s="13"/>
      <c r="F19" s="13"/>
      <c r="G19" s="13"/>
      <c r="H19" s="13"/>
    </row>
    <row r="20" spans="1:9" ht="16.5" customHeight="1">
      <c r="A20" s="7">
        <v>3</v>
      </c>
      <c r="B20" s="11" t="s">
        <v>37</v>
      </c>
      <c r="C20" s="21" t="s">
        <v>38</v>
      </c>
      <c r="D20" s="13">
        <v>0</v>
      </c>
      <c r="E20" s="13">
        <v>0</v>
      </c>
      <c r="F20" s="13">
        <v>0</v>
      </c>
      <c r="G20" s="22">
        <v>0.61025073746312686</v>
      </c>
      <c r="H20" s="18">
        <v>0.61025073746312686</v>
      </c>
    </row>
    <row r="21" spans="1:9" s="20" customFormat="1" ht="16.5" customHeight="1">
      <c r="A21" s="7">
        <v>4</v>
      </c>
      <c r="B21" s="24" t="s">
        <v>39</v>
      </c>
      <c r="C21" s="25" t="s">
        <v>40</v>
      </c>
      <c r="D21" s="13">
        <v>0.9298933970497737</v>
      </c>
      <c r="E21" s="13">
        <v>3.5665771805429864</v>
      </c>
      <c r="F21" s="13">
        <v>0</v>
      </c>
      <c r="G21" s="13">
        <v>0</v>
      </c>
      <c r="H21" s="13">
        <v>4.4964705775927598</v>
      </c>
    </row>
    <row r="22" spans="1:9" s="20" customFormat="1" ht="16.5" customHeight="1">
      <c r="A22" s="7"/>
      <c r="B22" s="24"/>
      <c r="C22" s="26" t="s">
        <v>41</v>
      </c>
      <c r="D22" s="18">
        <v>0.9298933970497737</v>
      </c>
      <c r="E22" s="18">
        <v>3.5665771805429864</v>
      </c>
      <c r="F22" s="18">
        <v>0</v>
      </c>
      <c r="G22" s="18">
        <v>0.61025073746312686</v>
      </c>
      <c r="H22" s="18">
        <v>5.1067213150558866</v>
      </c>
      <c r="I22" s="23"/>
    </row>
    <row r="23" spans="1:9" s="20" customFormat="1" ht="16.5" customHeight="1">
      <c r="A23" s="7"/>
      <c r="B23" s="27"/>
      <c r="C23" s="26" t="s">
        <v>42</v>
      </c>
      <c r="D23" s="18">
        <v>123.93166549358068</v>
      </c>
      <c r="E23" s="18">
        <v>475.33604550633487</v>
      </c>
      <c r="F23" s="18">
        <v>0</v>
      </c>
      <c r="G23" s="18">
        <v>0.61025073746312686</v>
      </c>
      <c r="H23" s="18">
        <v>599.87796173737866</v>
      </c>
      <c r="I23" s="23"/>
    </row>
    <row r="24" spans="1:9" s="20" customFormat="1" ht="16.5" customHeight="1">
      <c r="A24" s="139"/>
      <c r="B24" s="143"/>
      <c r="C24" s="141" t="s">
        <v>128</v>
      </c>
      <c r="D24" s="145"/>
      <c r="E24" s="145"/>
      <c r="F24" s="145"/>
      <c r="G24" s="145"/>
      <c r="H24" s="145"/>
    </row>
    <row r="25" spans="1:9" s="20" customFormat="1" ht="19.5" customHeight="1">
      <c r="A25" s="139">
        <v>5</v>
      </c>
      <c r="B25" s="143"/>
      <c r="C25" s="147" t="s">
        <v>129</v>
      </c>
      <c r="D25" s="145">
        <v>0</v>
      </c>
      <c r="E25" s="145">
        <v>0</v>
      </c>
      <c r="F25" s="145">
        <v>0</v>
      </c>
      <c r="G25" s="145">
        <v>59.118000000000002</v>
      </c>
      <c r="H25" s="145">
        <v>59.118000000000002</v>
      </c>
    </row>
    <row r="26" spans="1:9" s="20" customFormat="1" ht="19.5" customHeight="1">
      <c r="A26" s="139"/>
      <c r="B26" s="143"/>
      <c r="C26" s="146" t="s">
        <v>130</v>
      </c>
      <c r="D26" s="142">
        <f>D25</f>
        <v>0</v>
      </c>
      <c r="E26" s="142">
        <f>E25</f>
        <v>0</v>
      </c>
      <c r="F26" s="142">
        <f>F20+F25</f>
        <v>0</v>
      </c>
      <c r="G26" s="142">
        <f>G25</f>
        <v>59.118000000000002</v>
      </c>
      <c r="H26" s="142">
        <f>H25</f>
        <v>59.118000000000002</v>
      </c>
    </row>
    <row r="27" spans="1:9" s="20" customFormat="1" ht="19.5" customHeight="1">
      <c r="A27" s="139"/>
      <c r="B27" s="148"/>
      <c r="C27" s="146" t="s">
        <v>131</v>
      </c>
      <c r="D27" s="142">
        <f>D23+D26</f>
        <v>123.93166549358068</v>
      </c>
      <c r="E27" s="142">
        <f>E23+E26</f>
        <v>475.33604550633487</v>
      </c>
      <c r="F27" s="142">
        <f>F23+F26</f>
        <v>0</v>
      </c>
      <c r="G27" s="142">
        <f>G23+G26</f>
        <v>59.728250737463128</v>
      </c>
      <c r="H27" s="142">
        <f>H23+H26</f>
        <v>658.99596173737871</v>
      </c>
    </row>
    <row r="28" spans="1:9" s="20" customFormat="1" ht="27" customHeight="1">
      <c r="A28" s="149"/>
      <c r="B28" s="164" t="s">
        <v>43</v>
      </c>
      <c r="C28" s="151" t="s">
        <v>132</v>
      </c>
      <c r="D28" s="152">
        <f>D27*0.03</f>
        <v>3.7179499648074201</v>
      </c>
      <c r="E28" s="152">
        <f>E27*0.03</f>
        <v>14.260081365190045</v>
      </c>
      <c r="F28" s="152">
        <f>F27*0.03</f>
        <v>0</v>
      </c>
      <c r="G28" s="152">
        <f>G27*0.03</f>
        <v>1.7918475221238939</v>
      </c>
      <c r="H28" s="152">
        <f>H27*0.03</f>
        <v>19.769878852121362</v>
      </c>
    </row>
    <row r="29" spans="1:9" s="20" customFormat="1" ht="16.5" customHeight="1">
      <c r="A29" s="153"/>
      <c r="B29" s="154"/>
      <c r="C29" s="155" t="s">
        <v>44</v>
      </c>
      <c r="D29" s="157">
        <f>SUM(D27:D28)</f>
        <v>127.6496154583881</v>
      </c>
      <c r="E29" s="157">
        <f>SUM(E27:E28)</f>
        <v>489.59612687152492</v>
      </c>
      <c r="F29" s="157">
        <f>SUM(F27:F28)</f>
        <v>0</v>
      </c>
      <c r="G29" s="157">
        <f>SUM(G27:G28)</f>
        <v>61.520098259587023</v>
      </c>
      <c r="H29" s="157">
        <f>SUM(H27:H28)</f>
        <v>678.76584058950004</v>
      </c>
    </row>
    <row r="30" spans="1:9" s="20" customFormat="1" ht="16.5" customHeight="1">
      <c r="A30" s="153"/>
      <c r="B30" s="154"/>
      <c r="C30" s="161" t="s">
        <v>46</v>
      </c>
      <c r="D30" s="162">
        <f>D29*0.18</f>
        <v>22.976930782509857</v>
      </c>
      <c r="E30" s="162">
        <f>E29*0.18</f>
        <v>88.127302836874478</v>
      </c>
      <c r="F30" s="162">
        <f>F29*0.18</f>
        <v>0</v>
      </c>
      <c r="G30" s="162">
        <f>G29*0.18</f>
        <v>11.073617686725663</v>
      </c>
      <c r="H30" s="162">
        <f>H29*0.18</f>
        <v>122.17785130611</v>
      </c>
    </row>
    <row r="31" spans="1:9" ht="15" customHeight="1">
      <c r="A31" s="153"/>
      <c r="B31" s="158"/>
      <c r="C31" s="163" t="s">
        <v>45</v>
      </c>
      <c r="D31" s="160">
        <f>SUM(D29:D30)</f>
        <v>150.62654624089797</v>
      </c>
      <c r="E31" s="160">
        <f>SUM(E29:E30)</f>
        <v>577.72342970839941</v>
      </c>
      <c r="F31" s="160">
        <f>SUM(F29:F30)</f>
        <v>0</v>
      </c>
      <c r="G31" s="160">
        <f>SUM(G29:G30)</f>
        <v>72.593715946312685</v>
      </c>
      <c r="H31" s="160">
        <f>SUM(H29:H30)</f>
        <v>800.94369189561007</v>
      </c>
    </row>
  </sheetData>
  <mergeCells count="15">
    <mergeCell ref="B12:C12"/>
    <mergeCell ref="A3:B3"/>
    <mergeCell ref="C3:G3"/>
    <mergeCell ref="C4:G4"/>
    <mergeCell ref="C5:G5"/>
    <mergeCell ref="A6:H6"/>
    <mergeCell ref="A7:A10"/>
    <mergeCell ref="B7:B10"/>
    <mergeCell ref="C7:C10"/>
    <mergeCell ref="D7:G7"/>
    <mergeCell ref="H7:H10"/>
    <mergeCell ref="D8:D10"/>
    <mergeCell ref="E8:E10"/>
    <mergeCell ref="F8:F10"/>
    <mergeCell ref="G8:G10"/>
  </mergeCells>
  <pageMargins left="0.25" right="0.25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4"/>
  <sheetViews>
    <sheetView zoomScaleNormal="100" zoomScaleSheetLayoutView="100" workbookViewId="0">
      <selection activeCell="E24" sqref="E24"/>
    </sheetView>
  </sheetViews>
  <sheetFormatPr defaultRowHeight="12.75"/>
  <cols>
    <col min="1" max="1" width="4" style="62" customWidth="1"/>
    <col min="2" max="2" width="30.5703125" style="64" customWidth="1"/>
    <col min="3" max="3" width="2.42578125" style="62" customWidth="1"/>
    <col min="4" max="4" width="5.5703125" style="65" customWidth="1"/>
    <col min="5" max="5" width="31.85546875" style="62" customWidth="1"/>
    <col min="6" max="6" width="13.7109375" style="62" customWidth="1"/>
    <col min="7" max="7" width="15.42578125" style="62" customWidth="1"/>
    <col min="8" max="8" width="16.28515625" style="68" customWidth="1"/>
    <col min="9" max="9" width="18.7109375" style="62" customWidth="1"/>
    <col min="10" max="10" width="16.7109375" style="62" customWidth="1"/>
    <col min="11" max="11" width="16" style="62" customWidth="1"/>
    <col min="12" max="12" width="11.42578125" style="62" customWidth="1"/>
    <col min="13" max="15" width="10.28515625" style="62" customWidth="1"/>
    <col min="16" max="16" width="12.85546875" style="62" customWidth="1"/>
    <col min="17" max="17" width="15.28515625" style="62" customWidth="1"/>
    <col min="18" max="16384" width="9.140625" style="62"/>
  </cols>
  <sheetData>
    <row r="1" spans="1:12" ht="14.25">
      <c r="H1" s="66"/>
      <c r="J1" s="63"/>
    </row>
    <row r="2" spans="1:12" ht="15">
      <c r="A2" s="193" t="s">
        <v>118</v>
      </c>
      <c r="B2" s="193"/>
      <c r="C2" s="193"/>
      <c r="D2" s="193"/>
      <c r="E2" s="193"/>
      <c r="F2" s="193"/>
      <c r="G2" s="193"/>
      <c r="H2" s="193"/>
    </row>
    <row r="3" spans="1:12" ht="21" customHeight="1">
      <c r="A3" s="194" t="s">
        <v>66</v>
      </c>
      <c r="B3" s="194"/>
      <c r="C3" s="194"/>
      <c r="D3" s="194"/>
      <c r="E3" s="194"/>
      <c r="F3" s="194"/>
      <c r="G3" s="194"/>
      <c r="H3" s="194"/>
    </row>
    <row r="4" spans="1:12">
      <c r="E4" s="67"/>
    </row>
    <row r="5" spans="1:12">
      <c r="A5" s="62" t="s">
        <v>67</v>
      </c>
      <c r="E5" s="177" t="s">
        <v>48</v>
      </c>
      <c r="F5" s="177"/>
      <c r="G5" s="177"/>
      <c r="H5" s="177"/>
      <c r="I5" s="69"/>
      <c r="J5" s="69"/>
      <c r="K5" s="69"/>
      <c r="L5" s="69"/>
    </row>
    <row r="6" spans="1:12">
      <c r="A6" s="62" t="s">
        <v>68</v>
      </c>
      <c r="E6" s="177"/>
      <c r="F6" s="177"/>
      <c r="G6" s="177"/>
      <c r="H6" s="177"/>
      <c r="I6" s="64"/>
      <c r="J6" s="64"/>
      <c r="K6" s="64"/>
      <c r="L6" s="64"/>
    </row>
    <row r="7" spans="1:12">
      <c r="A7" s="70" t="s">
        <v>69</v>
      </c>
      <c r="B7" s="70"/>
      <c r="C7" s="70"/>
      <c r="D7" s="71"/>
      <c r="E7" s="177"/>
      <c r="F7" s="177"/>
      <c r="G7" s="177"/>
      <c r="H7" s="177"/>
    </row>
    <row r="8" spans="1:12">
      <c r="A8" s="70"/>
      <c r="B8" s="70"/>
      <c r="C8" s="70"/>
      <c r="D8" s="71"/>
      <c r="E8" s="67"/>
      <c r="F8" s="72"/>
      <c r="G8" s="72"/>
      <c r="H8" s="73"/>
    </row>
    <row r="9" spans="1:12">
      <c r="A9" s="72" t="s">
        <v>70</v>
      </c>
      <c r="B9" s="70"/>
      <c r="C9" s="72"/>
      <c r="D9" s="74"/>
      <c r="E9" s="67"/>
      <c r="F9" s="72"/>
      <c r="G9" s="72"/>
      <c r="H9" s="73"/>
    </row>
    <row r="10" spans="1:12">
      <c r="A10" s="72" t="s">
        <v>71</v>
      </c>
      <c r="B10" s="70"/>
      <c r="C10" s="72"/>
      <c r="D10" s="74"/>
      <c r="E10" s="75"/>
      <c r="F10" s="72"/>
      <c r="G10" s="72"/>
      <c r="H10" s="73"/>
    </row>
    <row r="11" spans="1:12">
      <c r="A11" s="72"/>
      <c r="B11" s="70"/>
      <c r="C11" s="72"/>
      <c r="D11" s="74"/>
      <c r="E11" s="72"/>
      <c r="F11" s="72"/>
      <c r="G11" s="72"/>
      <c r="H11" s="73"/>
    </row>
    <row r="12" spans="1:12">
      <c r="A12" s="72" t="s">
        <v>72</v>
      </c>
      <c r="B12" s="70"/>
      <c r="C12" s="72"/>
      <c r="D12" s="74"/>
      <c r="E12" s="70"/>
      <c r="F12" s="72"/>
      <c r="G12" s="72"/>
      <c r="H12" s="72"/>
    </row>
    <row r="13" spans="1:12">
      <c r="A13" s="76" t="s">
        <v>73</v>
      </c>
      <c r="B13" s="77" t="s">
        <v>74</v>
      </c>
      <c r="C13" s="190" t="s">
        <v>75</v>
      </c>
      <c r="D13" s="192"/>
      <c r="E13" s="191"/>
      <c r="F13" s="190" t="s">
        <v>76</v>
      </c>
      <c r="G13" s="191"/>
      <c r="H13" s="76" t="s">
        <v>77</v>
      </c>
    </row>
    <row r="14" spans="1:12" ht="15">
      <c r="A14" s="78" t="s">
        <v>78</v>
      </c>
      <c r="B14" s="79" t="s">
        <v>79</v>
      </c>
      <c r="C14" s="185" t="s">
        <v>80</v>
      </c>
      <c r="D14" s="186"/>
      <c r="E14" s="187"/>
      <c r="F14" s="185" t="s">
        <v>81</v>
      </c>
      <c r="G14" s="187"/>
      <c r="H14" s="78" t="s">
        <v>82</v>
      </c>
    </row>
    <row r="15" spans="1:12">
      <c r="A15" s="78"/>
      <c r="B15" s="79" t="s">
        <v>83</v>
      </c>
      <c r="C15" s="185" t="s">
        <v>84</v>
      </c>
      <c r="D15" s="186"/>
      <c r="E15" s="187"/>
      <c r="F15" s="185" t="s">
        <v>85</v>
      </c>
      <c r="G15" s="187"/>
      <c r="H15" s="78"/>
    </row>
    <row r="16" spans="1:12">
      <c r="A16" s="78"/>
      <c r="B16" s="79" t="s">
        <v>86</v>
      </c>
      <c r="C16" s="185" t="s">
        <v>87</v>
      </c>
      <c r="D16" s="186"/>
      <c r="E16" s="187"/>
      <c r="F16" s="188" t="s">
        <v>88</v>
      </c>
      <c r="G16" s="189"/>
      <c r="H16" s="78"/>
    </row>
    <row r="17" spans="1:18">
      <c r="A17" s="78"/>
      <c r="B17" s="79" t="s">
        <v>89</v>
      </c>
      <c r="C17" s="185" t="s">
        <v>90</v>
      </c>
      <c r="D17" s="186"/>
      <c r="E17" s="187"/>
      <c r="F17" s="190" t="s">
        <v>91</v>
      </c>
      <c r="G17" s="191"/>
      <c r="H17" s="78"/>
      <c r="K17" s="72"/>
      <c r="L17" s="72"/>
      <c r="M17" s="72"/>
      <c r="N17" s="72"/>
      <c r="O17" s="72"/>
      <c r="P17" s="72"/>
      <c r="Q17" s="72"/>
      <c r="R17" s="72"/>
    </row>
    <row r="18" spans="1:18" s="72" customFormat="1">
      <c r="A18" s="78"/>
      <c r="B18" s="79"/>
      <c r="C18" s="185" t="s">
        <v>92</v>
      </c>
      <c r="D18" s="186"/>
      <c r="E18" s="187"/>
      <c r="F18" s="188" t="s">
        <v>93</v>
      </c>
      <c r="G18" s="189"/>
      <c r="H18" s="78"/>
      <c r="K18" s="62"/>
      <c r="L18" s="62"/>
      <c r="M18" s="62"/>
      <c r="N18" s="62"/>
      <c r="O18" s="62"/>
      <c r="P18" s="62"/>
      <c r="Q18" s="62"/>
      <c r="R18" s="62"/>
    </row>
    <row r="19" spans="1:18">
      <c r="A19" s="80">
        <v>1</v>
      </c>
      <c r="B19" s="81">
        <v>2</v>
      </c>
      <c r="C19" s="182">
        <v>3</v>
      </c>
      <c r="D19" s="182"/>
      <c r="E19" s="182"/>
      <c r="F19" s="182">
        <v>4</v>
      </c>
      <c r="G19" s="182"/>
      <c r="H19" s="80">
        <v>5</v>
      </c>
    </row>
    <row r="20" spans="1:18" ht="15.75">
      <c r="A20" s="183" t="s">
        <v>94</v>
      </c>
      <c r="B20" s="183"/>
      <c r="C20" s="183"/>
      <c r="D20" s="183"/>
      <c r="E20" s="183"/>
      <c r="F20" s="183"/>
      <c r="G20" s="183"/>
      <c r="H20" s="183"/>
      <c r="I20" s="82"/>
      <c r="J20" s="72"/>
      <c r="K20" s="72"/>
      <c r="L20" s="72"/>
    </row>
    <row r="21" spans="1:18">
      <c r="A21" s="83">
        <v>1</v>
      </c>
      <c r="B21" s="84" t="s">
        <v>95</v>
      </c>
      <c r="C21" s="85" t="s">
        <v>96</v>
      </c>
      <c r="D21" s="86"/>
      <c r="E21" s="87"/>
      <c r="F21" s="88" t="s">
        <v>97</v>
      </c>
      <c r="G21" s="89"/>
      <c r="H21" s="90"/>
      <c r="I21" s="82"/>
      <c r="J21" s="72"/>
      <c r="K21" s="72"/>
      <c r="L21" s="72"/>
    </row>
    <row r="22" spans="1:18" ht="12.75" customHeight="1">
      <c r="A22" s="91"/>
      <c r="B22" s="184" t="s">
        <v>98</v>
      </c>
      <c r="C22" s="92" t="s">
        <v>99</v>
      </c>
      <c r="D22" s="74"/>
      <c r="E22" s="93"/>
      <c r="F22" s="94" t="s">
        <v>121</v>
      </c>
      <c r="G22" s="95"/>
      <c r="H22" s="96">
        <f>(8.265+0.041*1000)*0.4*1.2*3.83*1000</f>
        <v>90568.776000000013</v>
      </c>
      <c r="I22" s="82"/>
      <c r="J22" s="72"/>
      <c r="K22" s="72"/>
      <c r="L22" s="72"/>
    </row>
    <row r="23" spans="1:18" ht="12.75" customHeight="1">
      <c r="A23" s="91"/>
      <c r="B23" s="184"/>
      <c r="C23" s="97" t="s">
        <v>100</v>
      </c>
      <c r="D23" s="74"/>
      <c r="E23" s="93"/>
      <c r="F23" s="94"/>
      <c r="G23" s="95"/>
      <c r="H23" s="98"/>
      <c r="I23" s="82"/>
      <c r="J23" s="72"/>
      <c r="K23" s="72"/>
      <c r="L23" s="72"/>
    </row>
    <row r="24" spans="1:18" ht="12.75" customHeight="1">
      <c r="A24" s="91"/>
      <c r="B24" s="102"/>
      <c r="C24" s="97" t="s">
        <v>101</v>
      </c>
      <c r="D24" s="74"/>
      <c r="E24" s="93"/>
      <c r="F24" s="94"/>
      <c r="G24" s="95"/>
      <c r="H24" s="98"/>
      <c r="I24" s="82"/>
      <c r="J24" s="72"/>
      <c r="K24" s="72"/>
      <c r="L24" s="72"/>
    </row>
    <row r="25" spans="1:18" ht="12.75" customHeight="1">
      <c r="A25" s="91"/>
      <c r="B25" s="102"/>
      <c r="C25" s="92" t="s">
        <v>102</v>
      </c>
      <c r="D25" s="74">
        <v>0.4</v>
      </c>
      <c r="E25" s="72" t="s">
        <v>103</v>
      </c>
      <c r="F25" s="99" t="s">
        <v>104</v>
      </c>
      <c r="G25" s="95"/>
      <c r="H25" s="98"/>
      <c r="I25" s="82"/>
      <c r="J25" s="72"/>
      <c r="K25" s="72"/>
      <c r="L25" s="72"/>
    </row>
    <row r="26" spans="1:18" ht="12.75" customHeight="1">
      <c r="A26" s="91"/>
      <c r="B26" s="137"/>
      <c r="C26" s="92" t="s">
        <v>102</v>
      </c>
      <c r="D26" s="74">
        <v>0.6</v>
      </c>
      <c r="E26" s="72" t="s">
        <v>105</v>
      </c>
      <c r="F26" s="94" t="s">
        <v>122</v>
      </c>
      <c r="G26" s="95"/>
      <c r="H26" s="96">
        <f>(8.265+0.041*1000)*0.6*1.2*3.83*1000</f>
        <v>135853.16399999999</v>
      </c>
      <c r="I26" s="82"/>
      <c r="J26" s="72"/>
      <c r="K26" s="72"/>
      <c r="L26" s="72"/>
    </row>
    <row r="27" spans="1:18" ht="12.75" customHeight="1">
      <c r="A27" s="91"/>
      <c r="B27" s="137"/>
      <c r="C27" s="97" t="s">
        <v>102</v>
      </c>
      <c r="D27" s="100">
        <v>1.2</v>
      </c>
      <c r="E27" s="101" t="s">
        <v>106</v>
      </c>
      <c r="F27" s="94"/>
      <c r="G27" s="95"/>
      <c r="H27" s="96"/>
      <c r="I27" s="82"/>
      <c r="J27" s="72"/>
      <c r="K27" s="72"/>
      <c r="L27" s="72"/>
    </row>
    <row r="28" spans="1:18" ht="12.75" customHeight="1">
      <c r="A28" s="91"/>
      <c r="B28" s="137"/>
      <c r="C28" s="97"/>
      <c r="D28" s="100"/>
      <c r="E28" s="101" t="s">
        <v>107</v>
      </c>
      <c r="F28" s="94"/>
      <c r="G28" s="95"/>
      <c r="H28" s="96"/>
      <c r="I28" s="82"/>
      <c r="J28" s="72"/>
      <c r="K28" s="72"/>
      <c r="L28" s="72"/>
    </row>
    <row r="29" spans="1:18" ht="12.75" customHeight="1">
      <c r="A29" s="91"/>
      <c r="B29" s="137"/>
      <c r="C29" s="97"/>
      <c r="D29" s="100"/>
      <c r="E29" s="101" t="s">
        <v>108</v>
      </c>
      <c r="F29" s="94"/>
      <c r="G29" s="95"/>
      <c r="H29" s="96"/>
      <c r="I29" s="82"/>
      <c r="J29" s="72"/>
      <c r="K29" s="72"/>
      <c r="L29" s="72"/>
    </row>
    <row r="30" spans="1:18" ht="12.75" customHeight="1">
      <c r="A30" s="91"/>
      <c r="B30" s="137"/>
      <c r="C30" s="130" t="s">
        <v>102</v>
      </c>
      <c r="D30" s="131">
        <v>3.83</v>
      </c>
      <c r="E30" s="132" t="s">
        <v>109</v>
      </c>
      <c r="F30" s="94"/>
      <c r="G30" s="95"/>
      <c r="H30" s="98"/>
      <c r="I30" s="82"/>
      <c r="J30" s="72"/>
      <c r="K30" s="72"/>
      <c r="L30" s="72"/>
    </row>
    <row r="31" spans="1:18" ht="12.75" customHeight="1">
      <c r="A31" s="91"/>
      <c r="B31" s="137"/>
      <c r="C31" s="130" t="s">
        <v>119</v>
      </c>
      <c r="D31" s="133"/>
      <c r="E31" s="132"/>
      <c r="F31" s="94"/>
      <c r="G31" s="95"/>
      <c r="H31" s="98"/>
      <c r="I31" s="82"/>
      <c r="J31" s="72"/>
      <c r="K31" s="72"/>
      <c r="L31" s="72"/>
    </row>
    <row r="32" spans="1:18" ht="12.75" customHeight="1">
      <c r="A32" s="103"/>
      <c r="B32" s="138"/>
      <c r="C32" s="134" t="s">
        <v>120</v>
      </c>
      <c r="D32" s="135"/>
      <c r="E32" s="136"/>
      <c r="F32" s="104"/>
      <c r="G32" s="105"/>
      <c r="H32" s="106"/>
      <c r="I32" s="82"/>
      <c r="J32" s="72"/>
      <c r="K32" s="72"/>
      <c r="L32" s="72"/>
    </row>
    <row r="33" spans="1:17">
      <c r="A33" s="72"/>
      <c r="B33" s="70"/>
      <c r="C33" s="72"/>
      <c r="D33" s="74"/>
      <c r="E33" s="178" t="s">
        <v>110</v>
      </c>
      <c r="F33" s="178"/>
      <c r="G33" s="179">
        <f>H22</f>
        <v>90568.776000000013</v>
      </c>
      <c r="H33" s="179"/>
    </row>
    <row r="34" spans="1:17">
      <c r="A34" s="72"/>
      <c r="B34" s="70"/>
      <c r="C34" s="72"/>
      <c r="D34" s="74"/>
      <c r="E34" s="180" t="s">
        <v>111</v>
      </c>
      <c r="F34" s="180"/>
      <c r="G34" s="179">
        <f>H26</f>
        <v>135853.16399999999</v>
      </c>
      <c r="H34" s="179"/>
      <c r="I34" s="107"/>
    </row>
    <row r="35" spans="1:17">
      <c r="A35" s="72"/>
      <c r="B35" s="70"/>
      <c r="C35" s="72"/>
      <c r="D35" s="74"/>
      <c r="E35" s="72"/>
      <c r="F35" s="108" t="s">
        <v>112</v>
      </c>
      <c r="G35" s="181">
        <f>G33+G34</f>
        <v>226421.94</v>
      </c>
      <c r="H35" s="181"/>
      <c r="I35" s="107"/>
    </row>
    <row r="36" spans="1:17">
      <c r="A36" s="72"/>
      <c r="B36" s="70"/>
      <c r="C36" s="72"/>
      <c r="D36" s="74"/>
      <c r="E36" s="101"/>
      <c r="F36" s="109"/>
      <c r="G36" s="110"/>
      <c r="H36" s="111"/>
    </row>
    <row r="37" spans="1:17">
      <c r="A37" s="112"/>
      <c r="B37" s="70"/>
      <c r="C37" s="75"/>
      <c r="D37" s="74"/>
      <c r="E37" s="75" t="s">
        <v>113</v>
      </c>
      <c r="F37" s="113">
        <f>G35</f>
        <v>226421.94</v>
      </c>
      <c r="G37" s="110" t="s">
        <v>114</v>
      </c>
      <c r="H37" s="114">
        <f>F37*0.18</f>
        <v>40755.949199999995</v>
      </c>
      <c r="K37" s="115"/>
      <c r="L37" s="116"/>
      <c r="M37" s="116"/>
      <c r="N37" s="116"/>
      <c r="O37" s="116"/>
      <c r="P37" s="116"/>
      <c r="Q37" s="115"/>
    </row>
    <row r="38" spans="1:17">
      <c r="A38" s="112"/>
      <c r="B38" s="70"/>
      <c r="C38" s="75"/>
      <c r="D38" s="74"/>
      <c r="E38" s="75"/>
      <c r="F38" s="113"/>
      <c r="G38" s="110"/>
      <c r="H38" s="114"/>
      <c r="K38" s="115"/>
      <c r="L38" s="116"/>
      <c r="M38" s="116"/>
      <c r="N38" s="116"/>
      <c r="O38" s="116"/>
      <c r="P38" s="116"/>
      <c r="Q38" s="115"/>
    </row>
    <row r="39" spans="1:17">
      <c r="A39" s="112"/>
      <c r="B39" s="70"/>
      <c r="C39" s="72"/>
      <c r="D39" s="74"/>
      <c r="E39" s="117"/>
      <c r="F39" s="108" t="s">
        <v>115</v>
      </c>
      <c r="H39" s="118">
        <f>G35+H37</f>
        <v>267177.88919999998</v>
      </c>
      <c r="K39" s="115"/>
      <c r="L39" s="116"/>
      <c r="M39" s="116"/>
      <c r="N39" s="116"/>
      <c r="O39" s="116"/>
      <c r="P39" s="116"/>
      <c r="Q39" s="115"/>
    </row>
    <row r="40" spans="1:17">
      <c r="A40" s="112"/>
      <c r="B40" s="70"/>
      <c r="C40" s="72"/>
      <c r="D40" s="74"/>
      <c r="E40" s="117"/>
      <c r="F40" s="108"/>
      <c r="H40" s="118"/>
      <c r="K40" s="115"/>
      <c r="L40" s="116"/>
      <c r="M40" s="116"/>
      <c r="N40" s="116"/>
      <c r="O40" s="116"/>
      <c r="P40" s="116"/>
      <c r="Q40" s="115"/>
    </row>
    <row r="41" spans="1:17" ht="15">
      <c r="A41" s="119" t="s">
        <v>116</v>
      </c>
      <c r="B41" s="119"/>
      <c r="C41" s="119"/>
      <c r="D41" s="120"/>
      <c r="F41" s="176"/>
      <c r="G41" s="176"/>
      <c r="H41" s="121"/>
      <c r="K41" s="115"/>
      <c r="Q41" s="115"/>
    </row>
    <row r="42" spans="1:17" ht="15">
      <c r="A42" s="119"/>
      <c r="B42" s="119"/>
      <c r="C42" s="119"/>
      <c r="D42" s="120"/>
      <c r="F42" s="122"/>
      <c r="G42" s="122"/>
      <c r="H42" s="121"/>
      <c r="K42" s="115"/>
      <c r="Q42" s="115"/>
    </row>
    <row r="43" spans="1:17" ht="15">
      <c r="A43" s="123" t="s">
        <v>117</v>
      </c>
      <c r="B43" s="124"/>
      <c r="C43" s="124"/>
      <c r="D43" s="120"/>
      <c r="E43" s="125"/>
      <c r="F43" s="125"/>
      <c r="G43" s="125"/>
      <c r="H43" s="123"/>
    </row>
    <row r="44" spans="1:17">
      <c r="A44" s="126"/>
      <c r="B44" s="127"/>
      <c r="C44" s="126"/>
      <c r="D44" s="126"/>
      <c r="E44" s="128"/>
      <c r="F44" s="72"/>
      <c r="G44" s="72"/>
    </row>
    <row r="45" spans="1:17">
      <c r="A45" s="129"/>
    </row>
    <row r="46" spans="1:17">
      <c r="A46" s="129"/>
    </row>
    <row r="47" spans="1:17">
      <c r="A47" s="129"/>
    </row>
    <row r="48" spans="1:17">
      <c r="A48" s="129"/>
    </row>
    <row r="49" spans="1:18">
      <c r="A49" s="129"/>
    </row>
    <row r="50" spans="1:18">
      <c r="A50" s="129"/>
    </row>
    <row r="51" spans="1:18">
      <c r="A51" s="129"/>
    </row>
    <row r="52" spans="1:18">
      <c r="A52" s="129"/>
    </row>
    <row r="53" spans="1:18" s="64" customFormat="1">
      <c r="A53" s="129"/>
      <c r="C53" s="62"/>
      <c r="D53" s="65"/>
      <c r="E53" s="62"/>
      <c r="F53" s="62"/>
      <c r="G53" s="62"/>
      <c r="H53" s="68"/>
      <c r="I53" s="62"/>
      <c r="J53" s="62"/>
      <c r="K53" s="62"/>
      <c r="L53" s="62"/>
      <c r="M53" s="62"/>
      <c r="N53" s="62"/>
      <c r="O53" s="62"/>
      <c r="P53" s="62"/>
      <c r="Q53" s="62"/>
      <c r="R53" s="62"/>
    </row>
    <row r="54" spans="1:18" s="64" customFormat="1">
      <c r="A54" s="129"/>
      <c r="C54" s="62"/>
      <c r="D54" s="65"/>
      <c r="E54" s="62"/>
      <c r="F54" s="62"/>
      <c r="G54" s="62"/>
      <c r="H54" s="68"/>
      <c r="I54" s="62"/>
      <c r="J54" s="62"/>
      <c r="K54" s="62"/>
      <c r="L54" s="62"/>
      <c r="M54" s="62"/>
      <c r="N54" s="62"/>
      <c r="O54" s="62"/>
      <c r="P54" s="62"/>
      <c r="Q54" s="62"/>
      <c r="R54" s="62"/>
    </row>
    <row r="55" spans="1:18" s="64" customFormat="1">
      <c r="A55" s="129"/>
      <c r="C55" s="62"/>
      <c r="D55" s="65"/>
      <c r="E55" s="62"/>
      <c r="F55" s="62"/>
      <c r="G55" s="62"/>
      <c r="H55" s="68"/>
      <c r="I55" s="62"/>
      <c r="J55" s="62"/>
      <c r="K55" s="62"/>
      <c r="L55" s="62"/>
      <c r="M55" s="62"/>
      <c r="N55" s="62"/>
      <c r="O55" s="62"/>
      <c r="P55" s="62"/>
      <c r="Q55" s="62"/>
      <c r="R55" s="62"/>
    </row>
    <row r="56" spans="1:18" s="64" customFormat="1">
      <c r="A56" s="129"/>
      <c r="C56" s="62"/>
      <c r="D56" s="65"/>
      <c r="E56" s="62"/>
      <c r="F56" s="62"/>
      <c r="G56" s="62"/>
      <c r="H56" s="68"/>
      <c r="I56" s="62"/>
      <c r="J56" s="62"/>
      <c r="K56" s="62"/>
      <c r="L56" s="62"/>
      <c r="M56" s="62"/>
      <c r="N56" s="62"/>
      <c r="O56" s="62"/>
      <c r="P56" s="62"/>
      <c r="Q56" s="62"/>
      <c r="R56" s="62"/>
    </row>
    <row r="57" spans="1:18" s="64" customFormat="1">
      <c r="A57" s="129"/>
      <c r="C57" s="62"/>
      <c r="D57" s="65"/>
      <c r="E57" s="62"/>
      <c r="F57" s="62"/>
      <c r="G57" s="62"/>
      <c r="H57" s="68"/>
      <c r="I57" s="62"/>
      <c r="J57" s="62"/>
      <c r="K57" s="62"/>
      <c r="L57" s="62"/>
      <c r="M57" s="62"/>
      <c r="N57" s="62"/>
      <c r="O57" s="62"/>
      <c r="P57" s="62"/>
      <c r="Q57" s="62"/>
      <c r="R57" s="62"/>
    </row>
    <row r="58" spans="1:18" s="64" customFormat="1">
      <c r="A58" s="129"/>
      <c r="C58" s="62"/>
      <c r="D58" s="65"/>
      <c r="E58" s="62"/>
      <c r="F58" s="62"/>
      <c r="G58" s="62"/>
      <c r="H58" s="68"/>
      <c r="I58" s="62"/>
      <c r="J58" s="62"/>
      <c r="K58" s="62"/>
      <c r="L58" s="62"/>
      <c r="M58" s="62"/>
      <c r="N58" s="62"/>
      <c r="O58" s="62"/>
      <c r="P58" s="62"/>
      <c r="Q58" s="62"/>
      <c r="R58" s="62"/>
    </row>
    <row r="59" spans="1:18" s="64" customFormat="1">
      <c r="A59" s="129"/>
      <c r="C59" s="62"/>
      <c r="D59" s="65"/>
      <c r="E59" s="62"/>
      <c r="F59" s="62"/>
      <c r="G59" s="62"/>
      <c r="H59" s="68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s="64" customFormat="1">
      <c r="A60" s="129"/>
      <c r="C60" s="62"/>
      <c r="D60" s="65"/>
      <c r="E60" s="62"/>
      <c r="F60" s="62"/>
      <c r="G60" s="62"/>
      <c r="H60" s="68"/>
      <c r="I60" s="62"/>
      <c r="J60" s="62"/>
      <c r="K60" s="62"/>
      <c r="L60" s="62"/>
      <c r="M60" s="62"/>
      <c r="N60" s="62"/>
      <c r="O60" s="62"/>
      <c r="P60" s="62"/>
      <c r="Q60" s="62"/>
      <c r="R60" s="62"/>
    </row>
    <row r="61" spans="1:18" s="64" customFormat="1">
      <c r="A61" s="129"/>
      <c r="C61" s="62"/>
      <c r="D61" s="65"/>
      <c r="E61" s="62"/>
      <c r="F61" s="62"/>
      <c r="G61" s="62"/>
      <c r="H61" s="68"/>
      <c r="I61" s="62"/>
      <c r="J61" s="62"/>
      <c r="K61" s="62"/>
      <c r="L61" s="62"/>
      <c r="M61" s="62"/>
      <c r="N61" s="62"/>
      <c r="O61" s="62"/>
      <c r="P61" s="62"/>
      <c r="Q61" s="62"/>
      <c r="R61" s="62"/>
    </row>
    <row r="62" spans="1:18" s="64" customFormat="1">
      <c r="A62" s="129"/>
      <c r="C62" s="62"/>
      <c r="D62" s="65"/>
      <c r="E62" s="62"/>
      <c r="F62" s="62"/>
      <c r="G62" s="62"/>
      <c r="H62" s="68"/>
      <c r="I62" s="62"/>
      <c r="J62" s="62"/>
      <c r="K62" s="62"/>
      <c r="L62" s="62"/>
      <c r="M62" s="62"/>
      <c r="N62" s="62"/>
      <c r="O62" s="62"/>
      <c r="P62" s="62"/>
      <c r="Q62" s="62"/>
      <c r="R62" s="62"/>
    </row>
    <row r="63" spans="1:18" s="64" customFormat="1">
      <c r="A63" s="129"/>
      <c r="C63" s="62"/>
      <c r="D63" s="65"/>
      <c r="E63" s="62"/>
      <c r="F63" s="62"/>
      <c r="G63" s="62"/>
      <c r="H63" s="68"/>
      <c r="I63" s="62"/>
      <c r="J63" s="62"/>
      <c r="K63" s="62"/>
      <c r="L63" s="62"/>
      <c r="M63" s="62"/>
      <c r="N63" s="62"/>
      <c r="O63" s="62"/>
      <c r="P63" s="62"/>
      <c r="Q63" s="62"/>
      <c r="R63" s="62"/>
    </row>
    <row r="64" spans="1:18" s="64" customFormat="1">
      <c r="A64" s="129"/>
      <c r="C64" s="62"/>
      <c r="D64" s="65"/>
      <c r="E64" s="62"/>
      <c r="F64" s="62"/>
      <c r="G64" s="62"/>
      <c r="H64" s="68"/>
      <c r="I64" s="62"/>
      <c r="J64" s="62"/>
      <c r="K64" s="62"/>
      <c r="L64" s="62"/>
      <c r="M64" s="62"/>
      <c r="N64" s="62"/>
      <c r="O64" s="62"/>
      <c r="P64" s="62"/>
      <c r="Q64" s="62"/>
      <c r="R64" s="62"/>
    </row>
    <row r="65" spans="1:18" s="64" customFormat="1">
      <c r="A65" s="129"/>
      <c r="C65" s="62"/>
      <c r="D65" s="65"/>
      <c r="E65" s="62"/>
      <c r="F65" s="62"/>
      <c r="G65" s="62"/>
      <c r="H65" s="68"/>
      <c r="I65" s="62"/>
      <c r="J65" s="62"/>
      <c r="K65" s="62"/>
      <c r="L65" s="62"/>
      <c r="M65" s="62"/>
      <c r="N65" s="62"/>
      <c r="O65" s="62"/>
      <c r="P65" s="62"/>
      <c r="Q65" s="62"/>
      <c r="R65" s="62"/>
    </row>
    <row r="66" spans="1:18" s="64" customFormat="1">
      <c r="A66" s="129"/>
      <c r="C66" s="62"/>
      <c r="D66" s="65"/>
      <c r="E66" s="62"/>
      <c r="F66" s="62"/>
      <c r="G66" s="62"/>
      <c r="H66" s="68"/>
      <c r="I66" s="62"/>
      <c r="J66" s="62"/>
      <c r="K66" s="62"/>
      <c r="L66" s="62"/>
      <c r="M66" s="62"/>
      <c r="N66" s="62"/>
      <c r="O66" s="62"/>
      <c r="P66" s="62"/>
      <c r="Q66" s="62"/>
      <c r="R66" s="62"/>
    </row>
    <row r="67" spans="1:18" s="64" customFormat="1">
      <c r="A67" s="129"/>
      <c r="C67" s="62"/>
      <c r="D67" s="65"/>
      <c r="E67" s="62"/>
      <c r="F67" s="62"/>
      <c r="G67" s="62"/>
      <c r="H67" s="68"/>
      <c r="I67" s="62"/>
      <c r="J67" s="62"/>
      <c r="K67" s="62"/>
      <c r="L67" s="62"/>
      <c r="M67" s="62"/>
      <c r="N67" s="62"/>
      <c r="O67" s="62"/>
      <c r="P67" s="62"/>
      <c r="Q67" s="62"/>
      <c r="R67" s="62"/>
    </row>
    <row r="68" spans="1:18" s="64" customFormat="1">
      <c r="A68" s="129"/>
      <c r="C68" s="62"/>
      <c r="D68" s="65"/>
      <c r="E68" s="62"/>
      <c r="F68" s="62"/>
      <c r="G68" s="62"/>
      <c r="H68" s="68"/>
      <c r="I68" s="62"/>
      <c r="J68" s="62"/>
      <c r="K68" s="62"/>
      <c r="L68" s="62"/>
      <c r="M68" s="62"/>
      <c r="N68" s="62"/>
      <c r="O68" s="62"/>
      <c r="P68" s="62"/>
      <c r="Q68" s="62"/>
      <c r="R68" s="62"/>
    </row>
    <row r="69" spans="1:18" s="64" customFormat="1">
      <c r="A69" s="129"/>
      <c r="C69" s="62"/>
      <c r="D69" s="65"/>
      <c r="E69" s="62"/>
      <c r="F69" s="62"/>
      <c r="G69" s="62"/>
      <c r="H69" s="68"/>
      <c r="I69" s="62"/>
      <c r="J69" s="62"/>
      <c r="K69" s="62"/>
      <c r="L69" s="62"/>
      <c r="M69" s="62"/>
      <c r="N69" s="62"/>
      <c r="O69" s="62"/>
      <c r="P69" s="62"/>
      <c r="Q69" s="62"/>
      <c r="R69" s="62"/>
    </row>
    <row r="70" spans="1:18" s="64" customFormat="1">
      <c r="A70" s="129"/>
      <c r="C70" s="62"/>
      <c r="D70" s="65"/>
      <c r="E70" s="62"/>
      <c r="F70" s="62"/>
      <c r="G70" s="62"/>
      <c r="H70" s="68"/>
      <c r="I70" s="62"/>
      <c r="J70" s="62"/>
      <c r="K70" s="62"/>
      <c r="L70" s="62"/>
      <c r="M70" s="62"/>
      <c r="N70" s="62"/>
      <c r="O70" s="62"/>
      <c r="P70" s="62"/>
      <c r="Q70" s="62"/>
      <c r="R70" s="62"/>
    </row>
    <row r="71" spans="1:18" s="64" customFormat="1">
      <c r="A71" s="129"/>
      <c r="C71" s="62"/>
      <c r="D71" s="65"/>
      <c r="E71" s="62"/>
      <c r="F71" s="62"/>
      <c r="G71" s="62"/>
      <c r="H71" s="68"/>
      <c r="I71" s="62"/>
      <c r="J71" s="62"/>
      <c r="K71" s="62"/>
      <c r="L71" s="62"/>
      <c r="M71" s="62"/>
      <c r="N71" s="62"/>
      <c r="O71" s="62"/>
      <c r="P71" s="62"/>
      <c r="Q71" s="62"/>
      <c r="R71" s="62"/>
    </row>
    <row r="72" spans="1:18" s="64" customFormat="1">
      <c r="A72" s="129"/>
      <c r="C72" s="62"/>
      <c r="D72" s="65"/>
      <c r="E72" s="62"/>
      <c r="F72" s="62"/>
      <c r="G72" s="62"/>
      <c r="H72" s="68"/>
      <c r="I72" s="62"/>
      <c r="J72" s="62"/>
      <c r="K72" s="62"/>
      <c r="L72" s="62"/>
      <c r="M72" s="62"/>
      <c r="N72" s="62"/>
      <c r="O72" s="62"/>
      <c r="P72" s="62"/>
      <c r="Q72" s="62"/>
      <c r="R72" s="62"/>
    </row>
    <row r="73" spans="1:18" s="64" customFormat="1">
      <c r="A73" s="129"/>
      <c r="C73" s="62"/>
      <c r="D73" s="65"/>
      <c r="E73" s="62"/>
      <c r="F73" s="62"/>
      <c r="G73" s="62"/>
      <c r="H73" s="68"/>
      <c r="I73" s="62"/>
      <c r="J73" s="62"/>
      <c r="K73" s="62"/>
      <c r="L73" s="62"/>
      <c r="M73" s="62"/>
      <c r="N73" s="62"/>
      <c r="O73" s="62"/>
      <c r="P73" s="62"/>
      <c r="Q73" s="62"/>
      <c r="R73" s="62"/>
    </row>
    <row r="74" spans="1:18" s="64" customFormat="1">
      <c r="A74" s="129"/>
      <c r="C74" s="62"/>
      <c r="D74" s="65"/>
      <c r="E74" s="62"/>
      <c r="F74" s="62"/>
      <c r="G74" s="62"/>
      <c r="H74" s="68"/>
      <c r="I74" s="62"/>
      <c r="J74" s="62"/>
      <c r="K74" s="62"/>
      <c r="L74" s="62"/>
      <c r="M74" s="62"/>
      <c r="N74" s="62"/>
      <c r="O74" s="62"/>
      <c r="P74" s="62"/>
      <c r="Q74" s="62"/>
      <c r="R74" s="62"/>
    </row>
    <row r="75" spans="1:18" s="64" customFormat="1">
      <c r="A75" s="129"/>
      <c r="C75" s="62"/>
      <c r="D75" s="65"/>
      <c r="E75" s="62"/>
      <c r="F75" s="62"/>
      <c r="G75" s="62"/>
      <c r="H75" s="68"/>
      <c r="I75" s="62"/>
      <c r="J75" s="62"/>
      <c r="K75" s="62"/>
      <c r="L75" s="62"/>
      <c r="M75" s="62"/>
      <c r="N75" s="62"/>
      <c r="O75" s="62"/>
      <c r="P75" s="62"/>
      <c r="Q75" s="62"/>
      <c r="R75" s="62"/>
    </row>
    <row r="76" spans="1:18" s="64" customFormat="1">
      <c r="A76" s="129"/>
      <c r="C76" s="62"/>
      <c r="D76" s="65"/>
      <c r="E76" s="62"/>
      <c r="F76" s="62"/>
      <c r="G76" s="62"/>
      <c r="H76" s="68"/>
      <c r="I76" s="62"/>
      <c r="J76" s="62"/>
      <c r="K76" s="62"/>
      <c r="L76" s="62"/>
      <c r="M76" s="62"/>
      <c r="N76" s="62"/>
      <c r="O76" s="62"/>
      <c r="P76" s="62"/>
      <c r="Q76" s="62"/>
      <c r="R76" s="62"/>
    </row>
    <row r="77" spans="1:18" s="64" customFormat="1">
      <c r="A77" s="129"/>
      <c r="C77" s="62"/>
      <c r="D77" s="65"/>
      <c r="E77" s="62"/>
      <c r="F77" s="62"/>
      <c r="G77" s="62"/>
      <c r="H77" s="68"/>
      <c r="I77" s="62"/>
      <c r="J77" s="62"/>
      <c r="K77" s="62"/>
      <c r="L77" s="62"/>
      <c r="M77" s="62"/>
      <c r="N77" s="62"/>
      <c r="O77" s="62"/>
      <c r="P77" s="62"/>
      <c r="Q77" s="62"/>
      <c r="R77" s="62"/>
    </row>
    <row r="78" spans="1:18" s="64" customFormat="1">
      <c r="A78" s="129"/>
      <c r="C78" s="62"/>
      <c r="D78" s="65"/>
      <c r="E78" s="62"/>
      <c r="F78" s="62"/>
      <c r="G78" s="62"/>
      <c r="H78" s="68"/>
      <c r="I78" s="62"/>
      <c r="J78" s="62"/>
      <c r="K78" s="62"/>
      <c r="L78" s="62"/>
      <c r="M78" s="62"/>
      <c r="N78" s="62"/>
      <c r="O78" s="62"/>
      <c r="P78" s="62"/>
      <c r="Q78" s="62"/>
      <c r="R78" s="62"/>
    </row>
    <row r="79" spans="1:18" s="64" customFormat="1">
      <c r="A79" s="129"/>
      <c r="C79" s="62"/>
      <c r="D79" s="65"/>
      <c r="E79" s="62"/>
      <c r="F79" s="62"/>
      <c r="G79" s="62"/>
      <c r="H79" s="68"/>
      <c r="I79" s="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s="64" customFormat="1">
      <c r="A80" s="129"/>
      <c r="C80" s="62"/>
      <c r="D80" s="65"/>
      <c r="E80" s="62"/>
      <c r="F80" s="62"/>
      <c r="G80" s="62"/>
      <c r="H80" s="68"/>
      <c r="I80" s="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s="64" customFormat="1">
      <c r="A81" s="129"/>
      <c r="C81" s="62"/>
      <c r="D81" s="65"/>
      <c r="E81" s="62"/>
      <c r="F81" s="62"/>
      <c r="G81" s="62"/>
      <c r="H81" s="68"/>
      <c r="I81" s="62"/>
      <c r="J81" s="62"/>
      <c r="K81" s="62"/>
      <c r="L81" s="62"/>
      <c r="M81" s="62"/>
      <c r="N81" s="62"/>
      <c r="O81" s="62"/>
      <c r="P81" s="62"/>
      <c r="Q81" s="62"/>
      <c r="R81" s="62"/>
    </row>
    <row r="82" spans="1:18" s="64" customFormat="1">
      <c r="A82" s="129"/>
      <c r="C82" s="62"/>
      <c r="D82" s="65"/>
      <c r="E82" s="62"/>
      <c r="F82" s="62"/>
      <c r="G82" s="62"/>
      <c r="H82" s="68"/>
      <c r="I82" s="62"/>
      <c r="J82" s="62"/>
      <c r="K82" s="62"/>
      <c r="L82" s="62"/>
      <c r="M82" s="62"/>
      <c r="N82" s="62"/>
      <c r="O82" s="62"/>
      <c r="P82" s="62"/>
      <c r="Q82" s="62"/>
      <c r="R82" s="62"/>
    </row>
    <row r="83" spans="1:18" s="64" customFormat="1">
      <c r="A83" s="129"/>
      <c r="C83" s="62"/>
      <c r="D83" s="65"/>
      <c r="E83" s="62"/>
      <c r="F83" s="62"/>
      <c r="G83" s="62"/>
      <c r="H83" s="68"/>
      <c r="I83" s="62"/>
      <c r="J83" s="62"/>
      <c r="K83" s="62"/>
      <c r="L83" s="62"/>
      <c r="M83" s="62"/>
      <c r="N83" s="62"/>
      <c r="O83" s="62"/>
      <c r="P83" s="62"/>
      <c r="Q83" s="62"/>
      <c r="R83" s="62"/>
    </row>
    <row r="84" spans="1:18" s="64" customFormat="1">
      <c r="A84" s="129"/>
      <c r="C84" s="62"/>
      <c r="D84" s="65"/>
      <c r="E84" s="62"/>
      <c r="F84" s="62"/>
      <c r="G84" s="62"/>
      <c r="H84" s="68"/>
      <c r="I84" s="62"/>
      <c r="J84" s="62"/>
      <c r="K84" s="62"/>
      <c r="L84" s="62"/>
      <c r="M84" s="62"/>
      <c r="N84" s="62"/>
      <c r="O84" s="62"/>
      <c r="P84" s="62"/>
      <c r="Q84" s="62"/>
      <c r="R84" s="62"/>
    </row>
    <row r="85" spans="1:18" s="64" customFormat="1">
      <c r="A85" s="129"/>
      <c r="C85" s="62"/>
      <c r="D85" s="65"/>
      <c r="E85" s="62"/>
      <c r="F85" s="62"/>
      <c r="G85" s="62"/>
      <c r="H85" s="68"/>
      <c r="I85" s="62"/>
      <c r="J85" s="62"/>
      <c r="K85" s="62"/>
      <c r="L85" s="62"/>
      <c r="M85" s="62"/>
      <c r="N85" s="62"/>
      <c r="O85" s="62"/>
      <c r="P85" s="62"/>
      <c r="Q85" s="62"/>
      <c r="R85" s="62"/>
    </row>
    <row r="86" spans="1:18" s="64" customFormat="1">
      <c r="A86" s="129"/>
      <c r="C86" s="62"/>
      <c r="D86" s="65"/>
      <c r="E86" s="62"/>
      <c r="F86" s="62"/>
      <c r="G86" s="62"/>
      <c r="H86" s="68"/>
      <c r="I86" s="62"/>
      <c r="J86" s="62"/>
      <c r="K86" s="62"/>
      <c r="L86" s="62"/>
      <c r="M86" s="62"/>
      <c r="N86" s="62"/>
      <c r="O86" s="62"/>
      <c r="P86" s="62"/>
      <c r="Q86" s="62"/>
      <c r="R86" s="62"/>
    </row>
    <row r="87" spans="1:18" s="64" customFormat="1">
      <c r="A87" s="129"/>
      <c r="C87" s="62"/>
      <c r="D87" s="65"/>
      <c r="E87" s="62"/>
      <c r="F87" s="62"/>
      <c r="G87" s="62"/>
      <c r="H87" s="68"/>
      <c r="I87" s="62"/>
      <c r="J87" s="62"/>
      <c r="K87" s="62"/>
      <c r="L87" s="62"/>
      <c r="M87" s="62"/>
      <c r="N87" s="62"/>
      <c r="O87" s="62"/>
      <c r="P87" s="62"/>
      <c r="Q87" s="62"/>
      <c r="R87" s="62"/>
    </row>
    <row r="88" spans="1:18" s="64" customFormat="1">
      <c r="A88" s="129"/>
      <c r="C88" s="62"/>
      <c r="D88" s="65"/>
      <c r="E88" s="62"/>
      <c r="F88" s="62"/>
      <c r="G88" s="62"/>
      <c r="H88" s="68"/>
      <c r="I88" s="62"/>
      <c r="J88" s="62"/>
      <c r="K88" s="62"/>
      <c r="L88" s="62"/>
      <c r="M88" s="62"/>
      <c r="N88" s="62"/>
      <c r="O88" s="62"/>
      <c r="P88" s="62"/>
      <c r="Q88" s="62"/>
      <c r="R88" s="62"/>
    </row>
    <row r="89" spans="1:18" s="64" customFormat="1">
      <c r="A89" s="129"/>
      <c r="C89" s="62"/>
      <c r="D89" s="65"/>
      <c r="E89" s="62"/>
      <c r="F89" s="62"/>
      <c r="G89" s="62"/>
      <c r="H89" s="68"/>
      <c r="I89" s="62"/>
      <c r="J89" s="62"/>
      <c r="K89" s="62"/>
      <c r="L89" s="62"/>
      <c r="M89" s="62"/>
      <c r="N89" s="62"/>
      <c r="O89" s="62"/>
      <c r="P89" s="62"/>
      <c r="Q89" s="62"/>
      <c r="R89" s="62"/>
    </row>
    <row r="90" spans="1:18" s="64" customFormat="1">
      <c r="A90" s="129"/>
      <c r="C90" s="62"/>
      <c r="D90" s="65"/>
      <c r="E90" s="62"/>
      <c r="F90" s="62"/>
      <c r="G90" s="62"/>
      <c r="H90" s="68"/>
      <c r="I90" s="62"/>
      <c r="J90" s="62"/>
      <c r="K90" s="62"/>
      <c r="L90" s="62"/>
      <c r="M90" s="62"/>
      <c r="N90" s="62"/>
      <c r="O90" s="62"/>
      <c r="P90" s="62"/>
      <c r="Q90" s="62"/>
      <c r="R90" s="62"/>
    </row>
    <row r="91" spans="1:18" s="64" customFormat="1">
      <c r="A91" s="129"/>
      <c r="C91" s="62"/>
      <c r="D91" s="65"/>
      <c r="E91" s="62"/>
      <c r="F91" s="62"/>
      <c r="G91" s="62"/>
      <c r="H91" s="68"/>
      <c r="I91" s="62"/>
      <c r="J91" s="62"/>
      <c r="K91" s="62"/>
      <c r="L91" s="62"/>
      <c r="M91" s="62"/>
      <c r="N91" s="62"/>
      <c r="O91" s="62"/>
      <c r="P91" s="62"/>
      <c r="Q91" s="62"/>
      <c r="R91" s="62"/>
    </row>
    <row r="92" spans="1:18" s="64" customFormat="1">
      <c r="A92" s="129"/>
      <c r="C92" s="62"/>
      <c r="D92" s="65"/>
      <c r="E92" s="62"/>
      <c r="F92" s="62"/>
      <c r="G92" s="62"/>
      <c r="H92" s="68"/>
      <c r="I92" s="62"/>
      <c r="J92" s="62"/>
      <c r="K92" s="62"/>
      <c r="L92" s="62"/>
      <c r="M92" s="62"/>
      <c r="N92" s="62"/>
      <c r="O92" s="62"/>
      <c r="P92" s="62"/>
      <c r="Q92" s="62"/>
      <c r="R92" s="62"/>
    </row>
    <row r="93" spans="1:18" s="64" customFormat="1">
      <c r="A93" s="129"/>
      <c r="C93" s="62"/>
      <c r="D93" s="65"/>
      <c r="E93" s="62"/>
      <c r="F93" s="62"/>
      <c r="G93" s="62"/>
      <c r="H93" s="68"/>
      <c r="I93" s="62"/>
      <c r="J93" s="62"/>
      <c r="K93" s="62"/>
      <c r="L93" s="62"/>
      <c r="M93" s="62"/>
      <c r="N93" s="62"/>
      <c r="O93" s="62"/>
      <c r="P93" s="62"/>
      <c r="Q93" s="62"/>
      <c r="R93" s="62"/>
    </row>
    <row r="94" spans="1:18" s="64" customFormat="1">
      <c r="A94" s="129"/>
      <c r="C94" s="62"/>
      <c r="D94" s="65"/>
      <c r="E94" s="62"/>
      <c r="F94" s="62"/>
      <c r="G94" s="62"/>
      <c r="H94" s="68"/>
      <c r="I94" s="62"/>
      <c r="J94" s="62"/>
      <c r="K94" s="62"/>
      <c r="L94" s="62"/>
      <c r="M94" s="62"/>
      <c r="N94" s="62"/>
      <c r="O94" s="62"/>
      <c r="P94" s="62"/>
      <c r="Q94" s="62"/>
      <c r="R94" s="62"/>
    </row>
    <row r="95" spans="1:18" s="64" customFormat="1">
      <c r="A95" s="129"/>
      <c r="C95" s="62"/>
      <c r="D95" s="65"/>
      <c r="E95" s="62"/>
      <c r="F95" s="62"/>
      <c r="G95" s="62"/>
      <c r="H95" s="68"/>
      <c r="I95" s="62"/>
      <c r="J95" s="62"/>
      <c r="K95" s="62"/>
      <c r="L95" s="62"/>
      <c r="M95" s="62"/>
      <c r="N95" s="62"/>
      <c r="O95" s="62"/>
      <c r="P95" s="62"/>
      <c r="Q95" s="62"/>
      <c r="R95" s="62"/>
    </row>
    <row r="96" spans="1:18" s="64" customFormat="1">
      <c r="A96" s="129"/>
      <c r="C96" s="62"/>
      <c r="D96" s="65"/>
      <c r="E96" s="62"/>
      <c r="F96" s="62"/>
      <c r="G96" s="62"/>
      <c r="H96" s="68"/>
      <c r="I96" s="62"/>
      <c r="J96" s="62"/>
      <c r="K96" s="62"/>
      <c r="L96" s="62"/>
      <c r="M96" s="62"/>
      <c r="N96" s="62"/>
      <c r="O96" s="62"/>
      <c r="P96" s="62"/>
      <c r="Q96" s="62"/>
      <c r="R96" s="62"/>
    </row>
    <row r="97" spans="1:18" s="64" customFormat="1">
      <c r="A97" s="129"/>
      <c r="C97" s="62"/>
      <c r="D97" s="65"/>
      <c r="E97" s="62"/>
      <c r="F97" s="62"/>
      <c r="G97" s="62"/>
      <c r="H97" s="68"/>
      <c r="I97" s="62"/>
      <c r="J97" s="62"/>
      <c r="K97" s="62"/>
      <c r="L97" s="62"/>
      <c r="M97" s="62"/>
      <c r="N97" s="62"/>
      <c r="O97" s="62"/>
      <c r="P97" s="62"/>
      <c r="Q97" s="62"/>
      <c r="R97" s="62"/>
    </row>
    <row r="98" spans="1:18" s="64" customFormat="1">
      <c r="A98" s="129"/>
      <c r="C98" s="62"/>
      <c r="D98" s="65"/>
      <c r="E98" s="62"/>
      <c r="F98" s="62"/>
      <c r="G98" s="62"/>
      <c r="H98" s="68"/>
      <c r="I98" s="62"/>
      <c r="J98" s="62"/>
      <c r="K98" s="62"/>
      <c r="L98" s="62"/>
      <c r="M98" s="62"/>
      <c r="N98" s="62"/>
      <c r="O98" s="62"/>
      <c r="P98" s="62"/>
      <c r="Q98" s="62"/>
      <c r="R98" s="62"/>
    </row>
    <row r="99" spans="1:18" s="64" customFormat="1">
      <c r="A99" s="129"/>
      <c r="C99" s="62"/>
      <c r="D99" s="65"/>
      <c r="E99" s="62"/>
      <c r="F99" s="62"/>
      <c r="G99" s="62"/>
      <c r="H99" s="68"/>
      <c r="I99" s="62"/>
      <c r="J99" s="62"/>
      <c r="K99" s="62"/>
      <c r="L99" s="62"/>
      <c r="M99" s="62"/>
      <c r="N99" s="62"/>
      <c r="O99" s="62"/>
      <c r="P99" s="62"/>
      <c r="Q99" s="62"/>
      <c r="R99" s="62"/>
    </row>
    <row r="100" spans="1:18" s="64" customFormat="1">
      <c r="A100" s="129"/>
      <c r="C100" s="62"/>
      <c r="D100" s="65"/>
      <c r="E100" s="62"/>
      <c r="F100" s="62"/>
      <c r="G100" s="62"/>
      <c r="H100" s="68"/>
      <c r="I100" s="62"/>
      <c r="J100" s="62"/>
      <c r="K100" s="62"/>
      <c r="L100" s="62"/>
      <c r="M100" s="62"/>
      <c r="N100" s="62"/>
      <c r="O100" s="62"/>
      <c r="P100" s="62"/>
      <c r="Q100" s="62"/>
      <c r="R100" s="62"/>
    </row>
    <row r="101" spans="1:18" s="64" customFormat="1">
      <c r="A101" s="129"/>
      <c r="C101" s="62"/>
      <c r="D101" s="65"/>
      <c r="E101" s="62"/>
      <c r="F101" s="62"/>
      <c r="G101" s="62"/>
      <c r="H101" s="68"/>
      <c r="I101" s="62"/>
      <c r="J101" s="62"/>
      <c r="K101" s="62"/>
      <c r="L101" s="62"/>
      <c r="M101" s="62"/>
      <c r="N101" s="62"/>
      <c r="O101" s="62"/>
      <c r="P101" s="62"/>
      <c r="Q101" s="62"/>
      <c r="R101" s="62"/>
    </row>
    <row r="102" spans="1:18" s="64" customFormat="1">
      <c r="A102" s="129"/>
      <c r="C102" s="62"/>
      <c r="D102" s="65"/>
      <c r="E102" s="62"/>
      <c r="F102" s="62"/>
      <c r="G102" s="62"/>
      <c r="H102" s="68"/>
      <c r="I102" s="62"/>
      <c r="J102" s="62"/>
      <c r="K102" s="62"/>
      <c r="L102" s="62"/>
      <c r="M102" s="62"/>
      <c r="N102" s="62"/>
      <c r="O102" s="62"/>
      <c r="P102" s="62"/>
      <c r="Q102" s="62"/>
      <c r="R102" s="62"/>
    </row>
    <row r="103" spans="1:18" s="64" customFormat="1">
      <c r="A103" s="129"/>
      <c r="C103" s="62"/>
      <c r="D103" s="65"/>
      <c r="E103" s="62"/>
      <c r="F103" s="62"/>
      <c r="G103" s="62"/>
      <c r="H103" s="68"/>
      <c r="I103" s="62"/>
      <c r="J103" s="62"/>
      <c r="K103" s="62"/>
      <c r="L103" s="62"/>
      <c r="M103" s="62"/>
      <c r="N103" s="62"/>
      <c r="O103" s="62"/>
      <c r="P103" s="62"/>
      <c r="Q103" s="62"/>
      <c r="R103" s="62"/>
    </row>
    <row r="104" spans="1:18" s="64" customFormat="1">
      <c r="A104" s="129"/>
      <c r="C104" s="62"/>
      <c r="D104" s="65"/>
      <c r="E104" s="62"/>
      <c r="F104" s="62"/>
      <c r="G104" s="62"/>
      <c r="H104" s="68"/>
      <c r="I104" s="62"/>
      <c r="J104" s="62"/>
      <c r="K104" s="62"/>
      <c r="L104" s="62"/>
      <c r="M104" s="62"/>
      <c r="N104" s="62"/>
      <c r="O104" s="62"/>
      <c r="P104" s="62"/>
      <c r="Q104" s="62"/>
      <c r="R104" s="62"/>
    </row>
    <row r="105" spans="1:18" s="64" customFormat="1">
      <c r="A105" s="129"/>
      <c r="C105" s="62"/>
      <c r="D105" s="65"/>
      <c r="E105" s="62"/>
      <c r="F105" s="62"/>
      <c r="G105" s="62"/>
      <c r="H105" s="68"/>
      <c r="I105" s="62"/>
      <c r="J105" s="62"/>
      <c r="K105" s="62"/>
      <c r="L105" s="62"/>
      <c r="M105" s="62"/>
      <c r="N105" s="62"/>
      <c r="O105" s="62"/>
      <c r="P105" s="62"/>
      <c r="Q105" s="62"/>
      <c r="R105" s="62"/>
    </row>
    <row r="106" spans="1:18" s="64" customFormat="1">
      <c r="A106" s="129"/>
      <c r="C106" s="62"/>
      <c r="D106" s="65"/>
      <c r="E106" s="62"/>
      <c r="F106" s="62"/>
      <c r="G106" s="62"/>
      <c r="H106" s="68"/>
      <c r="I106" s="62"/>
      <c r="J106" s="62"/>
      <c r="K106" s="62"/>
      <c r="L106" s="62"/>
      <c r="M106" s="62"/>
      <c r="N106" s="62"/>
      <c r="O106" s="62"/>
      <c r="P106" s="62"/>
      <c r="Q106" s="62"/>
      <c r="R106" s="62"/>
    </row>
    <row r="107" spans="1:18" s="64" customFormat="1">
      <c r="A107" s="129"/>
      <c r="C107" s="62"/>
      <c r="D107" s="65"/>
      <c r="E107" s="62"/>
      <c r="F107" s="62"/>
      <c r="G107" s="62"/>
      <c r="H107" s="68"/>
      <c r="I107" s="62"/>
      <c r="J107" s="62"/>
      <c r="K107" s="62"/>
      <c r="L107" s="62"/>
      <c r="M107" s="62"/>
      <c r="N107" s="62"/>
      <c r="O107" s="62"/>
      <c r="P107" s="62"/>
      <c r="Q107" s="62"/>
      <c r="R107" s="62"/>
    </row>
    <row r="108" spans="1:18" s="64" customFormat="1">
      <c r="A108" s="129"/>
      <c r="C108" s="62"/>
      <c r="D108" s="65"/>
      <c r="E108" s="62"/>
      <c r="F108" s="62"/>
      <c r="G108" s="62"/>
      <c r="H108" s="68"/>
      <c r="I108" s="62"/>
      <c r="J108" s="62"/>
      <c r="K108" s="62"/>
      <c r="L108" s="62"/>
      <c r="M108" s="62"/>
      <c r="N108" s="62"/>
      <c r="O108" s="62"/>
      <c r="P108" s="62"/>
      <c r="Q108" s="62"/>
      <c r="R108" s="62"/>
    </row>
    <row r="109" spans="1:18" s="64" customFormat="1">
      <c r="A109" s="129"/>
      <c r="C109" s="62"/>
      <c r="D109" s="65"/>
      <c r="E109" s="62"/>
      <c r="F109" s="62"/>
      <c r="G109" s="62"/>
      <c r="H109" s="68"/>
      <c r="I109" s="62"/>
      <c r="J109" s="62"/>
      <c r="K109" s="62"/>
      <c r="L109" s="62"/>
      <c r="M109" s="62"/>
      <c r="N109" s="62"/>
      <c r="O109" s="62"/>
      <c r="P109" s="62"/>
      <c r="Q109" s="62"/>
      <c r="R109" s="62"/>
    </row>
    <row r="110" spans="1:18" s="64" customFormat="1">
      <c r="A110" s="129"/>
      <c r="C110" s="62"/>
      <c r="D110" s="65"/>
      <c r="E110" s="62"/>
      <c r="F110" s="62"/>
      <c r="G110" s="62"/>
      <c r="H110" s="68"/>
      <c r="I110" s="62"/>
      <c r="J110" s="62"/>
      <c r="K110" s="62"/>
      <c r="L110" s="62"/>
      <c r="M110" s="62"/>
      <c r="N110" s="62"/>
      <c r="O110" s="62"/>
      <c r="P110" s="62"/>
      <c r="Q110" s="62"/>
      <c r="R110" s="62"/>
    </row>
    <row r="111" spans="1:18" s="64" customFormat="1">
      <c r="A111" s="129"/>
      <c r="C111" s="62"/>
      <c r="D111" s="65"/>
      <c r="E111" s="62"/>
      <c r="F111" s="62"/>
      <c r="G111" s="62"/>
      <c r="H111" s="68"/>
      <c r="I111" s="62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s="64" customFormat="1">
      <c r="A112" s="129"/>
      <c r="C112" s="62"/>
      <c r="D112" s="65"/>
      <c r="E112" s="62"/>
      <c r="F112" s="62"/>
      <c r="G112" s="62"/>
      <c r="H112" s="68"/>
      <c r="I112" s="62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s="64" customFormat="1">
      <c r="A113" s="129"/>
      <c r="C113" s="62"/>
      <c r="D113" s="65"/>
      <c r="E113" s="62"/>
      <c r="F113" s="62"/>
      <c r="G113" s="62"/>
      <c r="H113" s="68"/>
      <c r="I113" s="62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s="64" customFormat="1">
      <c r="A114" s="129"/>
      <c r="C114" s="62"/>
      <c r="D114" s="65"/>
      <c r="E114" s="62"/>
      <c r="F114" s="62"/>
      <c r="G114" s="62"/>
      <c r="H114" s="68"/>
      <c r="I114" s="62"/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s="64" customFormat="1">
      <c r="A115" s="129"/>
      <c r="C115" s="62"/>
      <c r="D115" s="65"/>
      <c r="E115" s="62"/>
      <c r="F115" s="62"/>
      <c r="G115" s="62"/>
      <c r="H115" s="68"/>
      <c r="I115" s="62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s="64" customFormat="1">
      <c r="A116" s="129"/>
      <c r="C116" s="62"/>
      <c r="D116" s="65"/>
      <c r="E116" s="62"/>
      <c r="F116" s="62"/>
      <c r="G116" s="62"/>
      <c r="H116" s="68"/>
      <c r="I116" s="62"/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s="64" customFormat="1">
      <c r="A117" s="129"/>
      <c r="C117" s="62"/>
      <c r="D117" s="65"/>
      <c r="E117" s="62"/>
      <c r="F117" s="62"/>
      <c r="G117" s="62"/>
      <c r="H117" s="68"/>
      <c r="I117" s="62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s="64" customFormat="1">
      <c r="A118" s="129"/>
      <c r="C118" s="62"/>
      <c r="D118" s="65"/>
      <c r="E118" s="62"/>
      <c r="F118" s="62"/>
      <c r="G118" s="62"/>
      <c r="H118" s="68"/>
      <c r="I118" s="62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s="64" customFormat="1">
      <c r="A119" s="129"/>
      <c r="C119" s="62"/>
      <c r="D119" s="65"/>
      <c r="E119" s="62"/>
      <c r="F119" s="62"/>
      <c r="G119" s="62"/>
      <c r="H119" s="68"/>
      <c r="I119" s="62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s="64" customFormat="1">
      <c r="A120" s="129"/>
      <c r="C120" s="62"/>
      <c r="D120" s="65"/>
      <c r="E120" s="62"/>
      <c r="F120" s="62"/>
      <c r="G120" s="62"/>
      <c r="H120" s="68"/>
      <c r="I120" s="62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s="64" customFormat="1">
      <c r="A121" s="129"/>
      <c r="C121" s="62"/>
      <c r="D121" s="65"/>
      <c r="E121" s="62"/>
      <c r="F121" s="62"/>
      <c r="G121" s="62"/>
      <c r="H121" s="68"/>
      <c r="I121" s="62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s="64" customFormat="1">
      <c r="A122" s="129"/>
      <c r="C122" s="62"/>
      <c r="D122" s="65"/>
      <c r="E122" s="62"/>
      <c r="F122" s="62"/>
      <c r="G122" s="62"/>
      <c r="H122" s="68"/>
      <c r="I122" s="62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s="64" customFormat="1">
      <c r="A123" s="129"/>
      <c r="C123" s="62"/>
      <c r="D123" s="65"/>
      <c r="E123" s="62"/>
      <c r="F123" s="62"/>
      <c r="G123" s="62"/>
      <c r="H123" s="68"/>
      <c r="I123" s="62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s="64" customFormat="1">
      <c r="A124" s="129"/>
      <c r="C124" s="62"/>
      <c r="D124" s="65"/>
      <c r="E124" s="62"/>
      <c r="F124" s="62"/>
      <c r="G124" s="62"/>
      <c r="H124" s="68"/>
      <c r="I124" s="62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s="64" customFormat="1">
      <c r="A125" s="129"/>
      <c r="C125" s="62"/>
      <c r="D125" s="65"/>
      <c r="E125" s="62"/>
      <c r="F125" s="62"/>
      <c r="G125" s="62"/>
      <c r="H125" s="68"/>
      <c r="I125" s="62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s="64" customFormat="1">
      <c r="A126" s="129"/>
      <c r="C126" s="62"/>
      <c r="D126" s="65"/>
      <c r="E126" s="62"/>
      <c r="F126" s="62"/>
      <c r="G126" s="62"/>
      <c r="H126" s="68"/>
      <c r="I126" s="62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s="64" customFormat="1">
      <c r="A127" s="129"/>
      <c r="C127" s="62"/>
      <c r="D127" s="65"/>
      <c r="E127" s="62"/>
      <c r="F127" s="62"/>
      <c r="G127" s="62"/>
      <c r="H127" s="68"/>
      <c r="I127" s="62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s="64" customFormat="1">
      <c r="A128" s="129"/>
      <c r="C128" s="62"/>
      <c r="D128" s="65"/>
      <c r="E128" s="62"/>
      <c r="F128" s="62"/>
      <c r="G128" s="62"/>
      <c r="H128" s="68"/>
      <c r="I128" s="62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s="64" customFormat="1">
      <c r="A129" s="129"/>
      <c r="C129" s="62"/>
      <c r="D129" s="65"/>
      <c r="E129" s="62"/>
      <c r="F129" s="62"/>
      <c r="G129" s="62"/>
      <c r="H129" s="68"/>
      <c r="I129" s="62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s="64" customFormat="1">
      <c r="A130" s="129"/>
      <c r="C130" s="62"/>
      <c r="D130" s="65"/>
      <c r="E130" s="62"/>
      <c r="F130" s="62"/>
      <c r="G130" s="62"/>
      <c r="H130" s="68"/>
      <c r="I130" s="62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s="64" customFormat="1">
      <c r="A131" s="129"/>
      <c r="C131" s="62"/>
      <c r="D131" s="65"/>
      <c r="E131" s="62"/>
      <c r="F131" s="62"/>
      <c r="G131" s="62"/>
      <c r="H131" s="68"/>
      <c r="I131" s="62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s="64" customFormat="1">
      <c r="A132" s="129"/>
      <c r="C132" s="62"/>
      <c r="D132" s="65"/>
      <c r="E132" s="62"/>
      <c r="F132" s="62"/>
      <c r="G132" s="62"/>
      <c r="H132" s="68"/>
      <c r="I132" s="62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s="64" customFormat="1">
      <c r="A133" s="129"/>
      <c r="C133" s="62"/>
      <c r="D133" s="65"/>
      <c r="E133" s="62"/>
      <c r="F133" s="62"/>
      <c r="G133" s="62"/>
      <c r="H133" s="68"/>
      <c r="I133" s="62"/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s="64" customFormat="1">
      <c r="A134" s="129"/>
      <c r="C134" s="62"/>
      <c r="D134" s="65"/>
      <c r="E134" s="62"/>
      <c r="F134" s="62"/>
      <c r="G134" s="62"/>
      <c r="H134" s="68"/>
      <c r="I134" s="62"/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s="64" customFormat="1">
      <c r="A135" s="129"/>
      <c r="C135" s="62"/>
      <c r="D135" s="65"/>
      <c r="E135" s="62"/>
      <c r="F135" s="62"/>
      <c r="G135" s="62"/>
      <c r="H135" s="68"/>
      <c r="I135" s="62"/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s="64" customFormat="1">
      <c r="A136" s="129"/>
      <c r="C136" s="62"/>
      <c r="D136" s="65"/>
      <c r="E136" s="62"/>
      <c r="F136" s="62"/>
      <c r="G136" s="62"/>
      <c r="H136" s="68"/>
      <c r="I136" s="62"/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s="64" customFormat="1">
      <c r="A137" s="129"/>
      <c r="C137" s="62"/>
      <c r="D137" s="65"/>
      <c r="E137" s="62"/>
      <c r="F137" s="62"/>
      <c r="G137" s="62"/>
      <c r="H137" s="68"/>
      <c r="I137" s="62"/>
      <c r="J137" s="62"/>
      <c r="K137" s="62"/>
      <c r="L137" s="62"/>
      <c r="M137" s="62"/>
      <c r="N137" s="62"/>
      <c r="O137" s="62"/>
      <c r="P137" s="62"/>
      <c r="Q137" s="62"/>
      <c r="R137" s="62"/>
    </row>
    <row r="138" spans="1:18" s="64" customFormat="1">
      <c r="A138" s="129"/>
      <c r="C138" s="62"/>
      <c r="D138" s="65"/>
      <c r="E138" s="62"/>
      <c r="F138" s="62"/>
      <c r="G138" s="62"/>
      <c r="H138" s="68"/>
      <c r="I138" s="62"/>
      <c r="J138" s="62"/>
      <c r="K138" s="62"/>
      <c r="L138" s="62"/>
      <c r="M138" s="62"/>
      <c r="N138" s="62"/>
      <c r="O138" s="62"/>
      <c r="P138" s="62"/>
      <c r="Q138" s="62"/>
      <c r="R138" s="62"/>
    </row>
    <row r="139" spans="1:18" s="64" customFormat="1">
      <c r="A139" s="129"/>
      <c r="C139" s="62"/>
      <c r="D139" s="65"/>
      <c r="E139" s="62"/>
      <c r="F139" s="62"/>
      <c r="G139" s="62"/>
      <c r="H139" s="68"/>
      <c r="I139" s="62"/>
      <c r="J139" s="62"/>
      <c r="K139" s="62"/>
      <c r="L139" s="62"/>
      <c r="M139" s="62"/>
      <c r="N139" s="62"/>
      <c r="O139" s="62"/>
      <c r="P139" s="62"/>
      <c r="Q139" s="62"/>
      <c r="R139" s="62"/>
    </row>
    <row r="140" spans="1:18" s="64" customFormat="1">
      <c r="A140" s="129"/>
      <c r="C140" s="62"/>
      <c r="D140" s="65"/>
      <c r="E140" s="62"/>
      <c r="F140" s="62"/>
      <c r="G140" s="62"/>
      <c r="H140" s="68"/>
      <c r="I140" s="62"/>
      <c r="J140" s="62"/>
      <c r="K140" s="62"/>
      <c r="L140" s="62"/>
      <c r="M140" s="62"/>
      <c r="N140" s="62"/>
      <c r="O140" s="62"/>
      <c r="P140" s="62"/>
      <c r="Q140" s="62"/>
      <c r="R140" s="62"/>
    </row>
    <row r="141" spans="1:18" s="64" customFormat="1">
      <c r="A141" s="129"/>
      <c r="C141" s="62"/>
      <c r="D141" s="65"/>
      <c r="E141" s="62"/>
      <c r="F141" s="62"/>
      <c r="G141" s="62"/>
      <c r="H141" s="68"/>
      <c r="I141" s="62"/>
      <c r="J141" s="62"/>
      <c r="K141" s="62"/>
      <c r="L141" s="62"/>
      <c r="M141" s="62"/>
      <c r="N141" s="62"/>
      <c r="O141" s="62"/>
      <c r="P141" s="62"/>
      <c r="Q141" s="62"/>
      <c r="R141" s="62"/>
    </row>
    <row r="142" spans="1:18" s="64" customFormat="1">
      <c r="A142" s="129"/>
      <c r="C142" s="62"/>
      <c r="D142" s="65"/>
      <c r="E142" s="62"/>
      <c r="F142" s="62"/>
      <c r="G142" s="62"/>
      <c r="H142" s="68"/>
      <c r="I142" s="62"/>
      <c r="J142" s="62"/>
      <c r="K142" s="62"/>
      <c r="L142" s="62"/>
      <c r="M142" s="62"/>
      <c r="N142" s="62"/>
      <c r="O142" s="62"/>
      <c r="P142" s="62"/>
      <c r="Q142" s="62"/>
      <c r="R142" s="62"/>
    </row>
    <row r="143" spans="1:18" s="64" customFormat="1">
      <c r="A143" s="129"/>
      <c r="C143" s="62"/>
      <c r="D143" s="65"/>
      <c r="E143" s="62"/>
      <c r="F143" s="62"/>
      <c r="G143" s="62"/>
      <c r="H143" s="68"/>
      <c r="I143" s="62"/>
      <c r="J143" s="62"/>
      <c r="K143" s="62"/>
      <c r="L143" s="62"/>
      <c r="M143" s="62"/>
      <c r="N143" s="62"/>
      <c r="O143" s="62"/>
      <c r="P143" s="62"/>
      <c r="Q143" s="62"/>
      <c r="R143" s="62"/>
    </row>
    <row r="144" spans="1:18" s="64" customFormat="1">
      <c r="A144" s="129"/>
      <c r="C144" s="62"/>
      <c r="D144" s="65"/>
      <c r="E144" s="62"/>
      <c r="F144" s="62"/>
      <c r="G144" s="62"/>
      <c r="H144" s="68"/>
      <c r="I144" s="62"/>
      <c r="J144" s="62"/>
      <c r="K144" s="62"/>
      <c r="L144" s="62"/>
      <c r="M144" s="62"/>
      <c r="N144" s="62"/>
      <c r="O144" s="62"/>
      <c r="P144" s="62"/>
      <c r="Q144" s="62"/>
      <c r="R144" s="62"/>
    </row>
  </sheetData>
  <mergeCells count="25">
    <mergeCell ref="A2:H2"/>
    <mergeCell ref="A3:H3"/>
    <mergeCell ref="F18:G18"/>
    <mergeCell ref="C13:E13"/>
    <mergeCell ref="F13:G13"/>
    <mergeCell ref="C14:E14"/>
    <mergeCell ref="F14:G14"/>
    <mergeCell ref="C15:E15"/>
    <mergeCell ref="F15:G15"/>
    <mergeCell ref="F41:G41"/>
    <mergeCell ref="E5:H7"/>
    <mergeCell ref="E33:F33"/>
    <mergeCell ref="G33:H33"/>
    <mergeCell ref="E34:F34"/>
    <mergeCell ref="G34:H34"/>
    <mergeCell ref="G35:H35"/>
    <mergeCell ref="C19:E19"/>
    <mergeCell ref="F19:G19"/>
    <mergeCell ref="A20:H20"/>
    <mergeCell ref="B22:B23"/>
    <mergeCell ref="C16:E16"/>
    <mergeCell ref="F16:G16"/>
    <mergeCell ref="C17:E17"/>
    <mergeCell ref="F17:G17"/>
    <mergeCell ref="C18:E18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tabSelected="1" topLeftCell="A14" workbookViewId="0">
      <selection activeCell="J22" sqref="J22"/>
    </sheetView>
  </sheetViews>
  <sheetFormatPr defaultRowHeight="12.75"/>
  <cols>
    <col min="1" max="1" width="7.7109375" style="39" customWidth="1"/>
    <col min="2" max="2" width="34.7109375" style="39" customWidth="1"/>
    <col min="3" max="3" width="18" style="39" customWidth="1"/>
    <col min="4" max="4" width="10.140625" style="39" bestFit="1" customWidth="1"/>
    <col min="5" max="5" width="12.140625" style="39" customWidth="1"/>
    <col min="6" max="6" width="10.28515625" style="39" bestFit="1" customWidth="1"/>
    <col min="7" max="8" width="9.28515625" style="39" bestFit="1" customWidth="1"/>
    <col min="9" max="9" width="13.42578125" style="39" bestFit="1" customWidth="1"/>
    <col min="10" max="10" width="12.5703125" style="39" customWidth="1"/>
    <col min="11" max="11" width="9.5703125" style="39" customWidth="1"/>
    <col min="12" max="12" width="16.28515625" style="39" customWidth="1"/>
    <col min="13" max="13" width="13.28515625" style="39" customWidth="1"/>
    <col min="14" max="16384" width="9.140625" style="39"/>
  </cols>
  <sheetData>
    <row r="2" spans="1:13" ht="15" customHeight="1">
      <c r="A2" s="61" t="s">
        <v>64</v>
      </c>
      <c r="B2" s="196" t="s">
        <v>65</v>
      </c>
      <c r="C2" s="196"/>
      <c r="D2" s="196"/>
      <c r="E2" s="196"/>
    </row>
    <row r="5" spans="1:13" s="41" customFormat="1" ht="19.5" customHeight="1">
      <c r="A5" s="197" t="s">
        <v>0</v>
      </c>
      <c r="B5" s="197" t="s">
        <v>1</v>
      </c>
      <c r="C5" s="197" t="s">
        <v>2</v>
      </c>
      <c r="D5" s="40"/>
      <c r="E5" s="210" t="s">
        <v>3</v>
      </c>
      <c r="F5" s="211"/>
      <c r="G5" s="211"/>
      <c r="H5" s="211"/>
      <c r="I5" s="212"/>
      <c r="J5" s="203" t="s">
        <v>4</v>
      </c>
      <c r="L5" s="195" t="s">
        <v>19</v>
      </c>
      <c r="M5" s="195" t="s">
        <v>20</v>
      </c>
    </row>
    <row r="6" spans="1:13" s="41" customFormat="1" ht="15" customHeight="1">
      <c r="A6" s="198"/>
      <c r="B6" s="198"/>
      <c r="C6" s="198"/>
      <c r="D6" s="204" t="s">
        <v>5</v>
      </c>
      <c r="E6" s="204" t="s">
        <v>6</v>
      </c>
      <c r="F6" s="206" t="s">
        <v>7</v>
      </c>
      <c r="G6" s="204" t="s">
        <v>8</v>
      </c>
      <c r="H6" s="204" t="s">
        <v>9</v>
      </c>
      <c r="I6" s="208" t="s">
        <v>10</v>
      </c>
      <c r="J6" s="203"/>
      <c r="L6" s="195"/>
      <c r="M6" s="195"/>
    </row>
    <row r="7" spans="1:13" s="41" customFormat="1" ht="28.5" customHeight="1">
      <c r="A7" s="199"/>
      <c r="B7" s="199"/>
      <c r="C7" s="199"/>
      <c r="D7" s="205"/>
      <c r="E7" s="205"/>
      <c r="F7" s="207"/>
      <c r="G7" s="205"/>
      <c r="H7" s="205"/>
      <c r="I7" s="209"/>
      <c r="J7" s="203"/>
      <c r="L7" s="195"/>
      <c r="M7" s="195"/>
    </row>
    <row r="8" spans="1:13" s="41" customFormat="1" ht="47.25" customHeight="1">
      <c r="A8" s="38">
        <v>1</v>
      </c>
      <c r="B8" s="38" t="s">
        <v>11</v>
      </c>
      <c r="C8" s="38"/>
      <c r="D8" s="165">
        <f>'ССР 2 квартал 2018'!G36/1000</f>
        <v>0.23321459820000001</v>
      </c>
      <c r="E8" s="42">
        <f>('ССР 2 квартал 2018'!D29+'ССР 2 квартал 2018'!E29)/1000</f>
        <v>4.0923392716473233</v>
      </c>
      <c r="F8" s="42">
        <f>'ССР 2 квартал 2018'!F29/1000</f>
        <v>0</v>
      </c>
      <c r="G8" s="42">
        <f>'ССР 2 квартал 2018'!G35/1000</f>
        <v>8.5232500000000013E-3</v>
      </c>
      <c r="H8" s="42">
        <v>0</v>
      </c>
      <c r="I8" s="43">
        <f>SUM(D8:H8)</f>
        <v>4.3340771198473229</v>
      </c>
      <c r="J8" s="44">
        <f>I8*1.18</f>
        <v>5.1142110014198412</v>
      </c>
      <c r="K8" s="45"/>
      <c r="L8" s="38">
        <v>2023</v>
      </c>
      <c r="M8" s="38">
        <v>2023</v>
      </c>
    </row>
    <row r="9" spans="1:13" s="41" customFormat="1" ht="56.25" customHeight="1">
      <c r="A9" s="38">
        <v>2</v>
      </c>
      <c r="B9" s="38" t="s">
        <v>18</v>
      </c>
      <c r="C9" s="46"/>
      <c r="D9" s="42">
        <v>3.83</v>
      </c>
      <c r="E9" s="42">
        <v>6.63</v>
      </c>
      <c r="F9" s="42">
        <v>4.46</v>
      </c>
      <c r="G9" s="42">
        <v>13.56</v>
      </c>
      <c r="H9" s="42">
        <v>8.7899999999999991</v>
      </c>
      <c r="I9" s="47"/>
      <c r="J9" s="48"/>
    </row>
    <row r="10" spans="1:13" s="41" customFormat="1" ht="38.25" customHeight="1">
      <c r="A10" s="38">
        <v>3</v>
      </c>
      <c r="B10" s="46" t="s">
        <v>12</v>
      </c>
      <c r="C10" s="46" t="s">
        <v>51</v>
      </c>
      <c r="D10" s="49">
        <f>D8/D9</f>
        <v>6.0891540000000001E-2</v>
      </c>
      <c r="E10" s="49">
        <f t="shared" ref="E10:H10" si="0">E8/E9</f>
        <v>0.61724574232991303</v>
      </c>
      <c r="F10" s="49">
        <f t="shared" si="0"/>
        <v>0</v>
      </c>
      <c r="G10" s="49">
        <f t="shared" si="0"/>
        <v>6.285582595870207E-4</v>
      </c>
      <c r="H10" s="49">
        <f t="shared" si="0"/>
        <v>0</v>
      </c>
      <c r="I10" s="50">
        <f>SUM(D10:H10)</f>
        <v>0.67876584058950007</v>
      </c>
      <c r="J10" s="44">
        <f>I10*1.2</f>
        <v>0.81451900870740002</v>
      </c>
    </row>
    <row r="11" spans="1:13" s="41" customFormat="1" ht="48" customHeight="1">
      <c r="A11" s="38">
        <v>4</v>
      </c>
      <c r="B11" s="38" t="s">
        <v>13</v>
      </c>
      <c r="C11" s="38" t="s">
        <v>52</v>
      </c>
      <c r="D11" s="51">
        <v>3.99</v>
      </c>
      <c r="E11" s="51">
        <v>6.55</v>
      </c>
      <c r="F11" s="51">
        <v>4.4400000000000004</v>
      </c>
      <c r="G11" s="51">
        <v>13.38</v>
      </c>
      <c r="H11" s="51">
        <v>8.74</v>
      </c>
      <c r="I11" s="47"/>
      <c r="J11" s="48"/>
    </row>
    <row r="12" spans="1:13" s="41" customFormat="1" ht="31.5" customHeight="1">
      <c r="A12" s="38">
        <v>5</v>
      </c>
      <c r="B12" s="38" t="s">
        <v>14</v>
      </c>
      <c r="C12" s="38" t="s">
        <v>53</v>
      </c>
      <c r="D12" s="51">
        <f t="shared" ref="D12:H12" si="1">D10*D11</f>
        <v>0.24295724460000001</v>
      </c>
      <c r="E12" s="51">
        <f t="shared" si="1"/>
        <v>4.0429596122609306</v>
      </c>
      <c r="F12" s="51">
        <f t="shared" si="1"/>
        <v>0</v>
      </c>
      <c r="G12" s="51">
        <f t="shared" si="1"/>
        <v>8.4101095132743369E-3</v>
      </c>
      <c r="H12" s="51">
        <f t="shared" si="1"/>
        <v>0</v>
      </c>
      <c r="I12" s="50">
        <f>SUM(D12:H12)</f>
        <v>4.2943269663742054</v>
      </c>
      <c r="J12" s="44">
        <f>I12*1.18</f>
        <v>5.067305820321562</v>
      </c>
      <c r="M12" s="52"/>
    </row>
    <row r="13" spans="1:13" s="41" customFormat="1" ht="15.75" customHeight="1">
      <c r="A13" s="200">
        <v>6</v>
      </c>
      <c r="B13" s="200" t="s">
        <v>54</v>
      </c>
      <c r="C13" s="53" t="s">
        <v>55</v>
      </c>
      <c r="D13" s="54">
        <v>1.0489999999999999</v>
      </c>
      <c r="E13" s="54">
        <v>1.0489999999999999</v>
      </c>
      <c r="F13" s="54">
        <v>1.0489999999999999</v>
      </c>
      <c r="G13" s="54">
        <v>1.0489999999999999</v>
      </c>
      <c r="H13" s="54">
        <v>1.0489999999999999</v>
      </c>
      <c r="I13" s="47"/>
      <c r="J13" s="47"/>
    </row>
    <row r="14" spans="1:13" s="41" customFormat="1">
      <c r="A14" s="201"/>
      <c r="B14" s="201"/>
      <c r="C14" s="53" t="s">
        <v>56</v>
      </c>
      <c r="D14" s="54">
        <v>1.05</v>
      </c>
      <c r="E14" s="54">
        <v>1.05</v>
      </c>
      <c r="F14" s="54">
        <v>1.05</v>
      </c>
      <c r="G14" s="54">
        <v>1.05</v>
      </c>
      <c r="H14" s="54">
        <v>1.05</v>
      </c>
      <c r="I14" s="47"/>
      <c r="J14" s="47"/>
    </row>
    <row r="15" spans="1:13" s="41" customFormat="1">
      <c r="A15" s="201"/>
      <c r="B15" s="201"/>
      <c r="C15" s="53" t="s">
        <v>57</v>
      </c>
      <c r="D15" s="54">
        <v>1.044</v>
      </c>
      <c r="E15" s="54">
        <v>1.044</v>
      </c>
      <c r="F15" s="54">
        <v>1.044</v>
      </c>
      <c r="G15" s="54">
        <v>1.044</v>
      </c>
      <c r="H15" s="54">
        <v>1.044</v>
      </c>
      <c r="I15" s="47"/>
      <c r="J15" s="47"/>
    </row>
    <row r="16" spans="1:13" s="41" customFormat="1">
      <c r="A16" s="201"/>
      <c r="B16" s="201"/>
      <c r="C16" s="53" t="s">
        <v>58</v>
      </c>
      <c r="D16" s="54">
        <v>1.042</v>
      </c>
      <c r="E16" s="54">
        <v>1.042</v>
      </c>
      <c r="F16" s="54">
        <v>1.042</v>
      </c>
      <c r="G16" s="54">
        <v>1.042</v>
      </c>
      <c r="H16" s="54">
        <v>1.042</v>
      </c>
      <c r="I16" s="47"/>
      <c r="J16" s="47"/>
    </row>
    <row r="17" spans="1:13" s="41" customFormat="1">
      <c r="A17" s="201"/>
      <c r="B17" s="201"/>
      <c r="C17" s="53" t="s">
        <v>59</v>
      </c>
      <c r="D17" s="54">
        <v>1.0429999999999999</v>
      </c>
      <c r="E17" s="54">
        <v>1.0429999999999999</v>
      </c>
      <c r="F17" s="54">
        <v>1.0429999999999999</v>
      </c>
      <c r="G17" s="54">
        <v>1.0429999999999999</v>
      </c>
      <c r="H17" s="54">
        <v>1.0429999999999999</v>
      </c>
      <c r="I17" s="47"/>
      <c r="J17" s="47"/>
      <c r="L17" s="55"/>
    </row>
    <row r="18" spans="1:13" s="41" customFormat="1">
      <c r="A18" s="201"/>
      <c r="B18" s="201"/>
      <c r="C18" s="53" t="s">
        <v>60</v>
      </c>
      <c r="D18" s="54">
        <v>1.044</v>
      </c>
      <c r="E18" s="54">
        <v>1.044</v>
      </c>
      <c r="F18" s="54">
        <v>1.044</v>
      </c>
      <c r="G18" s="54">
        <v>1.044</v>
      </c>
      <c r="H18" s="54">
        <v>1.044</v>
      </c>
      <c r="I18" s="47"/>
      <c r="J18" s="47"/>
      <c r="L18" s="55"/>
    </row>
    <row r="19" spans="1:13" s="41" customFormat="1">
      <c r="A19" s="202"/>
      <c r="B19" s="202"/>
      <c r="C19" s="53" t="s">
        <v>61</v>
      </c>
      <c r="D19" s="54">
        <v>1.044</v>
      </c>
      <c r="E19" s="54">
        <v>1.044</v>
      </c>
      <c r="F19" s="54">
        <v>1.044</v>
      </c>
      <c r="G19" s="54">
        <v>1.044</v>
      </c>
      <c r="H19" s="54">
        <v>1.044</v>
      </c>
      <c r="I19" s="47"/>
      <c r="J19" s="47"/>
      <c r="L19" s="55"/>
    </row>
    <row r="20" spans="1:13" s="41" customFormat="1" ht="76.5">
      <c r="A20" s="38">
        <v>7</v>
      </c>
      <c r="B20" s="38" t="s">
        <v>62</v>
      </c>
      <c r="C20" s="38" t="s">
        <v>17</v>
      </c>
      <c r="D20" s="56">
        <f>D13*D14*D15*D16*D17*D18</f>
        <v>1.3047214788850032</v>
      </c>
      <c r="E20" s="56">
        <f t="shared" ref="E20:H20" si="2">E13*E14*E15*E16*E17*E18</f>
        <v>1.3047214788850032</v>
      </c>
      <c r="F20" s="56">
        <f t="shared" si="2"/>
        <v>1.3047214788850032</v>
      </c>
      <c r="G20" s="56">
        <f t="shared" si="2"/>
        <v>1.3047214788850032</v>
      </c>
      <c r="H20" s="56">
        <f t="shared" si="2"/>
        <v>1.3047214788850032</v>
      </c>
      <c r="I20" s="47"/>
      <c r="J20" s="47"/>
    </row>
    <row r="21" spans="1:13" s="41" customFormat="1" ht="30.75" customHeight="1">
      <c r="A21" s="38">
        <v>8</v>
      </c>
      <c r="B21" s="38" t="s">
        <v>15</v>
      </c>
      <c r="C21" s="38" t="s">
        <v>63</v>
      </c>
      <c r="D21" s="57">
        <f>D12*D20</f>
        <v>0.31699153548033748</v>
      </c>
      <c r="E21" s="57">
        <f>E12*E20</f>
        <v>5.2749362443814203</v>
      </c>
      <c r="F21" s="57">
        <f>F12*F20</f>
        <v>0</v>
      </c>
      <c r="G21" s="57">
        <f>G12*G20</f>
        <v>1.0972850521744128E-2</v>
      </c>
      <c r="H21" s="57">
        <f>H12*H20</f>
        <v>0</v>
      </c>
      <c r="I21" s="50">
        <f>SUM(D21:H21)</f>
        <v>5.6029006303835018</v>
      </c>
      <c r="J21" s="44">
        <f>I21*1.2</f>
        <v>6.7234807564602024</v>
      </c>
    </row>
    <row r="22" spans="1:13" s="41" customFormat="1" ht="57.75" customHeight="1">
      <c r="A22" s="38">
        <v>9</v>
      </c>
      <c r="B22" s="58" t="s">
        <v>16</v>
      </c>
      <c r="C22" s="58"/>
      <c r="D22" s="42">
        <f>D21</f>
        <v>0.31699153548033748</v>
      </c>
      <c r="E22" s="42">
        <f t="shared" ref="E22:H22" si="3">E21</f>
        <v>5.2749362443814203</v>
      </c>
      <c r="F22" s="42">
        <f t="shared" si="3"/>
        <v>0</v>
      </c>
      <c r="G22" s="42">
        <f t="shared" si="3"/>
        <v>1.0972850521744128E-2</v>
      </c>
      <c r="H22" s="42">
        <f t="shared" si="3"/>
        <v>0</v>
      </c>
      <c r="I22" s="50">
        <f>SUM(D22:H22)</f>
        <v>5.6029006303835018</v>
      </c>
      <c r="J22" s="44">
        <f>I22*1.2</f>
        <v>6.7234807564602024</v>
      </c>
      <c r="L22" s="59"/>
      <c r="M22" s="60"/>
    </row>
  </sheetData>
  <mergeCells count="16">
    <mergeCell ref="B13:B19"/>
    <mergeCell ref="A13:A19"/>
    <mergeCell ref="J5:J7"/>
    <mergeCell ref="D6:D7"/>
    <mergeCell ref="E6:E7"/>
    <mergeCell ref="F6:F7"/>
    <mergeCell ref="G6:G7"/>
    <mergeCell ref="H6:H7"/>
    <mergeCell ref="I6:I7"/>
    <mergeCell ref="E5:I5"/>
    <mergeCell ref="L5:L7"/>
    <mergeCell ref="M5:M7"/>
    <mergeCell ref="B2:E2"/>
    <mergeCell ref="A5:A7"/>
    <mergeCell ref="B5:B7"/>
    <mergeCell ref="C5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квартал 2018</vt:lpstr>
      <vt:lpstr>ССР 2001</vt:lpstr>
      <vt:lpstr>ПИР</vt:lpstr>
      <vt:lpstr>сводка затрат</vt:lpstr>
      <vt:lpstr>ПИР!Область_печати</vt:lpstr>
      <vt:lpstr>'ССР 2 квартал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V</cp:lastModifiedBy>
  <dcterms:created xsi:type="dcterms:W3CDTF">2019-03-12T19:18:44Z</dcterms:created>
  <dcterms:modified xsi:type="dcterms:W3CDTF">2019-08-21T04:04:02Z</dcterms:modified>
</cp:coreProperties>
</file>