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C:\Users\Пользователь\Desktop\2021кор ИПР)\F0706_1153926028850_39\F0406_1153926028850_39\паспорта,карты,формы 20, РС, ПЗ, акты\L 21-03\"/>
    </mc:Choice>
  </mc:AlternateContent>
  <xr:revisionPtr revIDLastSave="0" documentId="13_ncr:1_{38F0EE80-1FDA-4149-815A-63E7EB5ED824}" xr6:coauthVersionLast="47" xr6:coauthVersionMax="47" xr10:uidLastSave="{00000000-0000-0000-0000-000000000000}"/>
  <bookViews>
    <workbookView xWindow="195" yWindow="0" windowWidth="2880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27" i="28" l="1"/>
  <c r="B86" i="23" l="1"/>
  <c r="B59" i="23"/>
  <c r="C126" i="27"/>
  <c r="B81" i="27" s="1"/>
  <c r="Z25" i="28"/>
  <c r="Z26" i="28"/>
  <c r="Z28" i="28"/>
  <c r="Z29" i="28"/>
  <c r="Z33" i="28"/>
  <c r="Z34" i="28"/>
  <c r="Z35" i="28"/>
  <c r="Z36" i="28"/>
  <c r="Z37" i="28"/>
  <c r="Z38" i="28"/>
  <c r="Z39" i="28"/>
  <c r="Z40" i="28"/>
  <c r="Z41" i="28"/>
  <c r="Z42" i="28"/>
  <c r="Z43" i="28"/>
  <c r="Z44" i="28"/>
  <c r="Z45" i="28"/>
  <c r="Z46" i="28"/>
  <c r="Z47" i="28"/>
  <c r="Z48" i="28"/>
  <c r="Z49" i="28"/>
  <c r="Z50" i="28"/>
  <c r="Z51" i="28"/>
  <c r="Z53" i="28"/>
  <c r="Z54" i="28"/>
  <c r="Z55" i="28"/>
  <c r="Z56" i="28"/>
  <c r="Z57" i="28"/>
  <c r="Z58" i="28"/>
  <c r="Z59" i="28"/>
  <c r="Z60" i="28"/>
  <c r="Z61" i="28"/>
  <c r="Z62" i="28"/>
  <c r="Z63" i="28"/>
  <c r="Z64" i="28"/>
  <c r="H23" i="28"/>
  <c r="I23" i="28" s="1"/>
  <c r="J23" i="28" s="1"/>
  <c r="K23" i="28" s="1"/>
  <c r="L23" i="28" s="1"/>
  <c r="M23" i="28" s="1"/>
  <c r="N23" i="28" s="1"/>
  <c r="O23" i="28" s="1"/>
  <c r="P23" i="28" s="1"/>
  <c r="Q23" i="28" s="1"/>
  <c r="R23" i="28" s="1"/>
  <c r="S23" i="28" s="1"/>
  <c r="T23" i="28" s="1"/>
  <c r="U23" i="28" s="1"/>
  <c r="V23" i="28" s="1"/>
  <c r="W23" i="28" s="1"/>
  <c r="X23" i="28" s="1"/>
  <c r="Y23" i="28" s="1"/>
  <c r="Z23" i="28" s="1"/>
  <c r="G23" i="28"/>
  <c r="O34" i="28"/>
  <c r="O35" i="28"/>
  <c r="O36" i="28"/>
  <c r="O37" i="28"/>
  <c r="O38" i="28"/>
  <c r="O39" i="28"/>
  <c r="O40" i="28"/>
  <c r="O41" i="28"/>
  <c r="O42" i="28"/>
  <c r="O43" i="28"/>
  <c r="O44" i="28"/>
  <c r="O45" i="28"/>
  <c r="O46" i="28"/>
  <c r="O47" i="28"/>
  <c r="O48" i="28"/>
  <c r="O49" i="28"/>
  <c r="O50" i="28"/>
  <c r="O51" i="28"/>
  <c r="O53" i="28"/>
  <c r="O54" i="28"/>
  <c r="O55" i="28"/>
  <c r="O56" i="28"/>
  <c r="O57" i="28"/>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E27" i="28"/>
  <c r="E28" i="28"/>
  <c r="E29" i="28"/>
  <c r="O33" i="28"/>
  <c r="O32" i="28"/>
  <c r="Z32" i="28" s="1"/>
  <c r="E31" i="28"/>
  <c r="K31" i="28" s="1"/>
  <c r="E33" i="28" l="1"/>
  <c r="E32" i="28"/>
  <c r="O31" i="28"/>
  <c r="Z31" i="28" s="1"/>
  <c r="D30" i="28" l="1"/>
  <c r="B25" i="27" l="1"/>
  <c r="C25" i="6"/>
  <c r="D52" i="28"/>
  <c r="E30" i="28"/>
  <c r="E52" i="28" l="1"/>
  <c r="O52" i="28"/>
  <c r="Z52" i="28" s="1"/>
  <c r="J30" i="28" l="1"/>
  <c r="K30" i="28"/>
  <c r="L30" i="28"/>
  <c r="N30" i="28"/>
  <c r="P30" i="28"/>
  <c r="R30" i="28"/>
  <c r="S30" i="28"/>
  <c r="T30" i="28"/>
  <c r="K27" i="28" l="1"/>
  <c r="O30" i="28"/>
  <c r="O27" i="28" s="1"/>
  <c r="T24" i="28"/>
  <c r="S24" i="28"/>
  <c r="P24" i="28"/>
  <c r="O24" i="28"/>
  <c r="L24" i="28"/>
  <c r="K24" i="28"/>
  <c r="F64" i="28"/>
  <c r="F63" i="28"/>
  <c r="F62" i="28"/>
  <c r="F61" i="28"/>
  <c r="F60" i="28"/>
  <c r="F59" i="28"/>
  <c r="F58" i="28"/>
  <c r="F57" i="28"/>
  <c r="F56" i="28"/>
  <c r="F55" i="28"/>
  <c r="F54" i="28"/>
  <c r="F53" i="28"/>
  <c r="F52" i="28"/>
  <c r="F51" i="28"/>
  <c r="F50" i="28"/>
  <c r="F49" i="28"/>
  <c r="F48" i="28"/>
  <c r="F47" i="28"/>
  <c r="F46" i="28"/>
  <c r="F45" i="28"/>
  <c r="F44" i="28"/>
  <c r="F43" i="28"/>
  <c r="F42" i="28"/>
  <c r="F41" i="28"/>
  <c r="F40" i="28"/>
  <c r="F39" i="28"/>
  <c r="F38" i="28"/>
  <c r="F37" i="28"/>
  <c r="F36" i="28"/>
  <c r="F35" i="28"/>
  <c r="F34" i="28"/>
  <c r="F33" i="28"/>
  <c r="F32" i="28"/>
  <c r="F30" i="28"/>
  <c r="F29" i="28"/>
  <c r="F28" i="28"/>
  <c r="F27" i="28"/>
  <c r="F26" i="28"/>
  <c r="F25" i="28"/>
  <c r="Z24" i="28" l="1"/>
  <c r="Z30" i="28"/>
  <c r="C49" i="7" s="1"/>
  <c r="C48" i="7"/>
  <c r="B27" i="23"/>
  <c r="Z27" i="28"/>
  <c r="D24" i="28"/>
  <c r="F24" i="28"/>
  <c r="E24" i="28" l="1"/>
  <c r="B122" i="27"/>
  <c r="C40" i="7"/>
  <c r="B22" i="23"/>
  <c r="B79" i="23" l="1"/>
  <c r="B97" i="23" l="1"/>
  <c r="R24" i="28" l="1"/>
  <c r="N24" i="28"/>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7" i="27" s="1"/>
  <c r="B49" i="27" s="1"/>
  <c r="E136" i="27"/>
  <c r="D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C48" i="27"/>
  <c r="B48" i="27"/>
  <c r="B47" i="27"/>
  <c r="B45" i="27"/>
  <c r="B44" i="27"/>
  <c r="B27" i="27"/>
  <c r="B46" i="27" l="1"/>
  <c r="H137" i="27"/>
  <c r="D108" i="27"/>
  <c r="C108" i="27"/>
  <c r="G120" i="27"/>
  <c r="AB40" i="24"/>
  <c r="B29" i="27"/>
  <c r="L56" i="24"/>
  <c r="AB56" i="24" s="1"/>
  <c r="AB39" i="24"/>
  <c r="L47" i="24"/>
  <c r="AB47" i="24" s="1"/>
  <c r="L49" i="24"/>
  <c r="AB49" i="24" s="1"/>
  <c r="L45" i="24"/>
  <c r="AB45" i="24" s="1"/>
  <c r="L54" i="24"/>
  <c r="AB54" i="24" s="1"/>
  <c r="L46" i="24"/>
  <c r="AB46" i="24" s="1"/>
  <c r="C47" i="27"/>
  <c r="B79" i="27"/>
  <c r="B80" i="27"/>
  <c r="B66" i="27"/>
  <c r="B68" i="27" s="1"/>
  <c r="E108" i="27"/>
  <c r="F109" i="27"/>
  <c r="B54" i="27"/>
  <c r="C67" i="27"/>
  <c r="E48" i="27"/>
  <c r="F48" i="27"/>
  <c r="C52" i="27"/>
  <c r="D58" i="27"/>
  <c r="AQ81" i="27"/>
  <c r="C140" i="27"/>
  <c r="A5" i="23"/>
  <c r="A4" i="24"/>
  <c r="G48" i="27" l="1"/>
  <c r="I137" i="27"/>
  <c r="C49" i="27"/>
  <c r="C50" i="27" s="1"/>
  <c r="C59" i="27" s="1"/>
  <c r="C80" i="27" s="1"/>
  <c r="D74" i="27"/>
  <c r="D47" i="27"/>
  <c r="E58" i="27"/>
  <c r="D52" i="27"/>
  <c r="G109" i="27"/>
  <c r="F108" i="27"/>
  <c r="B55" i="27"/>
  <c r="B56" i="27" s="1"/>
  <c r="B69" i="27" s="1"/>
  <c r="B77" i="27" s="1"/>
  <c r="B75" i="27"/>
  <c r="F76" i="27"/>
  <c r="D67" i="27"/>
  <c r="C76" i="27"/>
  <c r="D140" i="27"/>
  <c r="D141" i="27" s="1"/>
  <c r="C141" i="27"/>
  <c r="D49" i="27" l="1"/>
  <c r="D50" i="27" s="1"/>
  <c r="D59" i="27" s="1"/>
  <c r="D80" i="27" s="1"/>
  <c r="J137" i="27"/>
  <c r="H48" i="27"/>
  <c r="C61" i="27"/>
  <c r="C60" i="27" s="1"/>
  <c r="C66" i="27" s="1"/>
  <c r="C68" i="27" s="1"/>
  <c r="C75" i="27" s="1"/>
  <c r="B82" i="27"/>
  <c r="C53" i="27"/>
  <c r="C55" i="27" s="1"/>
  <c r="C82" i="27" s="1"/>
  <c r="B70" i="27"/>
  <c r="B71" i="27" s="1"/>
  <c r="E74" i="27"/>
  <c r="F58" i="27"/>
  <c r="E47" i="27"/>
  <c r="E52" i="27"/>
  <c r="E140" i="27"/>
  <c r="D76" i="27"/>
  <c r="E67" i="27"/>
  <c r="H109" i="27"/>
  <c r="G108" i="27"/>
  <c r="C79" i="27" l="1"/>
  <c r="E49" i="27"/>
  <c r="E50" i="27" s="1"/>
  <c r="E59" i="27" s="1"/>
  <c r="E80" i="27" s="1"/>
  <c r="K137" i="27"/>
  <c r="E61" i="27"/>
  <c r="E60" i="27" s="1"/>
  <c r="I48" i="27"/>
  <c r="D61" i="27"/>
  <c r="D60" i="27" s="1"/>
  <c r="D66" i="27" s="1"/>
  <c r="D68" i="27" s="1"/>
  <c r="D75" i="27" s="1"/>
  <c r="E76" i="27"/>
  <c r="F67" i="27"/>
  <c r="G67" i="27" s="1"/>
  <c r="B78" i="27"/>
  <c r="B83" i="27" s="1"/>
  <c r="I109" i="27"/>
  <c r="H108" i="27"/>
  <c r="C56" i="27"/>
  <c r="C69" i="27" s="1"/>
  <c r="B72" i="27"/>
  <c r="F141" i="27"/>
  <c r="F140" i="27"/>
  <c r="D53" i="27"/>
  <c r="G58" i="27"/>
  <c r="F52" i="27"/>
  <c r="F47" i="27"/>
  <c r="F74" i="27"/>
  <c r="E141" i="27"/>
  <c r="E66" i="27" l="1"/>
  <c r="E68" i="27" s="1"/>
  <c r="E75" i="27" s="1"/>
  <c r="D79" i="27"/>
  <c r="E79" i="27" s="1"/>
  <c r="L137" i="27"/>
  <c r="F49" i="27"/>
  <c r="F50" i="27" s="1"/>
  <c r="F59" i="27" s="1"/>
  <c r="F80" i="27" s="1"/>
  <c r="J48" i="27"/>
  <c r="B84" i="27"/>
  <c r="B89" i="27" s="1"/>
  <c r="B88" i="27"/>
  <c r="D55" i="27"/>
  <c r="G140" i="27"/>
  <c r="G74" i="27"/>
  <c r="H58" i="27"/>
  <c r="G52" i="27"/>
  <c r="G47" i="27"/>
  <c r="J109" i="27"/>
  <c r="I108" i="27"/>
  <c r="C77" i="27"/>
  <c r="C70" i="27"/>
  <c r="H67" i="27"/>
  <c r="G76" i="27"/>
  <c r="G49" i="27" l="1"/>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1" i="27"/>
  <c r="N73" i="27" s="1"/>
  <c r="N85" i="27" s="1"/>
  <c r="N99" i="27" s="1"/>
  <c r="S140" i="27"/>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1" i="27"/>
  <c r="R73" i="27" s="1"/>
  <c r="R85" i="27" s="1"/>
  <c r="R99" i="27" s="1"/>
  <c r="W140" i="27"/>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Y79" i="27" s="1"/>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AG137" i="27" l="1"/>
  <c r="AA49" i="27"/>
  <c r="AA50" i="27" s="1"/>
  <c r="AA59" i="27" s="1"/>
  <c r="AA80" i="27" s="1"/>
  <c r="AE48" i="27"/>
  <c r="AA61" i="27"/>
  <c r="AA60" i="27" s="1"/>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6" i="27" l="1"/>
  <c r="AA68" i="27" s="1"/>
  <c r="AA75" i="27" s="1"/>
  <c r="Z79" i="27"/>
  <c r="AA79" i="27" s="1"/>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G48" i="27" l="1"/>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c r="AA73" i="27" s="1"/>
  <c r="AA85" i="27" s="1"/>
  <c r="AA99" i="27" s="1"/>
  <c r="T77" i="27"/>
  <c r="T70" i="27"/>
  <c r="AF74" i="27"/>
  <c r="AF47" i="27"/>
  <c r="AF52" i="27"/>
  <c r="AG58" i="27"/>
  <c r="AE141" i="27"/>
  <c r="Z73" i="27" s="1"/>
  <c r="Z85" i="27" s="1"/>
  <c r="Z99" i="27" s="1"/>
  <c r="V53" i="27"/>
  <c r="AL137" i="27" l="1"/>
  <c r="AF49" i="27"/>
  <c r="AF50" i="27" s="1"/>
  <c r="AF59" i="27" s="1"/>
  <c r="AF80" i="27" s="1"/>
  <c r="AJ48" i="27"/>
  <c r="AF61" i="27"/>
  <c r="AF60" i="27" s="1"/>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6" i="27" l="1"/>
  <c r="AF68" i="27" s="1"/>
  <c r="AF75" i="27" s="1"/>
  <c r="AE60" i="27"/>
  <c r="AE66" i="27" s="1"/>
  <c r="AE68" i="27" s="1"/>
  <c r="AE75" i="27" s="1"/>
  <c r="AE79" i="27"/>
  <c r="AF79" i="27" s="1"/>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N137" i="27" l="1"/>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1" i="27"/>
  <c r="AD73" i="27" s="1"/>
  <c r="AD85" i="27" s="1"/>
  <c r="AD99" i="27" s="1"/>
  <c r="AI140" i="27"/>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<sst xmlns="http://schemas.openxmlformats.org/spreadsheetml/2006/main" count="1420" uniqueCount="629">
  <si>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</si>
  <si>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</si>
  <si>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</si>
  <si>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</si>
  <si>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</si>
  <si>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</si>
  <si>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</si>
  <si>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</si>
  <si>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</si>
  <si>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</si>
  <si>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</si>
  <si>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</si>
  <si>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</si>
  <si>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</si>
  <si>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</si>
  <si>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</si>
  <si>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</si>
  <si>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</si>
  <si>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</si>
  <si>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</si>
  <si>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</si>
  <si>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</si>
  <si>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</si>
  <si>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</si>
  <si>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</si>
  <si>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</si>
  <si>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</si>
  <si>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</si>
  <si>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</si>
  <si>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</si>
  <si>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</si>
  <si>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</si>
  <si>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</si>
  <si>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</si>
  <si>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</si>
  <si>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</si>
  <si>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</si>
  <si>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</si>
  <si>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</si>
  <si>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</si>
  <si>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</si>
  <si>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</si>
  <si>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</si>
  <si>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</si>
  <si>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</si>
  <si>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</si>
  <si>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</si>
  <si>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</si>
  <si>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</si>
  <si>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</si>
  <si>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</si>
  <si>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</si>
  <si>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</si>
  <si>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</si>
  <si>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</si>
  <si>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</si>
  <si>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</si>
  <si>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</si>
  <si>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</si>
  <si>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</si>
  <si>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</si>
  <si>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</si>
  <si>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</si>
  <si>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</si>
  <si>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</si>
  <si>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</si>
  <si>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</si>
  <si>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</si>
  <si>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</si>
  <si>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</si>
  <si>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</si>
  <si>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</si>
  <si>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</si>
  <si>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</si>
  <si>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</si>
  <si>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</si>
  <si>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</si>
  <si>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</si>
  <si>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</si>
  <si>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</si>
  <si>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</si>
  <si>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</si>
  <si>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</si>
  <si>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</si>
  <si>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</si>
  <si>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</si>
  <si>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</si>
  <si>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</si>
  <si>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</si>
  <si>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</si>
  <si>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</si>
  <si>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</si>
  <si>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</si>
  <si>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</si>
  <si>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</si>
  <si>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</si>
  <si>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</si>
  <si>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</si>
  <si>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</si>
  <si>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</si>
  <si>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</si>
  <si>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</si>
  <si>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</si>
  <si>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</si>
  <si>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</si>
  <si>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</si>
  <si>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</si>
  <si>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</si>
  <si>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</si>
  <si>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</si>
  <si>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</si>
  <si>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</si>
  <si>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</si>
  <si>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</si>
  <si>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</si>
  <si>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</si>
  <si>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</si>
  <si>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</si>
  <si>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</si>
  <si>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</si>
  <si>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</si>
  <si>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</si>
  <si>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</si>
  <si>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</si>
  <si>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</si>
  <si>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</si>
  <si>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</si>
  <si>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</si>
  <si>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</si>
  <si>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</si>
  <si>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</si>
  <si>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</si>
  <si>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</si>
  <si>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</si>
  <si>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</si>
  <si>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</si>
  <si>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</si>
  <si>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</si>
  <si>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</si>
  <si>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</si>
  <si>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</si>
  <si>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</si>
  <si>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</si>
  <si>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</si>
  <si>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</si>
  <si>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</si>
  <si>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</si>
  <si>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</si>
  <si>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</si>
  <si>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</si>
  <si>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</si>
  <si>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</si>
  <si>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</si>
  <si>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</si>
  <si>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</si>
  <si>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</si>
  <si>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</si>
  <si>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</si>
  <si>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</si>
  <si>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</si>
  <si>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</si>
  <si>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</si>
  <si>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</si>
  <si>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</si>
  <si>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</si>
  <si>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</si>
  <si>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</si>
  <si>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</si>
  <si>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</si>
  <si>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</si>
  <si>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</si>
  <si>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</si>
  <si>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</si>
  <si>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</si>
  <si>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</si>
  <si>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</si>
  <si>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</si>
  <si>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</si>
  <si>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</si>
  <si>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</si>
  <si>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</si>
  <si>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</si>
  <si>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</si>
  <si>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</si>
  <si>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</si>
  <si>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</si>
  <si>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</si>
  <si>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</si>
  <si>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</si>
  <si>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</si>
  <si>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</si>
  <si>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</si>
  <si>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</si>
  <si>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</si>
  <si>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</si>
  <si>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</si>
  <si>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</si>
  <si>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</si>
  <si>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</si>
  <si>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</si>
  <si>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</si>
  <si>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</si>
  <si>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</si>
  <si>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</si>
  <si>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</si>
  <si>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</si>
  <si>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</si>
  <si>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</si>
  <si>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</si>
  <si>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</si>
  <si>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</si>
  <si>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</si>
  <si>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</si>
  <si>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</si>
  <si>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</si>
  <si>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</si>
  <si>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</si>
  <si>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</si>
  <si>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</si>
  <si>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</si>
  <si>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</si>
  <si>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</si>
  <si>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</si>
  <si>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</si>
  <si>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</si>
  <si>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</si>
  <si>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</si>
  <si>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</si>
  <si>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</si>
  <si>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</si>
  <si>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</si>
  <si>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</si>
  <si>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</si>
  <si>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</si>
  <si>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</si>
  <si>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</si>
  <si>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</si>
  <si>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</si>
  <si>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</si>
  <si>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</si>
  <si>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</si>
  <si>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</si>
  <si>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</si>
  <si>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</si>
  <si>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</si>
  <si>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</si>
  <si>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</si>
  <si>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</si>
  <si>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</si>
  <si>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</si>
  <si>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</si>
  <si>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</si>
  <si>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</si>
  <si>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</si>
  <si>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</si>
  <si>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</si>
  <si>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</si>
  <si>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</si>
  <si>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</si>
  <si>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</si>
  <si>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</si>
  <si>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</si>
  <si>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</si>
  <si>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</si>
  <si>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</si>
  <si>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</si>
  <si>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</si>
  <si>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</si>
  <si>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</si>
  <si>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</si>
  <si>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</si>
  <si>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</si>
  <si>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</si>
  <si>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</si>
  <si>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</si>
  <si>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</si>
  <si>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</si>
  <si>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</si>
  <si>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</si>
  <si>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</si>
  <si>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</si>
  <si>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</si>
  <si>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</si>
  <si>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</si>
  <si>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</si>
  <si>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</si>
  <si>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</si>
  <si>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</si>
  <si>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</si>
  <si>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</si>
  <si>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</si>
  <si>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</si>
  <si>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</si>
  <si>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</si>
  <si>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</si>
  <si>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</si>
  <si>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</si>
  <si>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</si>
  <si>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</si>
  <si>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</si>
  <si>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</si>
  <si>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</si>
  <si>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</si>
  <si>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</si>
  <si>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</si>
  <si>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</si>
  <si>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</si>
  <si>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</si>
  <si>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</si>
  <si>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</si>
  <si>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</si>
  <si>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</si>
  <si>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</si>
  <si>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</si>
  <si>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</si>
  <si>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</si>
  <si>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</si>
  <si>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</si>
  <si>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</si>
  <si>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</si>
  <si>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</si>
  <si>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</si>
  <si>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</si>
  <si>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</si>
  <si>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</si>
  <si>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</si>
  <si>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</si>
  <si>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</si>
  <si>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</si>
  <si>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</si>
  <si>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</si>
  <si>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</si>
  <si>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</si>
  <si>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</si>
  <si>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</si>
  <si>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</si>
  <si>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</si>
  <si>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</si>
  <si>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</si>
  <si>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</si>
  <si>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</si>
  <si>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</si>
  <si>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</si>
  <si>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</si>
  <si>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</si>
  <si>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</si>
  <si>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</si>
  <si>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</si>
  <si>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</si>
  <si>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</si>
  <si>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</si>
  <si>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</si>
  <si>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</si>
  <si>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</si>
  <si>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</si>
  <si>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</si>
  <si>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</si>
  <si>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</si>
  <si>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</si>
  <si>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</si>
  <si>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</si>
  <si>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</si>
  <si>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</si>
  <si>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</si>
  <si>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</si>
  <si>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</si>
  <si>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</si>
  <si>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</si>
  <si>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</si>
  <si>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</si>
  <si>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</si>
  <si>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</si>
  <si>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</si>
  <si>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</si>
  <si>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</si>
  <si>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</si>
  <si>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</si>
  <si>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</si>
  <si>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</si>
  <si>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</si>
  <si>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</si>
  <si>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</si>
  <si>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</si>
  <si>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</si>
  <si>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</si>
  <si>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</si>
  <si>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</si>
  <si>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</si>
  <si>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</si>
  <si>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</si>
  <si>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</si>
  <si>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</si>
  <si>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</si>
  <si>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</si>
  <si>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</si>
  <si>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</si>
  <si>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</si>
  <si>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</si>
  <si>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</si>
  <si>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</si>
  <si>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</si>
  <si>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</si>
  <si>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</si>
  <si>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</si>
  <si>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</si>
  <si>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</si>
  <si>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</si>
  <si>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</si>
  <si>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</si>
  <si>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</si>
  <si>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</si>
  <si>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</si>
  <si>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</si>
  <si>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</si>
  <si>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</si>
  <si>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</si>
  <si>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</si>
  <si>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</si>
  <si>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</si>
  <si>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</si>
  <si>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</si>
  <si>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</si>
  <si>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</si>
  <si>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</si>
  <si>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</si>
  <si>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</si>
  <si>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</si>
  <si>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</si>
  <si>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</si>
  <si>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</si>
  <si>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</si>
  <si>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</si>
  <si>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</si>
  <si>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</si>
  <si>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</si>
  <si>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</si>
  <si>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</si>
  <si>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</si>
  <si>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</si>
  <si>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</si>
  <si>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</si>
  <si>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</si>
  <si>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</si>
  <si>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</si>
  <si>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</si>
  <si>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</si>
  <si>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</si>
  <si>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</si>
  <si>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</si>
  <si>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</si>
  <si>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</si>
  <si>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</si>
  <si>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</si>
  <si>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</si>
  <si>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</si>
  <si>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</si>
  <si>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</si>
  <si>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</si>
  <si>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</si>
  <si>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</si>
  <si>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</si>
  <si>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</si>
  <si>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</si>
  <si>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</si>
  <si>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</si>
  <si>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</si>
  <si>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</si>
  <si>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</si>
  <si>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</si>
  <si>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</si>
  <si>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</si>
  <si>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</si>
  <si>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</si>
  <si>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</si>
  <si>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</si>
  <si>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</si>
  <si>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</si>
  <si>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</si>
  <si>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</si>
  <si>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</si>
  <si>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</si>
  <si>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</si>
  <si>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</si>
  <si>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</si>
  <si>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</si>
  <si>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</si>
  <si>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</si>
  <si>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</si>
  <si>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</si>
  <si>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</si>
  <si>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</si>
  <si>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</si>
  <si>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</si>
  <si>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</si>
  <si>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</si>
  <si>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</si>
  <si>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</si>
  <si>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</si>
  <si>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</si>
  <si>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</si>
  <si>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</si>
  <si>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</si>
  <si>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</si>
  <si>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</si>
  <si>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</si>
  <si>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</si>
  <si>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</si>
  <si>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</si>
  <si>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</si>
  <si>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</si>
  <si>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</si>
  <si>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</si>
  <si>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</si>
  <si>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</si>
  <si>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</si>
  <si>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</si>
  <si>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</si>
  <si>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</si>
  <si>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</si>
  <si>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</si>
  <si>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</si>
  <si>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</si>
  <si>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</si>
  <si>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</si>
  <si>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</si>
  <si>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</si>
  <si>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</si>
  <si>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</si>
  <si>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</si>
  <si>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</si>
  <si>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</si>
  <si>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</si>
  <si>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</si>
  <si>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</si>
  <si>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</si>
  <si>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</si>
  <si>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</si>
  <si>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</si>
  <si>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</si>
  <si>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</si>
  <si>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</si>
  <si>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</si>
  <si>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</si>
  <si>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</si>
  <si>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</si>
  <si>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</si>
  <si>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</si>
  <si>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</si>
  <si>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</si>
  <si>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</si>
  <si>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</si>
  <si>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</si>
  <si>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</si>
  <si>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</si>
  <si>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</si>
  <si>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</si>
  <si>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</si>
  <si>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</si>
  <si>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</si>
  <si>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</si>
  <si>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</si>
  <si>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</si>
  <si>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</si>
  <si>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</si>
  <si>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</si>
  <si>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</si>
  <si>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</si>
  <si>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</si>
  <si>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</si>
  <si>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</si>
  <si>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</si>
  <si>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</si>
  <si>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</si>
  <si>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</si>
  <si>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</si>
  <si>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</si>
  <si>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</si>
  <si>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</si>
  <si>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</si>
  <si>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</si>
  <si>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</si>
  <si>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</si>
  <si>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</si>
  <si>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</si>
  <si>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</si>
  <si>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</si>
  <si>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</si>
  <si>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</si>
  <si>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</si>
  <si>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</si>
  <si>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</si>
  <si>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</si>
  <si>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</si>
  <si>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</si>
  <si>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</si>
  <si>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</si>
  <si>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</si>
  <si>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</si>
  <si>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</si>
  <si>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</si>
  <si>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</si>
  <si>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</si>
  <si>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</si>
  <si>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</si>
  <si>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</si>
  <si>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</si>
  <si>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</si>
  <si>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 xml:space="preserve"> по состоянию на 01.01.2020</t>
  </si>
  <si>
    <t>ЗП</t>
  </si>
  <si>
    <t>УР</t>
  </si>
  <si>
    <t>ГП</t>
  </si>
  <si>
    <t>Год раскрытия информации: 2021 год</t>
  </si>
  <si>
    <t>2021</t>
  </si>
  <si>
    <t xml:space="preserve"> по состоянию на 01.01.2021</t>
  </si>
  <si>
    <t>Факт 2020 года</t>
  </si>
  <si>
    <t>да</t>
  </si>
  <si>
    <t xml:space="preserve">Акционерное общество "Западная энергетическая компания" </t>
  </si>
  <si>
    <t>L 21-03</t>
  </si>
  <si>
    <t>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</si>
  <si>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</si>
  <si>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</si>
  <si>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</si>
  <si>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</si>
  <si>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</si>
  <si>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</si>
  <si>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</si>
  <si>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Светловский  городской округ </t>
  </si>
  <si>
    <t>Сметная стоимость проекта в прогнозных ценах   с НДС, млн рублей</t>
  </si>
  <si>
    <t>ПИР объем заключенного договора в ценах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</si>
</sst>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0" fontId="44" fillId="0" borderId="1" xfId="62" applyNumberFormat="1" applyBorder="1"/>
    <xf numFmtId="2" fontId="40" fillId="0" borderId="35" xfId="2" applyNumberFormat="1" applyFont="1" applyFill="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49" sqref="C49"/>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customWidth="1"/>
    <col min="5" max="5" width="14.42578125" style="373"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5"/>
      <c r="C1" s="356" t="s">
        <v>66</v>
      </c>
    </row>
    <row r="2" spans="1:22" s="16" customFormat="1" ht="18.75" customHeight="1" x14ac:dyDescent="0.3">
      <c r="A2" s="355"/>
      <c r="C2" s="357" t="s">
        <v>8</v>
      </c>
    </row>
    <row r="3" spans="1:22" s="16" customFormat="1" ht="18.75" x14ac:dyDescent="0.3">
      <c r="A3" s="358"/>
      <c r="C3" s="357" t="s">
        <v>65</v>
      </c>
    </row>
    <row r="4" spans="1:22" s="16" customFormat="1" ht="18.75" x14ac:dyDescent="0.3">
      <c r="A4" s="358"/>
      <c r="H4" s="357"/>
    </row>
    <row r="5" spans="1:22" s="16" customFormat="1" ht="15.75" x14ac:dyDescent="0.25">
      <c r="A5" s="404" t="s">
        <v>611</v>
      </c>
      <c r="B5" s="404"/>
      <c r="C5" s="404"/>
      <c r="D5" s="165"/>
      <c r="E5" s="165"/>
      <c r="F5" s="165"/>
      <c r="G5" s="165"/>
      <c r="H5" s="165"/>
      <c r="I5" s="165"/>
      <c r="J5" s="165"/>
    </row>
    <row r="6" spans="1:22" s="16" customFormat="1" ht="18.75" x14ac:dyDescent="0.3">
      <c r="A6" s="358"/>
      <c r="H6" s="357"/>
    </row>
    <row r="7" spans="1:22" s="16" customFormat="1" ht="18.75" x14ac:dyDescent="0.2">
      <c r="A7" s="408" t="s">
        <v>7</v>
      </c>
      <c r="B7" s="408"/>
      <c r="C7" s="408"/>
      <c r="D7" s="359"/>
      <c r="E7" s="359"/>
      <c r="F7" s="359"/>
      <c r="G7" s="359"/>
      <c r="H7" s="359"/>
      <c r="I7" s="359"/>
      <c r="J7" s="359"/>
      <c r="K7" s="359"/>
      <c r="L7" s="359"/>
      <c r="M7" s="359"/>
      <c r="N7" s="359"/>
      <c r="O7" s="359"/>
      <c r="P7" s="359"/>
      <c r="Q7" s="359"/>
      <c r="R7" s="359"/>
      <c r="S7" s="359"/>
      <c r="T7" s="359"/>
      <c r="U7" s="359"/>
      <c r="V7" s="359"/>
    </row>
    <row r="8" spans="1:22" s="16" customFormat="1" ht="18.75" x14ac:dyDescent="0.2">
      <c r="A8" s="360"/>
      <c r="B8" s="360"/>
      <c r="C8" s="360"/>
      <c r="D8" s="360"/>
      <c r="E8" s="360"/>
      <c r="F8" s="360"/>
      <c r="G8" s="360"/>
      <c r="H8" s="360"/>
      <c r="I8" s="359"/>
      <c r="J8" s="359"/>
      <c r="K8" s="359"/>
      <c r="L8" s="359"/>
      <c r="M8" s="359"/>
      <c r="N8" s="359"/>
      <c r="O8" s="359"/>
      <c r="P8" s="359"/>
      <c r="Q8" s="359"/>
      <c r="R8" s="359"/>
      <c r="S8" s="359"/>
      <c r="T8" s="359"/>
      <c r="U8" s="359"/>
      <c r="V8" s="359"/>
    </row>
    <row r="9" spans="1:22" s="16" customFormat="1" ht="18.75" x14ac:dyDescent="0.2">
      <c r="A9" s="409" t="s">
        <v>616</v>
      </c>
      <c r="B9" s="409"/>
      <c r="C9" s="409"/>
      <c r="D9" s="361"/>
      <c r="E9" s="361"/>
      <c r="F9" s="361"/>
      <c r="G9" s="361"/>
      <c r="H9" s="361"/>
      <c r="I9" s="359"/>
      <c r="J9" s="359"/>
      <c r="K9" s="359"/>
      <c r="L9" s="359"/>
      <c r="M9" s="359"/>
      <c r="N9" s="359"/>
      <c r="O9" s="359"/>
      <c r="P9" s="359"/>
      <c r="Q9" s="359"/>
      <c r="R9" s="359"/>
      <c r="S9" s="359"/>
      <c r="T9" s="359"/>
      <c r="U9" s="359"/>
      <c r="V9" s="359"/>
    </row>
    <row r="10" spans="1:22" s="16" customFormat="1" ht="18.75" x14ac:dyDescent="0.2">
      <c r="A10" s="405" t="s">
        <v>6</v>
      </c>
      <c r="B10" s="405"/>
      <c r="C10" s="405"/>
      <c r="D10" s="362"/>
      <c r="E10" s="362"/>
      <c r="F10" s="362"/>
      <c r="G10" s="362"/>
      <c r="H10" s="362"/>
      <c r="I10" s="359"/>
      <c r="J10" s="359"/>
      <c r="K10" s="359"/>
      <c r="L10" s="359"/>
      <c r="M10" s="359"/>
      <c r="N10" s="359"/>
      <c r="O10" s="359"/>
      <c r="P10" s="359"/>
      <c r="Q10" s="359"/>
      <c r="R10" s="359"/>
      <c r="S10" s="359"/>
      <c r="T10" s="359"/>
      <c r="U10" s="359"/>
      <c r="V10" s="359"/>
    </row>
    <row r="11" spans="1:22" s="16" customFormat="1" ht="18.75" x14ac:dyDescent="0.2">
      <c r="A11" s="360"/>
      <c r="B11" s="360"/>
      <c r="C11" s="360"/>
      <c r="D11" s="360"/>
      <c r="E11" s="360"/>
      <c r="F11" s="360"/>
      <c r="G11" s="360"/>
      <c r="H11" s="360"/>
      <c r="I11" s="359"/>
      <c r="J11" s="359"/>
      <c r="K11" s="359"/>
      <c r="L11" s="359"/>
      <c r="M11" s="359"/>
      <c r="N11" s="359"/>
      <c r="O11" s="359"/>
      <c r="P11" s="359"/>
      <c r="Q11" s="359"/>
      <c r="R11" s="359"/>
      <c r="S11" s="359"/>
      <c r="T11" s="359"/>
      <c r="U11" s="359"/>
      <c r="V11" s="359"/>
    </row>
    <row r="12" spans="1:22" s="16" customFormat="1" ht="18.75" x14ac:dyDescent="0.2">
      <c r="A12" s="407" t="s">
        <v>617</v>
      </c>
      <c r="B12" s="407"/>
      <c r="C12" s="407"/>
      <c r="D12" s="361"/>
      <c r="E12" s="361"/>
      <c r="F12" s="361"/>
      <c r="G12" s="361"/>
      <c r="H12" s="361"/>
      <c r="I12" s="359"/>
      <c r="J12" s="359"/>
      <c r="K12" s="359"/>
      <c r="L12" s="359"/>
      <c r="M12" s="359"/>
      <c r="N12" s="359"/>
      <c r="O12" s="359"/>
      <c r="P12" s="359"/>
      <c r="Q12" s="359"/>
      <c r="R12" s="359"/>
      <c r="S12" s="359"/>
      <c r="T12" s="359"/>
      <c r="U12" s="359"/>
      <c r="V12" s="359"/>
    </row>
    <row r="13" spans="1:22" s="16" customFormat="1" ht="18.75" x14ac:dyDescent="0.2">
      <c r="A13" s="405" t="s">
        <v>5</v>
      </c>
      <c r="B13" s="405"/>
      <c r="C13" s="405"/>
      <c r="D13" s="362"/>
      <c r="E13" s="362"/>
      <c r="F13" s="362"/>
      <c r="G13" s="362"/>
      <c r="H13" s="362"/>
      <c r="I13" s="359"/>
      <c r="J13" s="359"/>
      <c r="K13" s="359"/>
      <c r="L13" s="359"/>
      <c r="M13" s="359"/>
      <c r="N13" s="359"/>
      <c r="O13" s="359"/>
      <c r="P13" s="359"/>
      <c r="Q13" s="359"/>
      <c r="R13" s="359"/>
      <c r="S13" s="359"/>
      <c r="T13" s="359"/>
      <c r="U13" s="359"/>
      <c r="V13" s="359"/>
    </row>
    <row r="14" spans="1:22" s="363" customFormat="1" ht="15.75" customHeight="1"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row>
    <row r="15" spans="1:22" s="364" customFormat="1" ht="54.75" customHeight="1" x14ac:dyDescent="0.2">
      <c r="A15" s="410" t="s">
        <v>618</v>
      </c>
      <c r="B15" s="410"/>
      <c r="C15" s="410"/>
      <c r="D15" s="361"/>
      <c r="E15" s="361"/>
      <c r="F15" s="361"/>
      <c r="G15" s="361"/>
      <c r="H15" s="361"/>
      <c r="I15" s="361"/>
      <c r="J15" s="361"/>
      <c r="K15" s="361"/>
      <c r="L15" s="361"/>
      <c r="M15" s="361"/>
      <c r="N15" s="361"/>
      <c r="O15" s="361"/>
      <c r="P15" s="361"/>
      <c r="Q15" s="361"/>
      <c r="R15" s="361"/>
      <c r="S15" s="361"/>
      <c r="T15" s="361"/>
      <c r="U15" s="361"/>
      <c r="V15" s="361"/>
    </row>
    <row r="16" spans="1:22" s="364" customFormat="1" ht="15" customHeight="1" x14ac:dyDescent="0.2">
      <c r="A16" s="405" t="s">
        <v>4</v>
      </c>
      <c r="B16" s="405"/>
      <c r="C16" s="405"/>
      <c r="D16" s="362"/>
      <c r="E16" s="362"/>
      <c r="F16" s="362"/>
      <c r="G16" s="362"/>
      <c r="H16" s="362"/>
      <c r="I16" s="362"/>
      <c r="J16" s="362"/>
      <c r="K16" s="362"/>
      <c r="L16" s="362"/>
      <c r="M16" s="362"/>
      <c r="N16" s="362"/>
      <c r="O16" s="362"/>
      <c r="P16" s="362"/>
      <c r="Q16" s="362"/>
      <c r="R16" s="362"/>
      <c r="S16" s="362"/>
      <c r="T16" s="362"/>
      <c r="U16" s="362"/>
      <c r="V16" s="362"/>
    </row>
    <row r="17" spans="1:22" s="364" customFormat="1" ht="15" customHeight="1" x14ac:dyDescent="0.2">
      <c r="A17" s="365"/>
      <c r="B17" s="365"/>
      <c r="C17" s="365"/>
      <c r="D17" s="365"/>
      <c r="E17" s="365"/>
      <c r="F17" s="365"/>
      <c r="G17" s="365"/>
      <c r="H17" s="365"/>
      <c r="I17" s="365"/>
      <c r="J17" s="365"/>
      <c r="K17" s="365"/>
      <c r="L17" s="365"/>
      <c r="M17" s="365"/>
      <c r="N17" s="365"/>
      <c r="O17" s="365"/>
      <c r="P17" s="365"/>
      <c r="Q17" s="365"/>
      <c r="R17" s="365"/>
      <c r="S17" s="365"/>
    </row>
    <row r="18" spans="1:22" s="364" customFormat="1" ht="15" customHeight="1" x14ac:dyDescent="0.2">
      <c r="A18" s="406" t="s">
        <v>515</v>
      </c>
      <c r="B18" s="407"/>
      <c r="C18" s="407"/>
      <c r="D18" s="366"/>
      <c r="E18" s="366"/>
      <c r="F18" s="366"/>
      <c r="G18" s="366"/>
      <c r="H18" s="366"/>
      <c r="I18" s="366"/>
      <c r="J18" s="366"/>
      <c r="K18" s="366"/>
      <c r="L18" s="366"/>
      <c r="M18" s="366"/>
      <c r="N18" s="366"/>
      <c r="O18" s="366"/>
      <c r="P18" s="366"/>
      <c r="Q18" s="366"/>
      <c r="R18" s="366"/>
      <c r="S18" s="366"/>
      <c r="T18" s="366"/>
      <c r="U18" s="366"/>
      <c r="V18" s="366"/>
    </row>
    <row r="19" spans="1:22" s="364" customFormat="1" ht="15" customHeight="1" x14ac:dyDescent="0.2">
      <c r="A19" s="362"/>
      <c r="B19" s="362"/>
      <c r="C19" s="362"/>
      <c r="D19" s="362"/>
      <c r="E19" s="362"/>
      <c r="F19" s="362"/>
      <c r="G19" s="362"/>
      <c r="H19" s="362"/>
      <c r="I19" s="365"/>
      <c r="J19" s="365"/>
      <c r="K19" s="365"/>
      <c r="L19" s="365"/>
      <c r="M19" s="365"/>
      <c r="N19" s="365"/>
      <c r="O19" s="365"/>
      <c r="P19" s="365"/>
      <c r="Q19" s="365"/>
      <c r="R19" s="365"/>
      <c r="S19" s="365"/>
    </row>
    <row r="20" spans="1:22" s="364" customFormat="1" ht="39.75" customHeight="1" x14ac:dyDescent="0.2">
      <c r="A20" s="35" t="s">
        <v>3</v>
      </c>
      <c r="B20" s="367" t="s">
        <v>64</v>
      </c>
      <c r="C20" s="368" t="s">
        <v>63</v>
      </c>
      <c r="D20" s="369"/>
      <c r="E20" s="369"/>
      <c r="F20" s="369"/>
      <c r="G20" s="369"/>
      <c r="H20" s="369"/>
      <c r="I20" s="354"/>
      <c r="J20" s="354"/>
      <c r="K20" s="354"/>
      <c r="L20" s="354"/>
      <c r="M20" s="354"/>
      <c r="N20" s="354"/>
      <c r="O20" s="354"/>
      <c r="P20" s="354"/>
      <c r="Q20" s="354"/>
      <c r="R20" s="354"/>
      <c r="S20" s="354"/>
      <c r="T20" s="370"/>
      <c r="U20" s="370"/>
      <c r="V20" s="370"/>
    </row>
    <row r="21" spans="1:22" s="364" customFormat="1" ht="16.5" customHeight="1" x14ac:dyDescent="0.2">
      <c r="A21" s="368">
        <v>1</v>
      </c>
      <c r="B21" s="367">
        <v>2</v>
      </c>
      <c r="C21" s="368">
        <v>3</v>
      </c>
      <c r="D21" s="369"/>
      <c r="E21" s="369"/>
      <c r="F21" s="369"/>
      <c r="G21" s="369"/>
      <c r="H21" s="369"/>
      <c r="I21" s="354"/>
      <c r="J21" s="354"/>
      <c r="K21" s="354"/>
      <c r="L21" s="354"/>
      <c r="M21" s="354"/>
      <c r="N21" s="354"/>
      <c r="O21" s="354"/>
      <c r="P21" s="354"/>
      <c r="Q21" s="354"/>
      <c r="R21" s="354"/>
      <c r="S21" s="354"/>
      <c r="T21" s="370"/>
      <c r="U21" s="370"/>
      <c r="V21" s="370"/>
    </row>
    <row r="22" spans="1:22" s="364" customFormat="1" ht="39" customHeight="1" x14ac:dyDescent="0.2">
      <c r="A22" s="28" t="s">
        <v>62</v>
      </c>
      <c r="B22" s="371" t="s">
        <v>354</v>
      </c>
      <c r="C22" s="162" t="s">
        <v>585</v>
      </c>
      <c r="D22" s="369"/>
      <c r="E22" s="369"/>
      <c r="F22" s="369"/>
      <c r="G22" s="369"/>
      <c r="H22" s="369"/>
      <c r="I22" s="354"/>
      <c r="J22" s="354"/>
      <c r="K22" s="354"/>
      <c r="L22" s="354"/>
      <c r="M22" s="354"/>
      <c r="N22" s="354"/>
      <c r="O22" s="354"/>
      <c r="P22" s="354"/>
      <c r="Q22" s="354"/>
      <c r="R22" s="354"/>
      <c r="S22" s="354"/>
      <c r="T22" s="370"/>
      <c r="U22" s="370"/>
      <c r="V22" s="370"/>
    </row>
    <row r="23" spans="1:22" s="364" customFormat="1" ht="63" x14ac:dyDescent="0.2">
      <c r="A23" s="28" t="s">
        <v>61</v>
      </c>
      <c r="B23" s="36" t="s">
        <v>593</v>
      </c>
      <c r="C23" s="334" t="s">
        <v>599</v>
      </c>
      <c r="D23" s="369"/>
      <c r="E23" s="369"/>
      <c r="F23" s="369"/>
      <c r="G23" s="369"/>
      <c r="H23" s="369"/>
      <c r="I23" s="354"/>
      <c r="J23" s="354"/>
      <c r="K23" s="354"/>
      <c r="L23" s="354"/>
      <c r="M23" s="354"/>
      <c r="N23" s="354"/>
      <c r="O23" s="354"/>
      <c r="P23" s="354"/>
      <c r="Q23" s="354"/>
      <c r="R23" s="354"/>
      <c r="S23" s="354"/>
      <c r="T23" s="370"/>
      <c r="U23" s="370"/>
      <c r="V23" s="370"/>
    </row>
    <row r="24" spans="1:22" s="364" customFormat="1" ht="22.5" customHeight="1" x14ac:dyDescent="0.2">
      <c r="A24" s="401"/>
      <c r="B24" s="402"/>
      <c r="C24" s="403"/>
      <c r="D24" s="369"/>
      <c r="E24" s="369"/>
      <c r="F24" s="369"/>
      <c r="G24" s="369"/>
      <c r="H24" s="369"/>
      <c r="I24" s="354"/>
      <c r="J24" s="354"/>
      <c r="K24" s="354"/>
      <c r="L24" s="354"/>
      <c r="M24" s="354"/>
      <c r="N24" s="354"/>
      <c r="O24" s="354"/>
      <c r="P24" s="354"/>
      <c r="Q24" s="354"/>
      <c r="R24" s="354"/>
      <c r="S24" s="354"/>
      <c r="T24" s="370"/>
      <c r="U24" s="370"/>
      <c r="V24" s="370"/>
    </row>
    <row r="25" spans="1:22" s="364" customFormat="1" ht="58.5" customHeight="1" x14ac:dyDescent="0.2">
      <c r="A25" s="28" t="s">
        <v>60</v>
      </c>
      <c r="B25" s="162" t="s">
        <v>462</v>
      </c>
      <c r="C25" s="35" t="s">
        <v>587</v>
      </c>
      <c r="D25" s="369"/>
      <c r="E25" s="369"/>
      <c r="F25" s="369"/>
      <c r="G25" s="369"/>
      <c r="H25" s="354"/>
      <c r="I25" s="354"/>
      <c r="J25" s="354"/>
      <c r="K25" s="354"/>
      <c r="L25" s="354"/>
      <c r="M25" s="354"/>
      <c r="N25" s="354"/>
      <c r="O25" s="354"/>
      <c r="P25" s="354"/>
      <c r="Q25" s="354"/>
      <c r="R25" s="354"/>
      <c r="S25" s="370"/>
      <c r="T25" s="370"/>
      <c r="U25" s="370"/>
      <c r="V25" s="370"/>
    </row>
    <row r="26" spans="1:22" s="364" customFormat="1" ht="42.75" customHeight="1" x14ac:dyDescent="0.2">
      <c r="A26" s="28" t="s">
        <v>59</v>
      </c>
      <c r="B26" s="162" t="s">
        <v>72</v>
      </c>
      <c r="C26" s="35" t="s">
        <v>533</v>
      </c>
      <c r="D26" s="369"/>
      <c r="E26" s="369"/>
      <c r="F26" s="369"/>
      <c r="G26" s="369"/>
      <c r="H26" s="354"/>
      <c r="I26" s="354"/>
      <c r="J26" s="354"/>
      <c r="K26" s="354"/>
      <c r="L26" s="354"/>
      <c r="M26" s="354"/>
      <c r="N26" s="354"/>
      <c r="O26" s="354"/>
      <c r="P26" s="354"/>
      <c r="Q26" s="354"/>
      <c r="R26" s="354"/>
      <c r="S26" s="370"/>
      <c r="T26" s="370"/>
      <c r="U26" s="370"/>
      <c r="V26" s="370"/>
    </row>
    <row r="27" spans="1:22" s="364" customFormat="1" ht="51.75" customHeight="1" x14ac:dyDescent="0.2">
      <c r="A27" s="28" t="s">
        <v>57</v>
      </c>
      <c r="B27" s="162" t="s">
        <v>71</v>
      </c>
      <c r="C27" s="162" t="s">
        <v>626</v>
      </c>
      <c r="D27" s="369"/>
      <c r="E27" s="369"/>
      <c r="F27" s="369"/>
      <c r="G27" s="369"/>
      <c r="H27" s="354"/>
      <c r="I27" s="354"/>
      <c r="J27" s="354"/>
      <c r="K27" s="354"/>
      <c r="L27" s="354"/>
      <c r="M27" s="354"/>
      <c r="N27" s="354"/>
      <c r="O27" s="354"/>
      <c r="P27" s="354"/>
      <c r="Q27" s="354"/>
      <c r="R27" s="354"/>
      <c r="S27" s="370"/>
      <c r="T27" s="370"/>
      <c r="U27" s="370"/>
      <c r="V27" s="370"/>
    </row>
    <row r="28" spans="1:22" s="364" customFormat="1" ht="42.75" customHeight="1" x14ac:dyDescent="0.2">
      <c r="A28" s="28" t="s">
        <v>56</v>
      </c>
      <c r="B28" s="162" t="s">
        <v>463</v>
      </c>
      <c r="C28" s="35" t="s">
        <v>542</v>
      </c>
      <c r="D28" s="369"/>
      <c r="E28" s="369"/>
      <c r="F28" s="369"/>
      <c r="G28" s="369"/>
      <c r="H28" s="354"/>
      <c r="I28" s="354"/>
      <c r="J28" s="354"/>
      <c r="K28" s="354"/>
      <c r="L28" s="354"/>
      <c r="M28" s="354"/>
      <c r="N28" s="354"/>
      <c r="O28" s="354"/>
      <c r="P28" s="354"/>
      <c r="Q28" s="354"/>
      <c r="R28" s="354"/>
      <c r="S28" s="370"/>
      <c r="T28" s="370"/>
      <c r="U28" s="370"/>
      <c r="V28" s="370"/>
    </row>
    <row r="29" spans="1:22" s="364" customFormat="1" ht="51.75" customHeight="1" x14ac:dyDescent="0.2">
      <c r="A29" s="28" t="s">
        <v>54</v>
      </c>
      <c r="B29" s="162" t="s">
        <v>464</v>
      </c>
      <c r="C29" s="35" t="s">
        <v>542</v>
      </c>
      <c r="D29" s="369"/>
      <c r="E29" s="369"/>
      <c r="F29" s="369"/>
      <c r="G29" s="369"/>
      <c r="H29" s="354"/>
      <c r="I29" s="354"/>
      <c r="J29" s="354"/>
      <c r="K29" s="354"/>
      <c r="L29" s="354"/>
      <c r="M29" s="354"/>
      <c r="N29" s="354"/>
      <c r="O29" s="354"/>
      <c r="P29" s="354"/>
      <c r="Q29" s="354"/>
      <c r="R29" s="354"/>
      <c r="S29" s="370"/>
      <c r="T29" s="370"/>
      <c r="U29" s="370"/>
      <c r="V29" s="370"/>
    </row>
    <row r="30" spans="1:22" s="364" customFormat="1" ht="51.75" customHeight="1" x14ac:dyDescent="0.2">
      <c r="A30" s="28" t="s">
        <v>52</v>
      </c>
      <c r="B30" s="162" t="s">
        <v>465</v>
      </c>
      <c r="C30" s="35" t="s">
        <v>542</v>
      </c>
      <c r="D30" s="369"/>
      <c r="E30" s="369"/>
      <c r="F30" s="369"/>
      <c r="G30" s="369"/>
      <c r="H30" s="354"/>
      <c r="I30" s="354"/>
      <c r="J30" s="354"/>
      <c r="K30" s="354"/>
      <c r="L30" s="354"/>
      <c r="M30" s="354"/>
      <c r="N30" s="354"/>
      <c r="O30" s="354"/>
      <c r="P30" s="354"/>
      <c r="Q30" s="354"/>
      <c r="R30" s="354"/>
      <c r="S30" s="370"/>
      <c r="T30" s="370"/>
      <c r="U30" s="370"/>
      <c r="V30" s="370"/>
    </row>
    <row r="31" spans="1:22" s="364" customFormat="1" ht="51.75" customHeight="1" x14ac:dyDescent="0.2">
      <c r="A31" s="28" t="s">
        <v>70</v>
      </c>
      <c r="B31" s="162" t="s">
        <v>466</v>
      </c>
      <c r="C31" s="35" t="s">
        <v>542</v>
      </c>
      <c r="D31" s="369"/>
      <c r="E31" s="369"/>
      <c r="F31" s="369"/>
      <c r="G31" s="369"/>
      <c r="H31" s="354"/>
      <c r="I31" s="354"/>
      <c r="J31" s="354"/>
      <c r="K31" s="354"/>
      <c r="L31" s="354"/>
      <c r="M31" s="354"/>
      <c r="N31" s="354"/>
      <c r="O31" s="354"/>
      <c r="P31" s="354"/>
      <c r="Q31" s="354"/>
      <c r="R31" s="354"/>
      <c r="S31" s="370"/>
      <c r="T31" s="370"/>
      <c r="U31" s="370"/>
      <c r="V31" s="370"/>
    </row>
    <row r="32" spans="1:22" s="364" customFormat="1" ht="51.75" customHeight="1" x14ac:dyDescent="0.2">
      <c r="A32" s="28" t="s">
        <v>68</v>
      </c>
      <c r="B32" s="162" t="s">
        <v>467</v>
      </c>
      <c r="C32" s="35" t="s">
        <v>542</v>
      </c>
      <c r="D32" s="369"/>
      <c r="E32" s="369"/>
      <c r="F32" s="369"/>
      <c r="G32" s="369"/>
      <c r="H32" s="354"/>
      <c r="I32" s="354"/>
      <c r="J32" s="354"/>
      <c r="K32" s="354"/>
      <c r="L32" s="354"/>
      <c r="M32" s="354"/>
      <c r="N32" s="354"/>
      <c r="O32" s="354"/>
      <c r="P32" s="354"/>
      <c r="Q32" s="354"/>
      <c r="R32" s="354"/>
      <c r="S32" s="370"/>
      <c r="T32" s="370"/>
      <c r="U32" s="370"/>
      <c r="V32" s="370"/>
    </row>
    <row r="33" spans="1:22" s="364" customFormat="1" ht="101.25" customHeight="1" x14ac:dyDescent="0.2">
      <c r="A33" s="28" t="s">
        <v>67</v>
      </c>
      <c r="B33" s="162" t="s">
        <v>468</v>
      </c>
      <c r="C33" s="35" t="s">
        <v>592</v>
      </c>
      <c r="D33" s="369"/>
      <c r="E33" s="369"/>
      <c r="F33" s="369"/>
      <c r="G33" s="369"/>
      <c r="H33" s="354"/>
      <c r="I33" s="354"/>
      <c r="J33" s="354"/>
      <c r="K33" s="354"/>
      <c r="L33" s="354"/>
      <c r="M33" s="354"/>
      <c r="N33" s="354"/>
      <c r="O33" s="354"/>
      <c r="P33" s="354"/>
      <c r="Q33" s="354"/>
      <c r="R33" s="354"/>
      <c r="S33" s="370"/>
      <c r="T33" s="370"/>
      <c r="U33" s="370"/>
      <c r="V33" s="370"/>
    </row>
    <row r="34" spans="1:22" ht="111" customHeight="1" x14ac:dyDescent="0.25">
      <c r="A34" s="28" t="s">
        <v>484</v>
      </c>
      <c r="B34" s="162" t="s">
        <v>469</v>
      </c>
      <c r="C34" s="35" t="s">
        <v>542</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472</v>
      </c>
      <c r="B35" s="162" t="s">
        <v>69</v>
      </c>
      <c r="C35" s="35" t="s">
        <v>542</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485</v>
      </c>
      <c r="B36" s="162" t="s">
        <v>470</v>
      </c>
      <c r="C36" s="35" t="s">
        <v>542</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473</v>
      </c>
      <c r="B37" s="162" t="s">
        <v>471</v>
      </c>
      <c r="C37" s="35" t="s">
        <v>615</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486</v>
      </c>
      <c r="B38" s="162" t="s">
        <v>235</v>
      </c>
      <c r="C38" s="35" t="s">
        <v>542</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1"/>
      <c r="B39" s="402"/>
      <c r="C39" s="403"/>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474</v>
      </c>
      <c r="B40" s="162" t="s">
        <v>528</v>
      </c>
      <c r="C40" s="35" t="str">
        <f>CONCATENATE("Фтз=",ROUND('6.2. Паспорт фин осв ввод'!D24,2)," млн рублей; Фит=",ROUND('6.2. Паспорт фин осв ввод'!D24,2)," млн рублей")</f>
        <v>Фтз=7,33 млн рублей; Фит=7,33 млн рублей</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487</v>
      </c>
      <c r="B41" s="162" t="s">
        <v>510</v>
      </c>
      <c r="C41" s="162" t="s">
        <v>586</v>
      </c>
      <c r="D41" s="372"/>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475</v>
      </c>
      <c r="B42" s="162" t="s">
        <v>525</v>
      </c>
      <c r="C42" s="162" t="s">
        <v>586</v>
      </c>
      <c r="D42" s="372"/>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490</v>
      </c>
      <c r="B43" s="162" t="s">
        <v>491</v>
      </c>
      <c r="C43" s="162" t="s">
        <v>587</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476</v>
      </c>
      <c r="B44" s="162" t="s">
        <v>516</v>
      </c>
      <c r="C44" s="162" t="s">
        <v>587</v>
      </c>
      <c r="D44" s="372"/>
      <c r="E44" s="372"/>
      <c r="F44" s="372"/>
      <c r="G44" s="372"/>
      <c r="H44" s="372"/>
      <c r="I44" s="372"/>
      <c r="J44" s="372"/>
      <c r="K44" s="372"/>
      <c r="L44" s="372"/>
      <c r="M44" s="372"/>
      <c r="N44" s="372"/>
      <c r="O44" s="372"/>
      <c r="P44" s="372"/>
      <c r="Q44" s="372"/>
      <c r="R44" s="372"/>
      <c r="S44" s="372"/>
      <c r="T44" s="372"/>
      <c r="U44" s="372"/>
      <c r="V44" s="372"/>
    </row>
    <row r="45" spans="1:22" ht="120" customHeight="1" x14ac:dyDescent="0.25">
      <c r="A45" s="28" t="s">
        <v>511</v>
      </c>
      <c r="B45" s="162" t="s">
        <v>517</v>
      </c>
      <c r="C45" s="162" t="s">
        <v>587</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477</v>
      </c>
      <c r="B46" s="162" t="s">
        <v>518</v>
      </c>
      <c r="C46" s="162" t="s">
        <v>587</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1"/>
      <c r="B47" s="402"/>
      <c r="C47" s="403"/>
      <c r="D47" s="372"/>
      <c r="E47" s="372"/>
      <c r="F47" s="372"/>
      <c r="G47" s="372"/>
      <c r="H47" s="372"/>
      <c r="I47" s="372"/>
      <c r="J47" s="372"/>
      <c r="K47" s="372"/>
      <c r="L47" s="372"/>
      <c r="M47" s="372"/>
      <c r="N47" s="372"/>
      <c r="O47" s="372"/>
      <c r="P47" s="372"/>
      <c r="Q47" s="372"/>
      <c r="R47" s="372"/>
      <c r="S47" s="372"/>
      <c r="T47" s="372"/>
      <c r="U47" s="372"/>
      <c r="V47" s="372"/>
    </row>
    <row r="48" spans="1:22" ht="75.75" customHeight="1" x14ac:dyDescent="0.25">
      <c r="A48" s="28" t="s">
        <v>512</v>
      </c>
      <c r="B48" s="162" t="s">
        <v>526</v>
      </c>
      <c r="C48" s="374" t="str">
        <f>CONCATENATE(ROUND('6.2. Паспорт фин осв ввод'!Z24,2)," млн рублей")</f>
        <v>7,33 млн рублей</v>
      </c>
      <c r="D48" s="372"/>
      <c r="E48" s="372"/>
      <c r="F48" s="372"/>
      <c r="G48" s="372"/>
      <c r="H48" s="372"/>
      <c r="I48" s="372"/>
      <c r="J48" s="372"/>
      <c r="K48" s="372"/>
      <c r="L48" s="372"/>
      <c r="M48" s="372"/>
      <c r="N48" s="372"/>
      <c r="O48" s="372"/>
      <c r="P48" s="372"/>
      <c r="Q48" s="372"/>
      <c r="R48" s="372"/>
      <c r="S48" s="372"/>
      <c r="T48" s="372"/>
      <c r="U48" s="372"/>
      <c r="V48" s="372"/>
    </row>
    <row r="49" spans="1:22" ht="71.25" customHeight="1" x14ac:dyDescent="0.25">
      <c r="A49" s="28" t="s">
        <v>478</v>
      </c>
      <c r="B49" s="162" t="s">
        <v>527</v>
      </c>
      <c r="C49" s="374" t="str">
        <f>CONCATENATE(ROUND('6.2. Паспорт фин осв ввод'!Z30,2)," млн рублей")</f>
        <v>6,1 млн рублей</v>
      </c>
      <c r="D49" s="372"/>
      <c r="E49" s="372"/>
      <c r="F49" s="372"/>
      <c r="G49" s="372"/>
      <c r="H49" s="372"/>
      <c r="I49" s="372"/>
      <c r="J49" s="372"/>
      <c r="K49" s="372"/>
      <c r="L49" s="372"/>
      <c r="M49" s="372"/>
      <c r="N49" s="372"/>
      <c r="O49" s="372"/>
      <c r="P49" s="372"/>
      <c r="Q49" s="372"/>
      <c r="R49" s="372"/>
      <c r="S49" s="372"/>
      <c r="T49" s="372"/>
      <c r="U49" s="372"/>
      <c r="V49" s="372"/>
    </row>
    <row r="50" spans="1:22" x14ac:dyDescent="0.25">
      <c r="A50" s="372"/>
      <c r="B50" s="372"/>
      <c r="C50" s="372"/>
      <c r="D50" s="372"/>
      <c r="E50" s="372"/>
      <c r="F50" s="372"/>
      <c r="G50" s="372"/>
      <c r="H50" s="372"/>
      <c r="I50" s="372"/>
      <c r="J50" s="372"/>
      <c r="K50" s="372"/>
      <c r="L50" s="372"/>
      <c r="M50" s="372"/>
      <c r="N50" s="372"/>
      <c r="O50" s="372"/>
      <c r="P50" s="372"/>
      <c r="Q50" s="372"/>
      <c r="R50" s="372"/>
      <c r="S50" s="372"/>
      <c r="T50" s="372"/>
      <c r="U50" s="372"/>
      <c r="V50" s="372"/>
    </row>
    <row r="51" spans="1:22" x14ac:dyDescent="0.25">
      <c r="A51" s="372"/>
      <c r="B51" s="372"/>
      <c r="C51" s="372"/>
      <c r="D51" s="372"/>
      <c r="E51" s="372"/>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61"/>
    <col min="2" max="2" width="57.85546875" style="61" customWidth="1"/>
    <col min="3" max="3" width="13" style="61" customWidth="1"/>
    <col min="4" max="4" width="17.85546875" style="324" customWidth="1"/>
    <col min="5" max="5" width="20.42578125" style="61" customWidth="1"/>
    <col min="6" max="6" width="18.7109375" style="61" customWidth="1"/>
    <col min="7" max="7" width="12.85546875" style="62" customWidth="1"/>
    <col min="8" max="8" width="6.5703125" style="62" customWidth="1"/>
    <col min="9" max="9" width="6.85546875" style="62" customWidth="1"/>
    <col min="10" max="10" width="8.140625" style="62" customWidth="1"/>
    <col min="11" max="11" width="7.140625" style="62" customWidth="1"/>
    <col min="12" max="12" width="6.7109375" style="61" customWidth="1"/>
    <col min="13" max="13" width="7.5703125" style="61" customWidth="1"/>
    <col min="14" max="14" width="8.5703125" style="61" customWidth="1"/>
    <col min="15" max="27" width="6.140625" style="61" customWidth="1"/>
    <col min="28" max="28" width="13.140625" style="61" customWidth="1"/>
    <col min="29" max="29" width="24.85546875" style="324" customWidth="1"/>
    <col min="30" max="16384" width="9.140625" style="61"/>
  </cols>
  <sheetData>
    <row r="1" spans="1:29" ht="18.75" x14ac:dyDescent="0.25">
      <c r="A1" s="62"/>
      <c r="B1" s="62"/>
      <c r="C1" s="62"/>
      <c r="D1" s="325"/>
      <c r="E1" s="62"/>
      <c r="F1" s="62"/>
      <c r="L1" s="62"/>
      <c r="M1" s="62"/>
      <c r="AC1" s="322" t="s">
        <v>66</v>
      </c>
    </row>
    <row r="2" spans="1:29" ht="18.75" x14ac:dyDescent="0.3">
      <c r="A2" s="62"/>
      <c r="B2" s="62"/>
      <c r="C2" s="62"/>
      <c r="D2" s="325"/>
      <c r="E2" s="62"/>
      <c r="F2" s="62"/>
      <c r="L2" s="62"/>
      <c r="M2" s="62"/>
      <c r="AC2" s="323" t="s">
        <v>8</v>
      </c>
    </row>
    <row r="3" spans="1:29" ht="18.75" x14ac:dyDescent="0.3">
      <c r="A3" s="62"/>
      <c r="B3" s="62"/>
      <c r="C3" s="62"/>
      <c r="D3" s="325"/>
      <c r="E3" s="62"/>
      <c r="F3" s="62"/>
      <c r="L3" s="62"/>
      <c r="M3" s="62"/>
      <c r="AC3" s="323" t="s">
        <v>65</v>
      </c>
    </row>
    <row r="4" spans="1:29" ht="18.75" customHeight="1" x14ac:dyDescent="0.25">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2"/>
      <c r="B5" s="62"/>
      <c r="C5" s="62"/>
      <c r="D5" s="325"/>
      <c r="E5" s="62"/>
      <c r="F5" s="62"/>
      <c r="L5" s="62"/>
      <c r="M5" s="62"/>
      <c r="AC5" s="323"/>
    </row>
    <row r="6" spans="1:29"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row>
    <row r="7" spans="1:29" ht="18.75" x14ac:dyDescent="0.25">
      <c r="A7" s="342"/>
      <c r="B7" s="342"/>
      <c r="C7" s="342"/>
      <c r="D7" s="342"/>
      <c r="E7" s="342"/>
      <c r="F7" s="342"/>
      <c r="G7" s="342"/>
      <c r="H7" s="342"/>
      <c r="I7" s="342"/>
      <c r="J7" s="343"/>
      <c r="K7" s="343"/>
      <c r="L7" s="343"/>
      <c r="M7" s="343"/>
      <c r="N7" s="343"/>
      <c r="O7" s="343"/>
      <c r="P7" s="343"/>
      <c r="Q7" s="343"/>
      <c r="R7" s="343"/>
      <c r="S7" s="343"/>
      <c r="T7" s="343"/>
      <c r="U7" s="343"/>
      <c r="V7" s="343"/>
      <c r="W7" s="343"/>
      <c r="X7" s="343"/>
      <c r="Y7" s="343"/>
      <c r="Z7" s="343"/>
      <c r="AA7" s="343"/>
      <c r="AB7" s="343"/>
      <c r="AC7" s="343"/>
    </row>
    <row r="8" spans="1:29" x14ac:dyDescent="0.25">
      <c r="A8" s="481" t="str">
        <f>'1. паспорт местоположение'!A9:C9</f>
        <v xml:space="preserve">Акционерное общество "Западная энергетическая компания" </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row>
    <row r="9" spans="1:29" ht="18.75" customHeight="1"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8.75" x14ac:dyDescent="0.25">
      <c r="A10" s="342"/>
      <c r="B10" s="342"/>
      <c r="C10" s="342"/>
      <c r="D10" s="342"/>
      <c r="E10" s="342"/>
      <c r="F10" s="342"/>
      <c r="G10" s="342"/>
      <c r="H10" s="342"/>
      <c r="I10" s="342"/>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81" t="str">
        <f>'1. паспорт местоположение'!A12:C12</f>
        <v>L 21-03</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row>
    <row r="12" spans="1:29"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row>
    <row r="13" spans="1:29" ht="16.5" customHeight="1" x14ac:dyDescent="0.3">
      <c r="A13" s="344"/>
      <c r="B13" s="344"/>
      <c r="C13" s="344"/>
      <c r="D13" s="345"/>
      <c r="E13" s="344"/>
      <c r="F13" s="344"/>
      <c r="G13" s="344"/>
      <c r="H13" s="344"/>
      <c r="I13" s="344"/>
      <c r="J13" s="79"/>
      <c r="K13" s="79"/>
      <c r="L13" s="79"/>
      <c r="M13" s="79"/>
      <c r="N13" s="79"/>
      <c r="O13" s="79"/>
      <c r="P13" s="79"/>
      <c r="Q13" s="79"/>
      <c r="R13" s="79"/>
      <c r="S13" s="79"/>
      <c r="T13" s="79"/>
      <c r="U13" s="79"/>
      <c r="V13" s="79"/>
      <c r="W13" s="79"/>
      <c r="X13" s="79"/>
      <c r="Y13" s="79"/>
      <c r="Z13" s="79"/>
      <c r="AA13" s="79"/>
      <c r="AB13" s="79"/>
      <c r="AC13" s="80"/>
    </row>
    <row r="14" spans="1:29" x14ac:dyDescent="0.25">
      <c r="A14" s="482"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4" t="s">
        <v>500</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2"/>
      <c r="B19" s="62"/>
      <c r="C19" s="62"/>
      <c r="D19" s="325"/>
      <c r="E19" s="62"/>
      <c r="F19" s="62"/>
      <c r="L19" s="62"/>
      <c r="M19" s="62"/>
      <c r="N19" s="62"/>
      <c r="O19" s="62"/>
      <c r="P19" s="62"/>
      <c r="Q19" s="62"/>
      <c r="R19" s="62"/>
      <c r="S19" s="62"/>
      <c r="T19" s="62"/>
      <c r="U19" s="62"/>
      <c r="V19" s="62"/>
      <c r="W19" s="62"/>
      <c r="X19" s="62"/>
      <c r="Y19" s="62"/>
      <c r="Z19" s="62"/>
      <c r="AA19" s="62"/>
      <c r="AB19" s="62"/>
    </row>
    <row r="20" spans="1:32" ht="33" customHeight="1" x14ac:dyDescent="0.25">
      <c r="A20" s="485" t="s">
        <v>191</v>
      </c>
      <c r="B20" s="485" t="s">
        <v>190</v>
      </c>
      <c r="C20" s="471" t="s">
        <v>189</v>
      </c>
      <c r="D20" s="471"/>
      <c r="E20" s="488" t="s">
        <v>188</v>
      </c>
      <c r="F20" s="488"/>
      <c r="G20" s="489" t="s">
        <v>534</v>
      </c>
      <c r="H20" s="492" t="s">
        <v>535</v>
      </c>
      <c r="I20" s="493"/>
      <c r="J20" s="493"/>
      <c r="K20" s="493"/>
      <c r="L20" s="492" t="s">
        <v>536</v>
      </c>
      <c r="M20" s="493"/>
      <c r="N20" s="493"/>
      <c r="O20" s="493"/>
      <c r="P20" s="492" t="s">
        <v>537</v>
      </c>
      <c r="Q20" s="493"/>
      <c r="R20" s="493"/>
      <c r="S20" s="493"/>
      <c r="T20" s="492" t="s">
        <v>538</v>
      </c>
      <c r="U20" s="493"/>
      <c r="V20" s="493"/>
      <c r="W20" s="493"/>
      <c r="X20" s="492" t="s">
        <v>539</v>
      </c>
      <c r="Y20" s="493"/>
      <c r="Z20" s="493"/>
      <c r="AA20" s="493"/>
      <c r="AB20" s="494" t="s">
        <v>187</v>
      </c>
      <c r="AC20" s="495"/>
      <c r="AD20" s="78"/>
      <c r="AE20" s="78"/>
      <c r="AF20" s="78"/>
    </row>
    <row r="21" spans="1:32" ht="99.75" customHeight="1" x14ac:dyDescent="0.25">
      <c r="A21" s="486"/>
      <c r="B21" s="486"/>
      <c r="C21" s="471"/>
      <c r="D21" s="471"/>
      <c r="E21" s="488"/>
      <c r="F21" s="488"/>
      <c r="G21" s="490"/>
      <c r="H21" s="498" t="s">
        <v>2</v>
      </c>
      <c r="I21" s="498"/>
      <c r="J21" s="498" t="s">
        <v>589</v>
      </c>
      <c r="K21" s="498"/>
      <c r="L21" s="498" t="s">
        <v>2</v>
      </c>
      <c r="M21" s="498"/>
      <c r="N21" s="498" t="s">
        <v>589</v>
      </c>
      <c r="O21" s="498"/>
      <c r="P21" s="498" t="s">
        <v>2</v>
      </c>
      <c r="Q21" s="498"/>
      <c r="R21" s="498" t="s">
        <v>186</v>
      </c>
      <c r="S21" s="498"/>
      <c r="T21" s="498" t="s">
        <v>2</v>
      </c>
      <c r="U21" s="498"/>
      <c r="V21" s="498" t="s">
        <v>186</v>
      </c>
      <c r="W21" s="498"/>
      <c r="X21" s="498" t="s">
        <v>2</v>
      </c>
      <c r="Y21" s="498"/>
      <c r="Z21" s="498" t="s">
        <v>186</v>
      </c>
      <c r="AA21" s="498"/>
      <c r="AB21" s="496"/>
      <c r="AC21" s="497"/>
    </row>
    <row r="22" spans="1:32" ht="89.25" customHeight="1" x14ac:dyDescent="0.25">
      <c r="A22" s="487"/>
      <c r="B22" s="487"/>
      <c r="C22" s="333" t="s">
        <v>2</v>
      </c>
      <c r="D22" s="333" t="s">
        <v>186</v>
      </c>
      <c r="E22" s="186" t="s">
        <v>540</v>
      </c>
      <c r="F22" s="77" t="s">
        <v>590</v>
      </c>
      <c r="G22" s="491"/>
      <c r="H22" s="187" t="s">
        <v>479</v>
      </c>
      <c r="I22" s="187" t="s">
        <v>480</v>
      </c>
      <c r="J22" s="187" t="s">
        <v>479</v>
      </c>
      <c r="K22" s="187" t="s">
        <v>480</v>
      </c>
      <c r="L22" s="187" t="s">
        <v>479</v>
      </c>
      <c r="M22" s="187" t="s">
        <v>480</v>
      </c>
      <c r="N22" s="187" t="s">
        <v>479</v>
      </c>
      <c r="O22" s="187" t="s">
        <v>480</v>
      </c>
      <c r="P22" s="187" t="s">
        <v>479</v>
      </c>
      <c r="Q22" s="187" t="s">
        <v>480</v>
      </c>
      <c r="R22" s="187" t="s">
        <v>479</v>
      </c>
      <c r="S22" s="187" t="s">
        <v>480</v>
      </c>
      <c r="T22" s="187" t="s">
        <v>479</v>
      </c>
      <c r="U22" s="187" t="s">
        <v>480</v>
      </c>
      <c r="V22" s="187" t="s">
        <v>479</v>
      </c>
      <c r="W22" s="187" t="s">
        <v>480</v>
      </c>
      <c r="X22" s="187" t="s">
        <v>479</v>
      </c>
      <c r="Y22" s="187" t="s">
        <v>480</v>
      </c>
      <c r="Z22" s="187" t="s">
        <v>479</v>
      </c>
      <c r="AA22" s="187" t="s">
        <v>480</v>
      </c>
      <c r="AB22" s="333" t="s">
        <v>2</v>
      </c>
      <c r="AC22" s="333" t="s">
        <v>9</v>
      </c>
    </row>
    <row r="23" spans="1:32" ht="19.5" customHeight="1" x14ac:dyDescent="0.25">
      <c r="A23" s="174">
        <v>1</v>
      </c>
      <c r="B23" s="174">
        <f>A23+1</f>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s="324" customFormat="1" ht="47.25" customHeight="1" x14ac:dyDescent="0.25">
      <c r="A24" s="75">
        <v>1</v>
      </c>
      <c r="B24" s="74" t="s">
        <v>185</v>
      </c>
      <c r="C24" s="346">
        <f>SUM(C25:C29)</f>
        <v>14.277999999999999</v>
      </c>
      <c r="D24" s="346">
        <v>0</v>
      </c>
      <c r="E24" s="346">
        <f t="shared" ref="E24:E64" si="1">C24</f>
        <v>14.277999999999999</v>
      </c>
      <c r="F24" s="346">
        <f>E24</f>
        <v>14.277999999999999</v>
      </c>
      <c r="G24" s="346">
        <f t="shared" ref="G24" si="2">SUM(G25:G29)</f>
        <v>0</v>
      </c>
      <c r="H24" s="346">
        <f t="shared" ref="H24:AA24" si="3">SUM(H25:H29)</f>
        <v>0</v>
      </c>
      <c r="I24" s="346">
        <f t="shared" si="3"/>
        <v>0</v>
      </c>
      <c r="J24" s="346">
        <f t="shared" si="3"/>
        <v>0</v>
      </c>
      <c r="K24" s="346">
        <f t="shared" si="3"/>
        <v>0</v>
      </c>
      <c r="L24" s="346">
        <f t="shared" si="3"/>
        <v>0</v>
      </c>
      <c r="M24" s="346">
        <f t="shared" si="3"/>
        <v>0</v>
      </c>
      <c r="N24" s="346">
        <f t="shared" si="3"/>
        <v>0</v>
      </c>
      <c r="O24" s="346">
        <f t="shared" si="3"/>
        <v>0</v>
      </c>
      <c r="P24" s="346">
        <f t="shared" si="3"/>
        <v>0</v>
      </c>
      <c r="Q24" s="346">
        <f t="shared" si="3"/>
        <v>0</v>
      </c>
      <c r="R24" s="346">
        <f t="shared" si="3"/>
        <v>0</v>
      </c>
      <c r="S24" s="346">
        <f t="shared" si="3"/>
        <v>0</v>
      </c>
      <c r="T24" s="346">
        <f t="shared" si="3"/>
        <v>0</v>
      </c>
      <c r="U24" s="346">
        <f t="shared" si="3"/>
        <v>0</v>
      </c>
      <c r="V24" s="346">
        <f t="shared" si="3"/>
        <v>0</v>
      </c>
      <c r="W24" s="346">
        <f t="shared" si="3"/>
        <v>0</v>
      </c>
      <c r="X24" s="346">
        <f t="shared" si="3"/>
        <v>0.82599999999999996</v>
      </c>
      <c r="Y24" s="346">
        <f t="shared" si="3"/>
        <v>0</v>
      </c>
      <c r="Z24" s="346">
        <f t="shared" si="3"/>
        <v>0</v>
      </c>
      <c r="AA24" s="346">
        <f t="shared" si="3"/>
        <v>0</v>
      </c>
      <c r="AB24" s="346">
        <f t="shared" ref="AB24:AB64" si="4">H24+L24+P24+T24+X24</f>
        <v>0.82599999999999996</v>
      </c>
      <c r="AC24" s="346">
        <f>J24+N24+R24+V24+Z24</f>
        <v>0</v>
      </c>
    </row>
    <row r="25" spans="1:32" ht="24" customHeight="1" x14ac:dyDescent="0.25">
      <c r="A25" s="72" t="s">
        <v>184</v>
      </c>
      <c r="B25" s="46" t="s">
        <v>183</v>
      </c>
      <c r="C25" s="347">
        <v>0</v>
      </c>
      <c r="D25" s="347">
        <v>0</v>
      </c>
      <c r="E25" s="346">
        <f t="shared" si="1"/>
        <v>0</v>
      </c>
      <c r="F25" s="346">
        <f t="shared" ref="F25:F40" si="5">E25</f>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si="4"/>
        <v>0</v>
      </c>
      <c r="AC25" s="346">
        <f t="shared" ref="AC25:AC64" si="6">J25+N25+R25+V25+Z25</f>
        <v>0</v>
      </c>
    </row>
    <row r="26" spans="1:32" x14ac:dyDescent="0.25">
      <c r="A26" s="72" t="s">
        <v>182</v>
      </c>
      <c r="B26" s="46" t="s">
        <v>181</v>
      </c>
      <c r="C26" s="347">
        <v>0</v>
      </c>
      <c r="D26" s="347">
        <v>0</v>
      </c>
      <c r="E26" s="346">
        <f t="shared" si="1"/>
        <v>0</v>
      </c>
      <c r="F26" s="346">
        <f t="shared" si="5"/>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4"/>
        <v>0</v>
      </c>
      <c r="AC26" s="346">
        <f t="shared" si="6"/>
        <v>0</v>
      </c>
    </row>
    <row r="27" spans="1:32" ht="31.5" x14ac:dyDescent="0.25">
      <c r="A27" s="72" t="s">
        <v>180</v>
      </c>
      <c r="B27" s="46" t="s">
        <v>435</v>
      </c>
      <c r="C27" s="347">
        <v>14.277999999999999</v>
      </c>
      <c r="D27" s="347">
        <v>0</v>
      </c>
      <c r="E27" s="346">
        <f t="shared" si="1"/>
        <v>14.277999999999999</v>
      </c>
      <c r="F27" s="346">
        <f t="shared" si="5"/>
        <v>14.277999999999999</v>
      </c>
      <c r="G27" s="348">
        <v>0</v>
      </c>
      <c r="H27" s="348">
        <v>0</v>
      </c>
      <c r="I27" s="348">
        <v>0</v>
      </c>
      <c r="J27" s="348">
        <v>0</v>
      </c>
      <c r="K27" s="348">
        <v>0</v>
      </c>
      <c r="L27" s="348">
        <v>0</v>
      </c>
      <c r="M27" s="348">
        <v>0</v>
      </c>
      <c r="N27" s="348">
        <v>0</v>
      </c>
      <c r="O27" s="348">
        <v>0</v>
      </c>
      <c r="P27" s="348">
        <v>0</v>
      </c>
      <c r="Q27" s="348">
        <v>0</v>
      </c>
      <c r="R27" s="348">
        <v>0</v>
      </c>
      <c r="S27" s="348">
        <v>0</v>
      </c>
      <c r="T27" s="348">
        <v>0</v>
      </c>
      <c r="U27" s="348">
        <v>0</v>
      </c>
      <c r="V27" s="348">
        <v>0</v>
      </c>
      <c r="W27" s="348">
        <v>0</v>
      </c>
      <c r="X27" s="348">
        <v>0.82599999999999996</v>
      </c>
      <c r="Y27" s="348">
        <v>0</v>
      </c>
      <c r="Z27" s="348">
        <v>0</v>
      </c>
      <c r="AA27" s="348">
        <v>0</v>
      </c>
      <c r="AB27" s="346">
        <f t="shared" si="4"/>
        <v>0.82599999999999996</v>
      </c>
      <c r="AC27" s="346">
        <f t="shared" si="6"/>
        <v>0</v>
      </c>
    </row>
    <row r="28" spans="1:32" x14ac:dyDescent="0.25">
      <c r="A28" s="72" t="s">
        <v>179</v>
      </c>
      <c r="B28" s="46" t="s">
        <v>541</v>
      </c>
      <c r="C28" s="347">
        <v>0</v>
      </c>
      <c r="D28" s="347">
        <v>0</v>
      </c>
      <c r="E28" s="346">
        <f t="shared" si="1"/>
        <v>0</v>
      </c>
      <c r="F28" s="346">
        <f t="shared" si="5"/>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4"/>
        <v>0</v>
      </c>
      <c r="AC28" s="346">
        <f t="shared" si="6"/>
        <v>0</v>
      </c>
    </row>
    <row r="29" spans="1:32" x14ac:dyDescent="0.25">
      <c r="A29" s="72" t="s">
        <v>178</v>
      </c>
      <c r="B29" s="76" t="s">
        <v>177</v>
      </c>
      <c r="C29" s="347">
        <v>0</v>
      </c>
      <c r="D29" s="347">
        <v>0</v>
      </c>
      <c r="E29" s="346">
        <f t="shared" si="1"/>
        <v>0</v>
      </c>
      <c r="F29" s="346">
        <f t="shared" si="5"/>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6">
        <f t="shared" si="4"/>
        <v>0</v>
      </c>
      <c r="AC29" s="346">
        <f t="shared" si="6"/>
        <v>0</v>
      </c>
    </row>
    <row r="30" spans="1:32" s="324" customFormat="1" ht="47.25" x14ac:dyDescent="0.25">
      <c r="A30" s="75" t="s">
        <v>61</v>
      </c>
      <c r="B30" s="74" t="s">
        <v>176</v>
      </c>
      <c r="C30" s="347">
        <v>12.099999999999998</v>
      </c>
      <c r="D30" s="347">
        <v>0</v>
      </c>
      <c r="E30" s="346">
        <f t="shared" si="1"/>
        <v>12.099999999999998</v>
      </c>
      <c r="F30" s="346">
        <f t="shared" si="5"/>
        <v>12.099999999999998</v>
      </c>
      <c r="G30" s="347">
        <v>0</v>
      </c>
      <c r="H30" s="347">
        <v>0</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0.7</v>
      </c>
      <c r="Y30" s="347">
        <v>0</v>
      </c>
      <c r="Z30" s="347">
        <v>0</v>
      </c>
      <c r="AA30" s="347">
        <v>0</v>
      </c>
      <c r="AB30" s="346">
        <f t="shared" si="4"/>
        <v>0.7</v>
      </c>
      <c r="AC30" s="346">
        <f t="shared" si="6"/>
        <v>0</v>
      </c>
    </row>
    <row r="31" spans="1:32" x14ac:dyDescent="0.25">
      <c r="A31" s="75" t="s">
        <v>175</v>
      </c>
      <c r="B31" s="46" t="s">
        <v>174</v>
      </c>
      <c r="C31" s="347">
        <v>6.2867166018060777E-2</v>
      </c>
      <c r="D31" s="347">
        <v>0</v>
      </c>
      <c r="E31" s="346">
        <f t="shared" si="1"/>
        <v>6.2867166018060777E-2</v>
      </c>
      <c r="F31" s="346">
        <f t="shared" si="5"/>
        <v>6.2867166018060777E-2</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4"/>
        <v>0</v>
      </c>
      <c r="AC31" s="346">
        <f t="shared" si="6"/>
        <v>0</v>
      </c>
    </row>
    <row r="32" spans="1:32" ht="31.5" x14ac:dyDescent="0.25">
      <c r="A32" s="75" t="s">
        <v>173</v>
      </c>
      <c r="B32" s="46" t="s">
        <v>172</v>
      </c>
      <c r="C32" s="347">
        <v>3.2904722109460782</v>
      </c>
      <c r="D32" s="347">
        <v>0</v>
      </c>
      <c r="E32" s="346">
        <f t="shared" si="1"/>
        <v>3.2904722109460782</v>
      </c>
      <c r="F32" s="346">
        <f t="shared" si="5"/>
        <v>3.2904722109460782</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4"/>
        <v>0</v>
      </c>
      <c r="AC32" s="346">
        <f t="shared" si="6"/>
        <v>0</v>
      </c>
    </row>
    <row r="33" spans="1:29" x14ac:dyDescent="0.25">
      <c r="A33" s="75" t="s">
        <v>171</v>
      </c>
      <c r="B33" s="46" t="s">
        <v>170</v>
      </c>
      <c r="C33" s="347">
        <v>6.6367310816746947</v>
      </c>
      <c r="D33" s="347">
        <v>0</v>
      </c>
      <c r="E33" s="346">
        <f t="shared" si="1"/>
        <v>6.6367310816746947</v>
      </c>
      <c r="F33" s="346">
        <f t="shared" si="5"/>
        <v>6.6367310816746947</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4"/>
        <v>0</v>
      </c>
      <c r="AC33" s="346">
        <f t="shared" si="6"/>
        <v>0</v>
      </c>
    </row>
    <row r="34" spans="1:29" x14ac:dyDescent="0.25">
      <c r="A34" s="75" t="s">
        <v>169</v>
      </c>
      <c r="B34" s="46" t="s">
        <v>168</v>
      </c>
      <c r="C34" s="347">
        <v>2.1099295413611645</v>
      </c>
      <c r="D34" s="347">
        <v>0</v>
      </c>
      <c r="E34" s="346">
        <f t="shared" si="1"/>
        <v>2.1099295413611645</v>
      </c>
      <c r="F34" s="346">
        <f t="shared" si="5"/>
        <v>2.1099295413611645</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4"/>
        <v>0</v>
      </c>
      <c r="AC34" s="346">
        <f t="shared" si="6"/>
        <v>0</v>
      </c>
    </row>
    <row r="35" spans="1:29" s="324" customFormat="1" ht="31.5" x14ac:dyDescent="0.25">
      <c r="A35" s="75" t="s">
        <v>60</v>
      </c>
      <c r="B35" s="74" t="s">
        <v>167</v>
      </c>
      <c r="C35" s="347">
        <v>0</v>
      </c>
      <c r="D35" s="347">
        <v>0</v>
      </c>
      <c r="E35" s="346">
        <f t="shared" si="1"/>
        <v>0</v>
      </c>
      <c r="F35" s="346">
        <f t="shared" si="5"/>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4"/>
        <v>0</v>
      </c>
      <c r="AC35" s="346">
        <f t="shared" si="6"/>
        <v>0</v>
      </c>
    </row>
    <row r="36" spans="1:29" ht="31.5" x14ac:dyDescent="0.25">
      <c r="A36" s="72" t="s">
        <v>166</v>
      </c>
      <c r="B36" s="71" t="s">
        <v>165</v>
      </c>
      <c r="C36" s="347">
        <v>0</v>
      </c>
      <c r="D36" s="347">
        <v>0</v>
      </c>
      <c r="E36" s="346">
        <f t="shared" si="1"/>
        <v>0</v>
      </c>
      <c r="F36" s="346">
        <f t="shared" si="5"/>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4"/>
        <v>0</v>
      </c>
      <c r="AC36" s="346">
        <f t="shared" si="6"/>
        <v>0</v>
      </c>
    </row>
    <row r="37" spans="1:29" x14ac:dyDescent="0.25">
      <c r="A37" s="72" t="s">
        <v>164</v>
      </c>
      <c r="B37" s="71" t="s">
        <v>154</v>
      </c>
      <c r="C37" s="347">
        <v>0</v>
      </c>
      <c r="D37" s="347">
        <v>0</v>
      </c>
      <c r="E37" s="346">
        <f t="shared" si="1"/>
        <v>0</v>
      </c>
      <c r="F37" s="346">
        <f t="shared" si="5"/>
        <v>0</v>
      </c>
      <c r="G37" s="348">
        <v>0</v>
      </c>
      <c r="H37" s="348">
        <v>0</v>
      </c>
      <c r="I37" s="348">
        <v>0</v>
      </c>
      <c r="J37" s="348">
        <v>0</v>
      </c>
      <c r="K37" s="348">
        <v>0</v>
      </c>
      <c r="L37" s="349">
        <f>C37</f>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4"/>
        <v>0</v>
      </c>
      <c r="AC37" s="346">
        <f t="shared" si="6"/>
        <v>0</v>
      </c>
    </row>
    <row r="38" spans="1:29" x14ac:dyDescent="0.25">
      <c r="A38" s="72" t="s">
        <v>163</v>
      </c>
      <c r="B38" s="71" t="s">
        <v>152</v>
      </c>
      <c r="C38" s="347">
        <v>0</v>
      </c>
      <c r="D38" s="347">
        <v>0</v>
      </c>
      <c r="E38" s="346">
        <f t="shared" si="1"/>
        <v>0</v>
      </c>
      <c r="F38" s="346">
        <f t="shared" si="5"/>
        <v>0</v>
      </c>
      <c r="G38" s="348">
        <v>0</v>
      </c>
      <c r="H38" s="348">
        <v>0</v>
      </c>
      <c r="I38" s="348">
        <v>0</v>
      </c>
      <c r="J38" s="348">
        <v>0</v>
      </c>
      <c r="K38" s="348">
        <v>0</v>
      </c>
      <c r="L38" s="349">
        <f>C38</f>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4"/>
        <v>0</v>
      </c>
      <c r="AC38" s="346">
        <f t="shared" si="6"/>
        <v>0</v>
      </c>
    </row>
    <row r="39" spans="1:29" ht="31.5" x14ac:dyDescent="0.25">
      <c r="A39" s="72" t="s">
        <v>162</v>
      </c>
      <c r="B39" s="46" t="s">
        <v>150</v>
      </c>
      <c r="C39" s="347">
        <v>0</v>
      </c>
      <c r="D39" s="347">
        <v>0</v>
      </c>
      <c r="E39" s="346">
        <f t="shared" si="1"/>
        <v>0</v>
      </c>
      <c r="F39" s="346">
        <f t="shared" si="5"/>
        <v>0</v>
      </c>
      <c r="G39" s="348">
        <v>0</v>
      </c>
      <c r="H39" s="348">
        <v>0</v>
      </c>
      <c r="I39" s="348">
        <v>0</v>
      </c>
      <c r="J39" s="348">
        <v>0</v>
      </c>
      <c r="K39" s="348">
        <v>0</v>
      </c>
      <c r="L39" s="349">
        <f>C39</f>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4"/>
        <v>0</v>
      </c>
      <c r="AC39" s="346">
        <f t="shared" si="6"/>
        <v>0</v>
      </c>
    </row>
    <row r="40" spans="1:29" ht="31.5" x14ac:dyDescent="0.25">
      <c r="A40" s="72" t="s">
        <v>161</v>
      </c>
      <c r="B40" s="46" t="s">
        <v>148</v>
      </c>
      <c r="C40" s="347">
        <v>0</v>
      </c>
      <c r="D40" s="347">
        <v>0</v>
      </c>
      <c r="E40" s="346">
        <f t="shared" si="1"/>
        <v>0</v>
      </c>
      <c r="F40" s="346">
        <f t="shared" si="5"/>
        <v>0</v>
      </c>
      <c r="G40" s="348">
        <v>0</v>
      </c>
      <c r="H40" s="348">
        <v>0</v>
      </c>
      <c r="I40" s="348">
        <v>0</v>
      </c>
      <c r="J40" s="348">
        <v>0</v>
      </c>
      <c r="K40" s="348">
        <v>0</v>
      </c>
      <c r="L40" s="349">
        <f>C40</f>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4"/>
        <v>0</v>
      </c>
      <c r="AC40" s="346">
        <f t="shared" si="6"/>
        <v>0</v>
      </c>
    </row>
    <row r="41" spans="1:29" x14ac:dyDescent="0.25">
      <c r="A41" s="72" t="s">
        <v>160</v>
      </c>
      <c r="B41" s="46" t="s">
        <v>146</v>
      </c>
      <c r="C41" s="347">
        <v>0</v>
      </c>
      <c r="D41" s="347">
        <v>0</v>
      </c>
      <c r="E41" s="346">
        <f t="shared" si="1"/>
        <v>0</v>
      </c>
      <c r="F41" s="346">
        <f t="shared" ref="F41:F56" si="7">E41</f>
        <v>0</v>
      </c>
      <c r="G41" s="348">
        <v>0</v>
      </c>
      <c r="H41" s="348">
        <v>0</v>
      </c>
      <c r="I41" s="348">
        <v>0</v>
      </c>
      <c r="J41" s="348">
        <v>0</v>
      </c>
      <c r="K41" s="348">
        <v>0</v>
      </c>
      <c r="L41" s="349">
        <f>C41</f>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4"/>
        <v>0</v>
      </c>
      <c r="AC41" s="346">
        <f t="shared" si="6"/>
        <v>0</v>
      </c>
    </row>
    <row r="42" spans="1:29" ht="18.75" x14ac:dyDescent="0.25">
      <c r="A42" s="72" t="s">
        <v>159</v>
      </c>
      <c r="B42" s="71" t="s">
        <v>144</v>
      </c>
      <c r="C42" s="347">
        <v>0</v>
      </c>
      <c r="D42" s="347">
        <v>0</v>
      </c>
      <c r="E42" s="346">
        <f t="shared" si="1"/>
        <v>0</v>
      </c>
      <c r="F42" s="346">
        <f t="shared" si="7"/>
        <v>0</v>
      </c>
      <c r="G42" s="348">
        <v>0</v>
      </c>
      <c r="H42" s="348">
        <v>0</v>
      </c>
      <c r="I42" s="348">
        <v>0</v>
      </c>
      <c r="J42" s="348">
        <v>0</v>
      </c>
      <c r="K42" s="348">
        <v>0</v>
      </c>
      <c r="L42" s="350">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4"/>
        <v>0</v>
      </c>
      <c r="AC42" s="346">
        <f t="shared" si="6"/>
        <v>0</v>
      </c>
    </row>
    <row r="43" spans="1:29" s="324" customFormat="1" x14ac:dyDescent="0.25">
      <c r="A43" s="75" t="s">
        <v>59</v>
      </c>
      <c r="B43" s="74" t="s">
        <v>158</v>
      </c>
      <c r="C43" s="347">
        <v>0</v>
      </c>
      <c r="D43" s="347">
        <v>0</v>
      </c>
      <c r="E43" s="346">
        <f t="shared" si="1"/>
        <v>0</v>
      </c>
      <c r="F43" s="346">
        <f t="shared" si="7"/>
        <v>0</v>
      </c>
      <c r="G43" s="347">
        <v>0</v>
      </c>
      <c r="H43" s="347">
        <v>0</v>
      </c>
      <c r="I43" s="347">
        <v>0</v>
      </c>
      <c r="J43" s="347">
        <v>0</v>
      </c>
      <c r="K43" s="347">
        <v>0</v>
      </c>
      <c r="L43" s="351">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4"/>
        <v>0</v>
      </c>
      <c r="AC43" s="346">
        <f t="shared" si="6"/>
        <v>0</v>
      </c>
    </row>
    <row r="44" spans="1:29" x14ac:dyDescent="0.25">
      <c r="A44" s="72" t="s">
        <v>157</v>
      </c>
      <c r="B44" s="46" t="s">
        <v>156</v>
      </c>
      <c r="C44" s="347">
        <v>0</v>
      </c>
      <c r="D44" s="347">
        <v>0</v>
      </c>
      <c r="E44" s="346">
        <f t="shared" si="1"/>
        <v>0</v>
      </c>
      <c r="F44" s="346">
        <f t="shared" si="7"/>
        <v>0</v>
      </c>
      <c r="G44" s="348">
        <v>0</v>
      </c>
      <c r="H44" s="348">
        <v>0</v>
      </c>
      <c r="I44" s="348">
        <v>0</v>
      </c>
      <c r="J44" s="348">
        <v>0</v>
      </c>
      <c r="K44" s="348">
        <v>0</v>
      </c>
      <c r="L44" s="350">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4"/>
        <v>0</v>
      </c>
      <c r="AC44" s="346">
        <f t="shared" si="6"/>
        <v>0</v>
      </c>
    </row>
    <row r="45" spans="1:29" x14ac:dyDescent="0.25">
      <c r="A45" s="72" t="s">
        <v>155</v>
      </c>
      <c r="B45" s="46" t="s">
        <v>154</v>
      </c>
      <c r="C45" s="347">
        <f>C37</f>
        <v>0</v>
      </c>
      <c r="D45" s="347">
        <v>0</v>
      </c>
      <c r="E45" s="346">
        <f t="shared" si="1"/>
        <v>0</v>
      </c>
      <c r="F45" s="346">
        <f t="shared" si="7"/>
        <v>0</v>
      </c>
      <c r="G45" s="348">
        <v>0</v>
      </c>
      <c r="H45" s="348">
        <v>0</v>
      </c>
      <c r="I45" s="348">
        <v>0</v>
      </c>
      <c r="J45" s="348">
        <v>0</v>
      </c>
      <c r="K45" s="348">
        <v>0</v>
      </c>
      <c r="L45" s="349">
        <f>L37</f>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4"/>
        <v>0</v>
      </c>
      <c r="AC45" s="346">
        <f t="shared" si="6"/>
        <v>0</v>
      </c>
    </row>
    <row r="46" spans="1:29" x14ac:dyDescent="0.25">
      <c r="A46" s="72" t="s">
        <v>153</v>
      </c>
      <c r="B46" s="46" t="s">
        <v>152</v>
      </c>
      <c r="C46" s="347">
        <v>0</v>
      </c>
      <c r="D46" s="347">
        <v>0</v>
      </c>
      <c r="E46" s="346">
        <f t="shared" si="1"/>
        <v>0</v>
      </c>
      <c r="F46" s="346">
        <f t="shared" si="7"/>
        <v>0</v>
      </c>
      <c r="G46" s="348">
        <v>0</v>
      </c>
      <c r="H46" s="348">
        <v>0</v>
      </c>
      <c r="I46" s="348">
        <v>0</v>
      </c>
      <c r="J46" s="348">
        <v>0</v>
      </c>
      <c r="K46" s="348">
        <v>0</v>
      </c>
      <c r="L46" s="349">
        <f t="shared" ref="L46:L50" si="8">L38</f>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4"/>
        <v>0</v>
      </c>
      <c r="AC46" s="346">
        <f t="shared" si="6"/>
        <v>0</v>
      </c>
    </row>
    <row r="47" spans="1:29" ht="31.5" x14ac:dyDescent="0.25">
      <c r="A47" s="72" t="s">
        <v>151</v>
      </c>
      <c r="B47" s="46" t="s">
        <v>150</v>
      </c>
      <c r="C47" s="347">
        <f t="shared" ref="C47:C49" si="9">C39</f>
        <v>0</v>
      </c>
      <c r="D47" s="347">
        <v>0</v>
      </c>
      <c r="E47" s="346">
        <f t="shared" si="1"/>
        <v>0</v>
      </c>
      <c r="F47" s="346">
        <f t="shared" si="7"/>
        <v>0</v>
      </c>
      <c r="G47" s="348">
        <v>0</v>
      </c>
      <c r="H47" s="348">
        <v>0</v>
      </c>
      <c r="I47" s="348">
        <v>0</v>
      </c>
      <c r="J47" s="348">
        <v>0</v>
      </c>
      <c r="K47" s="348">
        <v>0</v>
      </c>
      <c r="L47" s="349">
        <f t="shared" si="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4"/>
        <v>0</v>
      </c>
      <c r="AC47" s="346">
        <f t="shared" si="6"/>
        <v>0</v>
      </c>
    </row>
    <row r="48" spans="1:29" ht="31.5" x14ac:dyDescent="0.25">
      <c r="A48" s="72" t="s">
        <v>149</v>
      </c>
      <c r="B48" s="46" t="s">
        <v>148</v>
      </c>
      <c r="C48" s="347">
        <f t="shared" si="9"/>
        <v>0</v>
      </c>
      <c r="D48" s="347">
        <v>0</v>
      </c>
      <c r="E48" s="346">
        <f t="shared" si="1"/>
        <v>0</v>
      </c>
      <c r="F48" s="346">
        <f t="shared" si="7"/>
        <v>0</v>
      </c>
      <c r="G48" s="348">
        <v>0</v>
      </c>
      <c r="H48" s="348">
        <v>0</v>
      </c>
      <c r="I48" s="348">
        <v>0</v>
      </c>
      <c r="J48" s="348">
        <v>0</v>
      </c>
      <c r="K48" s="348">
        <v>0</v>
      </c>
      <c r="L48" s="349">
        <f t="shared" si="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4"/>
        <v>0</v>
      </c>
      <c r="AC48" s="346">
        <f t="shared" si="6"/>
        <v>0</v>
      </c>
    </row>
    <row r="49" spans="1:29" x14ac:dyDescent="0.25">
      <c r="A49" s="72" t="s">
        <v>147</v>
      </c>
      <c r="B49" s="46" t="s">
        <v>146</v>
      </c>
      <c r="C49" s="347">
        <f t="shared" si="9"/>
        <v>0</v>
      </c>
      <c r="D49" s="347">
        <v>0</v>
      </c>
      <c r="E49" s="346">
        <f t="shared" si="1"/>
        <v>0</v>
      </c>
      <c r="F49" s="346">
        <f t="shared" si="7"/>
        <v>0</v>
      </c>
      <c r="G49" s="348">
        <v>0</v>
      </c>
      <c r="H49" s="348">
        <v>0</v>
      </c>
      <c r="I49" s="348">
        <v>0</v>
      </c>
      <c r="J49" s="348">
        <v>0</v>
      </c>
      <c r="K49" s="348">
        <v>0</v>
      </c>
      <c r="L49" s="349">
        <f t="shared" si="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4"/>
        <v>0</v>
      </c>
      <c r="AC49" s="346">
        <f t="shared" si="6"/>
        <v>0</v>
      </c>
    </row>
    <row r="50" spans="1:29" ht="18.75" x14ac:dyDescent="0.25">
      <c r="A50" s="72" t="s">
        <v>145</v>
      </c>
      <c r="B50" s="71" t="s">
        <v>144</v>
      </c>
      <c r="C50" s="347">
        <v>0</v>
      </c>
      <c r="D50" s="347">
        <v>0</v>
      </c>
      <c r="E50" s="346">
        <f t="shared" si="1"/>
        <v>0</v>
      </c>
      <c r="F50" s="346">
        <f t="shared" si="7"/>
        <v>0</v>
      </c>
      <c r="G50" s="348">
        <v>0</v>
      </c>
      <c r="H50" s="348">
        <v>0</v>
      </c>
      <c r="I50" s="348">
        <v>0</v>
      </c>
      <c r="J50" s="348">
        <v>0</v>
      </c>
      <c r="K50" s="348">
        <v>0</v>
      </c>
      <c r="L50" s="349">
        <f t="shared" si="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4"/>
        <v>0</v>
      </c>
      <c r="AC50" s="346">
        <f t="shared" si="6"/>
        <v>0</v>
      </c>
    </row>
    <row r="51" spans="1:29" s="324" customFormat="1" ht="35.25" customHeight="1" x14ac:dyDescent="0.25">
      <c r="A51" s="75" t="s">
        <v>57</v>
      </c>
      <c r="B51" s="74" t="s">
        <v>143</v>
      </c>
      <c r="C51" s="347">
        <v>0</v>
      </c>
      <c r="D51" s="347">
        <v>0</v>
      </c>
      <c r="E51" s="346">
        <f t="shared" si="1"/>
        <v>0</v>
      </c>
      <c r="F51" s="346">
        <f t="shared" si="7"/>
        <v>0</v>
      </c>
      <c r="G51" s="347">
        <v>0</v>
      </c>
      <c r="H51" s="347">
        <v>0</v>
      </c>
      <c r="I51" s="347">
        <v>0</v>
      </c>
      <c r="J51" s="347">
        <v>0</v>
      </c>
      <c r="K51" s="347">
        <v>0</v>
      </c>
      <c r="L51" s="351">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4"/>
        <v>0</v>
      </c>
      <c r="AC51" s="346">
        <f t="shared" si="6"/>
        <v>0</v>
      </c>
    </row>
    <row r="52" spans="1:29" x14ac:dyDescent="0.25">
      <c r="A52" s="72" t="s">
        <v>142</v>
      </c>
      <c r="B52" s="46" t="s">
        <v>141</v>
      </c>
      <c r="C52" s="347">
        <f>C30</f>
        <v>12.099999999999998</v>
      </c>
      <c r="D52" s="347">
        <v>0</v>
      </c>
      <c r="E52" s="346">
        <f t="shared" si="1"/>
        <v>12.099999999999998</v>
      </c>
      <c r="F52" s="346">
        <f t="shared" si="7"/>
        <v>12.099999999999998</v>
      </c>
      <c r="G52" s="348">
        <v>0</v>
      </c>
      <c r="H52" s="348">
        <v>0</v>
      </c>
      <c r="I52" s="348">
        <v>0</v>
      </c>
      <c r="J52" s="348">
        <v>0</v>
      </c>
      <c r="K52" s="348">
        <v>0</v>
      </c>
      <c r="L52" s="350">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6">
        <f t="shared" si="4"/>
        <v>0</v>
      </c>
      <c r="AC52" s="346">
        <f t="shared" si="6"/>
        <v>0</v>
      </c>
    </row>
    <row r="53" spans="1:29" x14ac:dyDescent="0.25">
      <c r="A53" s="72" t="s">
        <v>140</v>
      </c>
      <c r="B53" s="46" t="s">
        <v>134</v>
      </c>
      <c r="C53" s="347">
        <v>0</v>
      </c>
      <c r="D53" s="347">
        <v>0</v>
      </c>
      <c r="E53" s="346">
        <f t="shared" si="1"/>
        <v>0</v>
      </c>
      <c r="F53" s="346">
        <f t="shared" si="7"/>
        <v>0</v>
      </c>
      <c r="G53" s="348">
        <v>0</v>
      </c>
      <c r="H53" s="348">
        <v>0</v>
      </c>
      <c r="I53" s="348">
        <v>0</v>
      </c>
      <c r="J53" s="348">
        <v>0</v>
      </c>
      <c r="K53" s="348">
        <v>0</v>
      </c>
      <c r="L53" s="349">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4"/>
        <v>0</v>
      </c>
      <c r="AC53" s="346">
        <f t="shared" si="6"/>
        <v>0</v>
      </c>
    </row>
    <row r="54" spans="1:29" x14ac:dyDescent="0.25">
      <c r="A54" s="72" t="s">
        <v>139</v>
      </c>
      <c r="B54" s="71" t="s">
        <v>133</v>
      </c>
      <c r="C54" s="347">
        <f>C37</f>
        <v>0</v>
      </c>
      <c r="D54" s="347">
        <v>0</v>
      </c>
      <c r="E54" s="346">
        <f t="shared" si="1"/>
        <v>0</v>
      </c>
      <c r="F54" s="346">
        <f t="shared" si="7"/>
        <v>0</v>
      </c>
      <c r="G54" s="348">
        <v>0</v>
      </c>
      <c r="H54" s="348">
        <v>0</v>
      </c>
      <c r="I54" s="348">
        <v>0</v>
      </c>
      <c r="J54" s="348">
        <v>0</v>
      </c>
      <c r="K54" s="348">
        <v>0</v>
      </c>
      <c r="L54" s="350">
        <f>L37</f>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4"/>
        <v>0</v>
      </c>
      <c r="AC54" s="346">
        <f t="shared" si="6"/>
        <v>0</v>
      </c>
    </row>
    <row r="55" spans="1:29" x14ac:dyDescent="0.25">
      <c r="A55" s="72" t="s">
        <v>138</v>
      </c>
      <c r="B55" s="71" t="s">
        <v>132</v>
      </c>
      <c r="C55" s="347">
        <v>0</v>
      </c>
      <c r="D55" s="347">
        <v>0</v>
      </c>
      <c r="E55" s="346">
        <f t="shared" si="1"/>
        <v>0</v>
      </c>
      <c r="F55" s="346">
        <f t="shared" si="7"/>
        <v>0</v>
      </c>
      <c r="G55" s="348">
        <v>0</v>
      </c>
      <c r="H55" s="348">
        <v>0</v>
      </c>
      <c r="I55" s="348">
        <v>0</v>
      </c>
      <c r="J55" s="348">
        <v>0</v>
      </c>
      <c r="K55" s="348">
        <v>0</v>
      </c>
      <c r="L55" s="350">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4"/>
        <v>0</v>
      </c>
      <c r="AC55" s="346">
        <f t="shared" si="6"/>
        <v>0</v>
      </c>
    </row>
    <row r="56" spans="1:29" x14ac:dyDescent="0.25">
      <c r="A56" s="72" t="s">
        <v>137</v>
      </c>
      <c r="B56" s="71" t="s">
        <v>131</v>
      </c>
      <c r="C56" s="347">
        <f>C39+C40+C41</f>
        <v>0</v>
      </c>
      <c r="D56" s="347">
        <v>0</v>
      </c>
      <c r="E56" s="346">
        <f t="shared" si="1"/>
        <v>0</v>
      </c>
      <c r="F56" s="346">
        <f t="shared" si="7"/>
        <v>0</v>
      </c>
      <c r="G56" s="348">
        <v>0</v>
      </c>
      <c r="H56" s="348">
        <v>0</v>
      </c>
      <c r="I56" s="348">
        <v>0</v>
      </c>
      <c r="J56" s="348">
        <v>0</v>
      </c>
      <c r="K56" s="348">
        <v>0</v>
      </c>
      <c r="L56" s="350">
        <f>L39+L40+L41</f>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4"/>
        <v>0</v>
      </c>
      <c r="AC56" s="346">
        <f t="shared" si="6"/>
        <v>0</v>
      </c>
    </row>
    <row r="57" spans="1:29" ht="18.75" x14ac:dyDescent="0.25">
      <c r="A57" s="72" t="s">
        <v>136</v>
      </c>
      <c r="B57" s="71" t="s">
        <v>130</v>
      </c>
      <c r="C57" s="347">
        <v>0</v>
      </c>
      <c r="D57" s="347">
        <v>0</v>
      </c>
      <c r="E57" s="346">
        <f t="shared" si="1"/>
        <v>0</v>
      </c>
      <c r="F57" s="346">
        <f t="shared" ref="F57:F63" si="10">E57</f>
        <v>0</v>
      </c>
      <c r="G57" s="348">
        <v>0</v>
      </c>
      <c r="H57" s="348">
        <v>0</v>
      </c>
      <c r="I57" s="348">
        <v>0</v>
      </c>
      <c r="J57" s="348">
        <v>0</v>
      </c>
      <c r="K57" s="348">
        <v>0</v>
      </c>
      <c r="L57" s="348">
        <f>C57</f>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4"/>
        <v>0</v>
      </c>
      <c r="AC57" s="346">
        <f t="shared" si="6"/>
        <v>0</v>
      </c>
    </row>
    <row r="58" spans="1:29" s="324" customFormat="1" ht="36.75" customHeight="1" x14ac:dyDescent="0.25">
      <c r="A58" s="75" t="s">
        <v>56</v>
      </c>
      <c r="B58" s="93" t="s">
        <v>233</v>
      </c>
      <c r="C58" s="347">
        <v>0</v>
      </c>
      <c r="D58" s="347">
        <v>0</v>
      </c>
      <c r="E58" s="346">
        <f t="shared" si="1"/>
        <v>0</v>
      </c>
      <c r="F58" s="346">
        <f t="shared" si="1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4"/>
        <v>0</v>
      </c>
      <c r="AC58" s="346">
        <f t="shared" si="6"/>
        <v>0</v>
      </c>
    </row>
    <row r="59" spans="1:29" s="324" customFormat="1" x14ac:dyDescent="0.25">
      <c r="A59" s="75" t="s">
        <v>54</v>
      </c>
      <c r="B59" s="74" t="s">
        <v>135</v>
      </c>
      <c r="C59" s="347">
        <v>0</v>
      </c>
      <c r="D59" s="347">
        <v>0</v>
      </c>
      <c r="E59" s="346">
        <f t="shared" si="1"/>
        <v>0</v>
      </c>
      <c r="F59" s="346">
        <f t="shared" si="1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4"/>
        <v>0</v>
      </c>
      <c r="AC59" s="346">
        <f t="shared" si="6"/>
        <v>0</v>
      </c>
    </row>
    <row r="60" spans="1:29" x14ac:dyDescent="0.25">
      <c r="A60" s="72" t="s">
        <v>227</v>
      </c>
      <c r="B60" s="73" t="s">
        <v>156</v>
      </c>
      <c r="C60" s="347">
        <v>0</v>
      </c>
      <c r="D60" s="347">
        <v>0</v>
      </c>
      <c r="E60" s="346">
        <f t="shared" si="1"/>
        <v>0</v>
      </c>
      <c r="F60" s="346">
        <f t="shared" si="10"/>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4"/>
        <v>0</v>
      </c>
      <c r="AC60" s="346">
        <f t="shared" si="6"/>
        <v>0</v>
      </c>
    </row>
    <row r="61" spans="1:29" x14ac:dyDescent="0.25">
      <c r="A61" s="72" t="s">
        <v>228</v>
      </c>
      <c r="B61" s="73" t="s">
        <v>154</v>
      </c>
      <c r="C61" s="347">
        <v>0</v>
      </c>
      <c r="D61" s="347">
        <v>0</v>
      </c>
      <c r="E61" s="346">
        <f t="shared" si="1"/>
        <v>0</v>
      </c>
      <c r="F61" s="346">
        <f t="shared" si="10"/>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4"/>
        <v>0</v>
      </c>
      <c r="AC61" s="346">
        <f t="shared" si="6"/>
        <v>0</v>
      </c>
    </row>
    <row r="62" spans="1:29" x14ac:dyDescent="0.25">
      <c r="A62" s="72" t="s">
        <v>229</v>
      </c>
      <c r="B62" s="73" t="s">
        <v>152</v>
      </c>
      <c r="C62" s="347">
        <v>0</v>
      </c>
      <c r="D62" s="347">
        <v>0</v>
      </c>
      <c r="E62" s="346">
        <f t="shared" si="1"/>
        <v>0</v>
      </c>
      <c r="F62" s="346">
        <f t="shared" si="10"/>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4"/>
        <v>0</v>
      </c>
      <c r="AC62" s="346">
        <f t="shared" si="6"/>
        <v>0</v>
      </c>
    </row>
    <row r="63" spans="1:29" x14ac:dyDescent="0.25">
      <c r="A63" s="72" t="s">
        <v>230</v>
      </c>
      <c r="B63" s="73" t="s">
        <v>232</v>
      </c>
      <c r="C63" s="347">
        <v>0</v>
      </c>
      <c r="D63" s="347">
        <v>0</v>
      </c>
      <c r="E63" s="346">
        <f t="shared" si="1"/>
        <v>0</v>
      </c>
      <c r="F63" s="346">
        <f t="shared" si="10"/>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4"/>
        <v>0</v>
      </c>
      <c r="AC63" s="346">
        <f t="shared" si="6"/>
        <v>0</v>
      </c>
    </row>
    <row r="64" spans="1:29" ht="18.75" x14ac:dyDescent="0.25">
      <c r="A64" s="72" t="s">
        <v>231</v>
      </c>
      <c r="B64" s="71" t="s">
        <v>130</v>
      </c>
      <c r="C64" s="347">
        <v>0</v>
      </c>
      <c r="D64" s="347">
        <v>0</v>
      </c>
      <c r="E64" s="346">
        <f t="shared" si="1"/>
        <v>0</v>
      </c>
      <c r="F64" s="346">
        <f>E64</f>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4"/>
        <v>0</v>
      </c>
      <c r="AC64" s="346">
        <f t="shared" si="6"/>
        <v>0</v>
      </c>
    </row>
    <row r="65" spans="1:28" x14ac:dyDescent="0.25">
      <c r="A65" s="68"/>
      <c r="B65" s="69"/>
      <c r="C65" s="69"/>
      <c r="D65" s="326"/>
      <c r="E65" s="69"/>
      <c r="F65" s="69"/>
      <c r="G65" s="69"/>
      <c r="H65" s="69"/>
      <c r="I65" s="69"/>
      <c r="J65" s="69"/>
      <c r="K65" s="69"/>
      <c r="L65" s="68"/>
      <c r="M65" s="68"/>
      <c r="N65" s="62"/>
      <c r="O65" s="62"/>
      <c r="P65" s="62"/>
      <c r="Q65" s="62"/>
      <c r="R65" s="62"/>
      <c r="S65" s="62"/>
      <c r="T65" s="62"/>
      <c r="U65" s="62"/>
      <c r="V65" s="62"/>
      <c r="W65" s="62"/>
      <c r="X65" s="62"/>
      <c r="Y65" s="62"/>
      <c r="Z65" s="62"/>
      <c r="AA65" s="62"/>
      <c r="AB65" s="62"/>
    </row>
    <row r="66" spans="1:28" ht="54" customHeight="1" x14ac:dyDescent="0.25">
      <c r="A66" s="62"/>
      <c r="B66" s="499"/>
      <c r="C66" s="499"/>
      <c r="D66" s="499"/>
      <c r="E66" s="499"/>
      <c r="F66" s="499"/>
      <c r="G66" s="499"/>
      <c r="H66" s="499"/>
      <c r="I66" s="499"/>
      <c r="J66" s="177"/>
      <c r="K66" s="177"/>
      <c r="L66" s="67"/>
      <c r="M66" s="67"/>
      <c r="N66" s="67"/>
      <c r="O66" s="67"/>
      <c r="P66" s="67"/>
      <c r="Q66" s="67"/>
      <c r="R66" s="67"/>
      <c r="S66" s="67"/>
      <c r="T66" s="67"/>
      <c r="U66" s="67"/>
      <c r="V66" s="67"/>
      <c r="W66" s="67"/>
      <c r="X66" s="67"/>
      <c r="Y66" s="67"/>
      <c r="Z66" s="67"/>
      <c r="AA66" s="67"/>
      <c r="AB66" s="67"/>
    </row>
    <row r="67" spans="1:28" x14ac:dyDescent="0.25">
      <c r="A67" s="62"/>
      <c r="B67" s="62"/>
      <c r="C67" s="62"/>
      <c r="D67" s="325"/>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501"/>
      <c r="C68" s="501"/>
      <c r="D68" s="501"/>
      <c r="E68" s="501"/>
      <c r="F68" s="501"/>
      <c r="G68" s="501"/>
      <c r="H68" s="501"/>
      <c r="I68" s="501"/>
      <c r="J68" s="178"/>
      <c r="K68" s="178"/>
      <c r="L68" s="62"/>
      <c r="M68" s="62"/>
      <c r="N68" s="62"/>
      <c r="O68" s="62"/>
      <c r="P68" s="62"/>
      <c r="Q68" s="62"/>
      <c r="R68" s="62"/>
      <c r="S68" s="62"/>
      <c r="T68" s="62"/>
      <c r="U68" s="62"/>
      <c r="V68" s="62"/>
      <c r="W68" s="62"/>
      <c r="X68" s="62"/>
      <c r="Y68" s="62"/>
      <c r="Z68" s="62"/>
      <c r="AA68" s="62"/>
      <c r="AB68" s="62"/>
    </row>
    <row r="69" spans="1:28" x14ac:dyDescent="0.25">
      <c r="A69" s="62"/>
      <c r="B69" s="62"/>
      <c r="C69" s="62"/>
      <c r="D69" s="325"/>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99"/>
      <c r="C70" s="499"/>
      <c r="D70" s="499"/>
      <c r="E70" s="499"/>
      <c r="F70" s="499"/>
      <c r="G70" s="499"/>
      <c r="H70" s="499"/>
      <c r="I70" s="499"/>
      <c r="J70" s="177"/>
      <c r="K70" s="177"/>
      <c r="L70" s="62"/>
      <c r="M70" s="62"/>
      <c r="N70" s="62"/>
      <c r="O70" s="62"/>
      <c r="P70" s="62"/>
      <c r="Q70" s="62"/>
      <c r="R70" s="62"/>
      <c r="S70" s="62"/>
      <c r="T70" s="62"/>
      <c r="U70" s="62"/>
      <c r="V70" s="62"/>
      <c r="W70" s="62"/>
      <c r="X70" s="62"/>
      <c r="Y70" s="62"/>
      <c r="Z70" s="62"/>
      <c r="AA70" s="62"/>
      <c r="AB70" s="62"/>
    </row>
    <row r="71" spans="1:28" x14ac:dyDescent="0.25">
      <c r="A71" s="62"/>
      <c r="B71" s="66"/>
      <c r="C71" s="66"/>
      <c r="D71" s="327"/>
      <c r="E71" s="66"/>
      <c r="F71" s="66"/>
      <c r="L71" s="62"/>
      <c r="M71" s="62"/>
      <c r="N71" s="65"/>
      <c r="O71" s="62"/>
      <c r="P71" s="62"/>
      <c r="Q71" s="62"/>
      <c r="R71" s="62"/>
      <c r="S71" s="62"/>
      <c r="T71" s="62"/>
      <c r="U71" s="62"/>
      <c r="V71" s="62"/>
      <c r="W71" s="62"/>
      <c r="X71" s="62"/>
      <c r="Y71" s="62"/>
      <c r="Z71" s="62"/>
      <c r="AA71" s="62"/>
      <c r="AB71" s="62"/>
    </row>
    <row r="72" spans="1:28" ht="51" customHeight="1" x14ac:dyDescent="0.25">
      <c r="A72" s="62"/>
      <c r="B72" s="499"/>
      <c r="C72" s="499"/>
      <c r="D72" s="499"/>
      <c r="E72" s="499"/>
      <c r="F72" s="499"/>
      <c r="G72" s="499"/>
      <c r="H72" s="499"/>
      <c r="I72" s="499"/>
      <c r="J72" s="177"/>
      <c r="K72" s="177"/>
      <c r="L72" s="62"/>
      <c r="M72" s="62"/>
      <c r="N72" s="65"/>
      <c r="O72" s="62"/>
      <c r="P72" s="62"/>
      <c r="Q72" s="62"/>
      <c r="R72" s="62"/>
      <c r="S72" s="62"/>
      <c r="T72" s="62"/>
      <c r="U72" s="62"/>
      <c r="V72" s="62"/>
      <c r="W72" s="62"/>
      <c r="X72" s="62"/>
      <c r="Y72" s="62"/>
      <c r="Z72" s="62"/>
      <c r="AA72" s="62"/>
      <c r="AB72" s="62"/>
    </row>
    <row r="73" spans="1:28" ht="32.25" customHeight="1" x14ac:dyDescent="0.25">
      <c r="A73" s="62"/>
      <c r="B73" s="501"/>
      <c r="C73" s="501"/>
      <c r="D73" s="501"/>
      <c r="E73" s="501"/>
      <c r="F73" s="501"/>
      <c r="G73" s="501"/>
      <c r="H73" s="501"/>
      <c r="I73" s="501"/>
      <c r="J73" s="178"/>
      <c r="K73" s="178"/>
      <c r="L73" s="62"/>
      <c r="M73" s="62"/>
      <c r="N73" s="62"/>
      <c r="O73" s="62"/>
      <c r="P73" s="62"/>
      <c r="Q73" s="62"/>
      <c r="R73" s="62"/>
      <c r="S73" s="62"/>
      <c r="T73" s="62"/>
      <c r="U73" s="62"/>
      <c r="V73" s="62"/>
      <c r="W73" s="62"/>
      <c r="X73" s="62"/>
      <c r="Y73" s="62"/>
      <c r="Z73" s="62"/>
      <c r="AA73" s="62"/>
      <c r="AB73" s="62"/>
    </row>
    <row r="74" spans="1:28" ht="51.75" customHeight="1" x14ac:dyDescent="0.25">
      <c r="A74" s="62"/>
      <c r="B74" s="499"/>
      <c r="C74" s="499"/>
      <c r="D74" s="499"/>
      <c r="E74" s="499"/>
      <c r="F74" s="499"/>
      <c r="G74" s="499"/>
      <c r="H74" s="499"/>
      <c r="I74" s="499"/>
      <c r="J74" s="177"/>
      <c r="K74" s="177"/>
      <c r="L74" s="62"/>
      <c r="M74" s="62"/>
      <c r="N74" s="62"/>
      <c r="O74" s="62"/>
      <c r="P74" s="62"/>
      <c r="Q74" s="62"/>
      <c r="R74" s="62"/>
      <c r="S74" s="62"/>
      <c r="T74" s="62"/>
      <c r="U74" s="62"/>
      <c r="V74" s="62"/>
      <c r="W74" s="62"/>
      <c r="X74" s="62"/>
      <c r="Y74" s="62"/>
      <c r="Z74" s="62"/>
      <c r="AA74" s="62"/>
      <c r="AB74" s="62"/>
    </row>
    <row r="75" spans="1:28" ht="21.75" customHeight="1" x14ac:dyDescent="0.25">
      <c r="A75" s="62"/>
      <c r="B75" s="502"/>
      <c r="C75" s="502"/>
      <c r="D75" s="502"/>
      <c r="E75" s="502"/>
      <c r="F75" s="502"/>
      <c r="G75" s="502"/>
      <c r="H75" s="502"/>
      <c r="I75" s="502"/>
      <c r="J75" s="175"/>
      <c r="K75" s="175"/>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328"/>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500"/>
      <c r="C77" s="500"/>
      <c r="D77" s="500"/>
      <c r="E77" s="500"/>
      <c r="F77" s="500"/>
      <c r="G77" s="500"/>
      <c r="H77" s="500"/>
      <c r="I77" s="500"/>
      <c r="J77" s="176"/>
      <c r="K77" s="176"/>
      <c r="L77" s="62"/>
      <c r="M77" s="62"/>
      <c r="N77" s="62"/>
      <c r="O77" s="62"/>
      <c r="P77" s="62"/>
      <c r="Q77" s="62"/>
      <c r="R77" s="62"/>
      <c r="S77" s="62"/>
      <c r="T77" s="62"/>
      <c r="U77" s="62"/>
      <c r="V77" s="62"/>
      <c r="W77" s="62"/>
      <c r="X77" s="62"/>
      <c r="Y77" s="62"/>
      <c r="Z77" s="62"/>
      <c r="AA77" s="62"/>
      <c r="AB77" s="62"/>
    </row>
    <row r="78" spans="1:28" x14ac:dyDescent="0.25">
      <c r="A78" s="62"/>
      <c r="B78" s="62"/>
      <c r="C78" s="62"/>
      <c r="D78" s="325"/>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325"/>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92"/>
  <sheetViews>
    <sheetView tabSelected="1" topLeftCell="A20" zoomScale="70" zoomScaleNormal="70" zoomScaleSheetLayoutView="70" workbookViewId="0">
      <pane xSplit="4" ySplit="5" topLeftCell="E25" activePane="bottomRight" state="frozen"/>
      <selection pane="topRight"/>
      <selection pane="bottomLeft"/>
      <selection pane="bottomRight" activeCell="L39" sqref="L39"/>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7" width="14.42578125" style="61" customWidth="1"/>
    <col min="8" max="8" width="16.5703125" style="62" customWidth="1"/>
    <col min="9" max="24" width="9.140625" style="61" customWidth="1"/>
    <col min="25" max="25" width="13.140625" style="61" customWidth="1"/>
    <col min="26" max="26" width="17.140625" style="61" customWidth="1"/>
    <col min="27" max="16384" width="9.140625" style="61"/>
  </cols>
  <sheetData>
    <row r="1" spans="1:26" ht="18.75" x14ac:dyDescent="0.25">
      <c r="A1" s="62"/>
      <c r="B1" s="62"/>
      <c r="C1" s="62"/>
      <c r="D1" s="62"/>
      <c r="E1" s="62"/>
      <c r="F1" s="62"/>
      <c r="G1" s="62"/>
      <c r="Z1" s="39" t="s">
        <v>66</v>
      </c>
    </row>
    <row r="2" spans="1:26" ht="18.75" x14ac:dyDescent="0.3">
      <c r="A2" s="62"/>
      <c r="B2" s="62"/>
      <c r="C2" s="62"/>
      <c r="D2" s="62"/>
      <c r="E2" s="62"/>
      <c r="F2" s="62"/>
      <c r="G2" s="62"/>
      <c r="Z2" s="15" t="s">
        <v>8</v>
      </c>
    </row>
    <row r="3" spans="1:26" ht="18.75" x14ac:dyDescent="0.3">
      <c r="A3" s="62"/>
      <c r="B3" s="62"/>
      <c r="C3" s="62"/>
      <c r="D3" s="62"/>
      <c r="E3" s="62"/>
      <c r="F3" s="62"/>
      <c r="G3" s="62"/>
      <c r="Z3" s="15" t="s">
        <v>65</v>
      </c>
    </row>
    <row r="4" spans="1:26" ht="18.75" customHeight="1" x14ac:dyDescent="0.25">
      <c r="A4" s="404" t="str">
        <f>'6.1. Паспорт сетевой график'!A5:K5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5" spans="1:26" ht="18.75" x14ac:dyDescent="0.3">
      <c r="A5" s="62"/>
      <c r="B5" s="62"/>
      <c r="C5" s="62"/>
      <c r="D5" s="62"/>
      <c r="E5" s="62"/>
      <c r="F5" s="62"/>
      <c r="G5" s="62"/>
      <c r="Z5" s="15"/>
    </row>
    <row r="6" spans="1:26"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row>
    <row r="7" spans="1:26" ht="18.75" x14ac:dyDescent="0.25">
      <c r="A7" s="342"/>
      <c r="B7" s="342"/>
      <c r="C7" s="342"/>
      <c r="D7" s="342"/>
      <c r="E7" s="342"/>
      <c r="F7" s="342"/>
      <c r="G7" s="342"/>
      <c r="H7" s="342"/>
      <c r="I7" s="343"/>
      <c r="J7" s="343"/>
      <c r="K7" s="343"/>
      <c r="L7" s="343"/>
      <c r="M7" s="343"/>
      <c r="N7" s="343"/>
      <c r="O7" s="343"/>
      <c r="P7" s="343"/>
      <c r="Q7" s="343"/>
      <c r="R7" s="343"/>
      <c r="S7" s="343"/>
      <c r="T7" s="343"/>
      <c r="U7" s="343"/>
      <c r="V7" s="343"/>
      <c r="W7" s="343"/>
      <c r="X7" s="343"/>
      <c r="Y7" s="343"/>
      <c r="Z7" s="343"/>
    </row>
    <row r="8" spans="1:26" x14ac:dyDescent="0.25">
      <c r="A8" s="481" t="str">
        <f>'6.1. Паспорт сетевой график'!A9</f>
        <v xml:space="preserve">Акционерное общество "Западная энергетическая компания" </v>
      </c>
      <c r="B8" s="481"/>
      <c r="C8" s="481"/>
      <c r="D8" s="481"/>
      <c r="E8" s="481"/>
      <c r="F8" s="481"/>
      <c r="G8" s="481"/>
      <c r="H8" s="481"/>
      <c r="I8" s="481"/>
      <c r="J8" s="481"/>
      <c r="K8" s="481"/>
      <c r="L8" s="481"/>
      <c r="M8" s="481"/>
      <c r="N8" s="481"/>
      <c r="O8" s="481"/>
      <c r="P8" s="481"/>
      <c r="Q8" s="481"/>
      <c r="R8" s="481"/>
      <c r="S8" s="481"/>
      <c r="T8" s="481"/>
      <c r="U8" s="481"/>
      <c r="V8" s="481"/>
      <c r="W8" s="481"/>
      <c r="X8" s="481"/>
      <c r="Y8" s="481"/>
      <c r="Z8" s="481"/>
    </row>
    <row r="9" spans="1:26" ht="18.75" customHeight="1"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row>
    <row r="10" spans="1:26" ht="18.75" x14ac:dyDescent="0.25">
      <c r="A10" s="342"/>
      <c r="B10" s="342"/>
      <c r="C10" s="342"/>
      <c r="D10" s="342"/>
      <c r="E10" s="342"/>
      <c r="F10" s="342"/>
      <c r="G10" s="342"/>
      <c r="H10" s="342"/>
      <c r="I10" s="343"/>
      <c r="J10" s="343"/>
      <c r="K10" s="343"/>
      <c r="L10" s="343"/>
      <c r="M10" s="343"/>
      <c r="N10" s="343"/>
      <c r="O10" s="343"/>
      <c r="P10" s="343"/>
      <c r="Q10" s="343"/>
      <c r="R10" s="343"/>
      <c r="S10" s="343"/>
      <c r="T10" s="343"/>
      <c r="U10" s="343"/>
      <c r="V10" s="343"/>
      <c r="W10" s="343"/>
      <c r="X10" s="343"/>
      <c r="Y10" s="343"/>
      <c r="Z10" s="343"/>
    </row>
    <row r="11" spans="1:26" x14ac:dyDescent="0.25">
      <c r="A11" s="481" t="str">
        <f>'6.1. Паспорт сетевой график'!A12</f>
        <v>L 21-03</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row>
    <row r="12" spans="1:26"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row>
    <row r="13" spans="1:26" ht="16.5" customHeight="1" x14ac:dyDescent="0.3">
      <c r="A13" s="344"/>
      <c r="B13" s="344"/>
      <c r="C13" s="344"/>
      <c r="D13" s="344"/>
      <c r="E13" s="344"/>
      <c r="F13" s="344"/>
      <c r="G13" s="344"/>
      <c r="H13" s="344"/>
      <c r="I13" s="79"/>
      <c r="J13" s="79"/>
      <c r="K13" s="79"/>
      <c r="L13" s="79"/>
      <c r="M13" s="79"/>
      <c r="N13" s="79"/>
      <c r="O13" s="79"/>
      <c r="P13" s="79"/>
      <c r="Q13" s="79"/>
      <c r="R13" s="79"/>
      <c r="S13" s="79"/>
      <c r="T13" s="79"/>
      <c r="U13" s="79"/>
      <c r="V13" s="79"/>
      <c r="W13" s="79"/>
      <c r="X13" s="79"/>
      <c r="Y13" s="79"/>
      <c r="Z13" s="79"/>
    </row>
    <row r="14" spans="1:26" ht="36" customHeight="1" x14ac:dyDescent="0.25">
      <c r="A14" s="482" t="str">
        <f>'6.1. Паспорт сетевой график'!A15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row>
    <row r="15" spans="1:26" ht="15.75" customHeight="1"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row>
    <row r="16" spans="1:26"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row>
    <row r="17" spans="1:29" x14ac:dyDescent="0.25">
      <c r="A17" s="62"/>
      <c r="I17" s="62"/>
      <c r="J17" s="62"/>
      <c r="K17" s="62"/>
      <c r="L17" s="62"/>
      <c r="M17" s="62"/>
      <c r="N17" s="62"/>
      <c r="O17" s="62"/>
      <c r="P17" s="62"/>
      <c r="Q17" s="62"/>
      <c r="R17" s="62"/>
      <c r="S17" s="62"/>
      <c r="T17" s="62"/>
      <c r="U17" s="62"/>
      <c r="V17" s="62"/>
      <c r="W17" s="62"/>
      <c r="X17" s="62"/>
      <c r="Y17" s="62"/>
    </row>
    <row r="18" spans="1:29" x14ac:dyDescent="0.25">
      <c r="A18" s="484" t="s">
        <v>500</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row>
    <row r="19" spans="1:29" x14ac:dyDescent="0.25">
      <c r="A19" s="62"/>
      <c r="B19" s="62"/>
      <c r="C19" s="62"/>
      <c r="D19" s="62"/>
      <c r="E19" s="62"/>
      <c r="F19" s="62"/>
      <c r="G19" s="62"/>
      <c r="I19" s="62"/>
      <c r="J19" s="62"/>
      <c r="K19" s="62"/>
      <c r="L19" s="62"/>
      <c r="M19" s="62"/>
      <c r="N19" s="62"/>
      <c r="O19" s="62"/>
      <c r="P19" s="62"/>
      <c r="Q19" s="62"/>
      <c r="R19" s="62"/>
      <c r="S19" s="62"/>
      <c r="T19" s="62"/>
      <c r="U19" s="62"/>
      <c r="V19" s="62"/>
      <c r="W19" s="62"/>
      <c r="X19" s="62"/>
      <c r="Y19" s="62"/>
    </row>
    <row r="20" spans="1:29" ht="33" customHeight="1" x14ac:dyDescent="0.25">
      <c r="A20" s="485" t="s">
        <v>191</v>
      </c>
      <c r="B20" s="485" t="s">
        <v>190</v>
      </c>
      <c r="C20" s="471" t="s">
        <v>189</v>
      </c>
      <c r="D20" s="471"/>
      <c r="E20" s="488" t="s">
        <v>188</v>
      </c>
      <c r="F20" s="488"/>
      <c r="G20" s="485" t="s">
        <v>621</v>
      </c>
      <c r="H20" s="485" t="s">
        <v>614</v>
      </c>
      <c r="I20" s="503">
        <v>2021</v>
      </c>
      <c r="J20" s="504"/>
      <c r="K20" s="504"/>
      <c r="L20" s="504"/>
      <c r="M20" s="503">
        <v>2022</v>
      </c>
      <c r="N20" s="504"/>
      <c r="O20" s="504"/>
      <c r="P20" s="504"/>
      <c r="Q20" s="503">
        <v>2023</v>
      </c>
      <c r="R20" s="504"/>
      <c r="S20" s="504"/>
      <c r="T20" s="504"/>
      <c r="U20" s="503">
        <v>2024</v>
      </c>
      <c r="V20" s="504"/>
      <c r="W20" s="504"/>
      <c r="X20" s="504"/>
      <c r="Y20" s="505" t="s">
        <v>187</v>
      </c>
      <c r="Z20" s="505"/>
      <c r="AA20" s="78"/>
      <c r="AB20" s="78"/>
      <c r="AC20" s="78"/>
    </row>
    <row r="21" spans="1:29" ht="99.75" customHeight="1" x14ac:dyDescent="0.25">
      <c r="A21" s="486"/>
      <c r="B21" s="486"/>
      <c r="C21" s="471"/>
      <c r="D21" s="471"/>
      <c r="E21" s="488"/>
      <c r="F21" s="488"/>
      <c r="G21" s="486"/>
      <c r="H21" s="486"/>
      <c r="I21" s="471" t="s">
        <v>2</v>
      </c>
      <c r="J21" s="471"/>
      <c r="K21" s="471" t="s">
        <v>186</v>
      </c>
      <c r="L21" s="471"/>
      <c r="M21" s="471" t="s">
        <v>2</v>
      </c>
      <c r="N21" s="471"/>
      <c r="O21" s="471" t="s">
        <v>186</v>
      </c>
      <c r="P21" s="471"/>
      <c r="Q21" s="471" t="s">
        <v>2</v>
      </c>
      <c r="R21" s="471"/>
      <c r="S21" s="471" t="s">
        <v>186</v>
      </c>
      <c r="T21" s="471"/>
      <c r="U21" s="471" t="s">
        <v>2</v>
      </c>
      <c r="V21" s="471"/>
      <c r="W21" s="471" t="s">
        <v>186</v>
      </c>
      <c r="X21" s="471"/>
      <c r="Y21" s="505"/>
      <c r="Z21" s="505"/>
    </row>
    <row r="22" spans="1:29" ht="89.25" customHeight="1" x14ac:dyDescent="0.25">
      <c r="A22" s="487"/>
      <c r="B22" s="487"/>
      <c r="C22" s="398" t="s">
        <v>2</v>
      </c>
      <c r="D22" s="398" t="s">
        <v>186</v>
      </c>
      <c r="E22" s="77" t="s">
        <v>607</v>
      </c>
      <c r="F22" s="77" t="s">
        <v>613</v>
      </c>
      <c r="G22" s="487"/>
      <c r="H22" s="487"/>
      <c r="I22" s="375" t="s">
        <v>479</v>
      </c>
      <c r="J22" s="375" t="s">
        <v>480</v>
      </c>
      <c r="K22" s="375" t="s">
        <v>479</v>
      </c>
      <c r="L22" s="375" t="s">
        <v>480</v>
      </c>
      <c r="M22" s="375" t="s">
        <v>479</v>
      </c>
      <c r="N22" s="375" t="s">
        <v>480</v>
      </c>
      <c r="O22" s="375" t="s">
        <v>479</v>
      </c>
      <c r="P22" s="375" t="s">
        <v>480</v>
      </c>
      <c r="Q22" s="375" t="s">
        <v>479</v>
      </c>
      <c r="R22" s="375" t="s">
        <v>480</v>
      </c>
      <c r="S22" s="375" t="s">
        <v>479</v>
      </c>
      <c r="T22" s="375" t="s">
        <v>480</v>
      </c>
      <c r="U22" s="375" t="s">
        <v>479</v>
      </c>
      <c r="V22" s="375" t="s">
        <v>480</v>
      </c>
      <c r="W22" s="375" t="s">
        <v>479</v>
      </c>
      <c r="X22" s="375" t="s">
        <v>480</v>
      </c>
      <c r="Y22" s="398" t="s">
        <v>2</v>
      </c>
      <c r="Z22" s="398" t="s">
        <v>186</v>
      </c>
    </row>
    <row r="23" spans="1:29" ht="19.5" customHeight="1" x14ac:dyDescent="0.25">
      <c r="A23" s="397">
        <v>1</v>
      </c>
      <c r="B23" s="397">
        <v>2</v>
      </c>
      <c r="C23" s="397">
        <v>3</v>
      </c>
      <c r="D23" s="397">
        <v>4</v>
      </c>
      <c r="E23" s="397">
        <v>5</v>
      </c>
      <c r="F23" s="397">
        <v>6</v>
      </c>
      <c r="G23" s="397">
        <f>F23+1</f>
        <v>7</v>
      </c>
      <c r="H23" s="397">
        <f t="shared" ref="H23:Z23" si="0">G23+1</f>
        <v>8</v>
      </c>
      <c r="I23" s="397">
        <f t="shared" si="0"/>
        <v>9</v>
      </c>
      <c r="J23" s="397">
        <f t="shared" si="0"/>
        <v>10</v>
      </c>
      <c r="K23" s="397">
        <f t="shared" si="0"/>
        <v>11</v>
      </c>
      <c r="L23" s="397">
        <f t="shared" si="0"/>
        <v>12</v>
      </c>
      <c r="M23" s="397">
        <f t="shared" si="0"/>
        <v>13</v>
      </c>
      <c r="N23" s="397">
        <f t="shared" si="0"/>
        <v>14</v>
      </c>
      <c r="O23" s="397">
        <f t="shared" si="0"/>
        <v>15</v>
      </c>
      <c r="P23" s="397">
        <f t="shared" si="0"/>
        <v>16</v>
      </c>
      <c r="Q23" s="397">
        <f t="shared" si="0"/>
        <v>17</v>
      </c>
      <c r="R23" s="397">
        <f t="shared" si="0"/>
        <v>18</v>
      </c>
      <c r="S23" s="397">
        <f t="shared" si="0"/>
        <v>19</v>
      </c>
      <c r="T23" s="397">
        <f t="shared" si="0"/>
        <v>20</v>
      </c>
      <c r="U23" s="397">
        <f t="shared" si="0"/>
        <v>21</v>
      </c>
      <c r="V23" s="397">
        <f t="shared" si="0"/>
        <v>22</v>
      </c>
      <c r="W23" s="397">
        <f t="shared" si="0"/>
        <v>23</v>
      </c>
      <c r="X23" s="397">
        <f t="shared" si="0"/>
        <v>24</v>
      </c>
      <c r="Y23" s="397">
        <f t="shared" si="0"/>
        <v>25</v>
      </c>
      <c r="Z23" s="397">
        <f t="shared" si="0"/>
        <v>26</v>
      </c>
    </row>
    <row r="24" spans="1:29" ht="47.25" customHeight="1" x14ac:dyDescent="0.25">
      <c r="A24" s="75">
        <v>1</v>
      </c>
      <c r="B24" s="74" t="s">
        <v>185</v>
      </c>
      <c r="C24" s="376" t="s">
        <v>587</v>
      </c>
      <c r="D24" s="376">
        <f t="shared" ref="D24:F24" si="1">SUM(D25:D29)</f>
        <v>7.3254102845759999</v>
      </c>
      <c r="E24" s="376">
        <f t="shared" ref="E24:E29" si="2">D24</f>
        <v>7.3254102845759999</v>
      </c>
      <c r="F24" s="376">
        <f t="shared" si="1"/>
        <v>7.3254102845759999</v>
      </c>
      <c r="G24" s="350">
        <v>0</v>
      </c>
      <c r="H24" s="350">
        <v>0</v>
      </c>
      <c r="I24" s="376" t="s">
        <v>587</v>
      </c>
      <c r="J24" s="376">
        <f t="shared" ref="J24:R24" si="3">SUM(J25:J29)</f>
        <v>0</v>
      </c>
      <c r="K24" s="376">
        <f t="shared" ref="K24:L24" si="4">SUM(K25:K29)</f>
        <v>0.34899914448000002</v>
      </c>
      <c r="L24" s="376">
        <f t="shared" si="4"/>
        <v>4</v>
      </c>
      <c r="M24" s="376" t="s">
        <v>587</v>
      </c>
      <c r="N24" s="376">
        <f t="shared" si="3"/>
        <v>0</v>
      </c>
      <c r="O24" s="376">
        <f t="shared" ref="O24:P24" si="5">SUM(O25:O29)</f>
        <v>6.9764111400960003</v>
      </c>
      <c r="P24" s="376">
        <f t="shared" si="5"/>
        <v>0</v>
      </c>
      <c r="Q24" s="376" t="s">
        <v>587</v>
      </c>
      <c r="R24" s="376">
        <f t="shared" si="3"/>
        <v>0</v>
      </c>
      <c r="S24" s="376">
        <f t="shared" ref="S24:T24" si="6">SUM(S25:S29)</f>
        <v>0</v>
      </c>
      <c r="T24" s="376">
        <f t="shared" si="6"/>
        <v>0</v>
      </c>
      <c r="U24" s="376" t="s">
        <v>587</v>
      </c>
      <c r="V24" s="376">
        <v>0</v>
      </c>
      <c r="W24" s="376">
        <v>0</v>
      </c>
      <c r="X24" s="376">
        <v>0</v>
      </c>
      <c r="Y24" s="376" t="s">
        <v>587</v>
      </c>
      <c r="Z24" s="376">
        <f>K24+O24+S24+W24</f>
        <v>7.3254102845759999</v>
      </c>
    </row>
    <row r="25" spans="1:29" ht="24" customHeight="1" x14ac:dyDescent="0.25">
      <c r="A25" s="72" t="s">
        <v>184</v>
      </c>
      <c r="B25" s="46" t="s">
        <v>183</v>
      </c>
      <c r="C25" s="376" t="s">
        <v>587</v>
      </c>
      <c r="D25" s="376">
        <v>0</v>
      </c>
      <c r="E25" s="376">
        <f t="shared" si="2"/>
        <v>0</v>
      </c>
      <c r="F25" s="376">
        <f>E25-H25</f>
        <v>0</v>
      </c>
      <c r="G25" s="350">
        <v>0</v>
      </c>
      <c r="H25" s="350">
        <v>0</v>
      </c>
      <c r="I25" s="350" t="s">
        <v>587</v>
      </c>
      <c r="J25" s="350">
        <v>0</v>
      </c>
      <c r="K25" s="350">
        <v>0</v>
      </c>
      <c r="L25" s="350">
        <v>0</v>
      </c>
      <c r="M25" s="350" t="s">
        <v>587</v>
      </c>
      <c r="N25" s="350">
        <v>0</v>
      </c>
      <c r="O25" s="350">
        <v>0</v>
      </c>
      <c r="P25" s="350">
        <v>0</v>
      </c>
      <c r="Q25" s="376" t="s">
        <v>587</v>
      </c>
      <c r="R25" s="350">
        <v>0</v>
      </c>
      <c r="S25" s="350">
        <v>0</v>
      </c>
      <c r="T25" s="350">
        <v>0</v>
      </c>
      <c r="U25" s="376" t="s">
        <v>587</v>
      </c>
      <c r="V25" s="376">
        <v>0</v>
      </c>
      <c r="W25" s="376">
        <v>0</v>
      </c>
      <c r="X25" s="376">
        <v>0</v>
      </c>
      <c r="Y25" s="376" t="s">
        <v>587</v>
      </c>
      <c r="Z25" s="376">
        <f t="shared" ref="Z25:Z64" si="7">K25+O25+S25+W25</f>
        <v>0</v>
      </c>
    </row>
    <row r="26" spans="1:29" x14ac:dyDescent="0.25">
      <c r="A26" s="72" t="s">
        <v>182</v>
      </c>
      <c r="B26" s="46" t="s">
        <v>181</v>
      </c>
      <c r="C26" s="376" t="s">
        <v>587</v>
      </c>
      <c r="D26" s="376">
        <v>0</v>
      </c>
      <c r="E26" s="376">
        <f t="shared" si="2"/>
        <v>0</v>
      </c>
      <c r="F26" s="376">
        <f t="shared" ref="F26:F64" si="8">E26-H26</f>
        <v>0</v>
      </c>
      <c r="G26" s="350">
        <v>0</v>
      </c>
      <c r="H26" s="350">
        <v>0</v>
      </c>
      <c r="I26" s="350" t="s">
        <v>587</v>
      </c>
      <c r="J26" s="350">
        <v>0</v>
      </c>
      <c r="K26" s="350">
        <v>0</v>
      </c>
      <c r="L26" s="350">
        <v>0</v>
      </c>
      <c r="M26" s="350" t="s">
        <v>587</v>
      </c>
      <c r="N26" s="350">
        <v>0</v>
      </c>
      <c r="O26" s="350">
        <v>0</v>
      </c>
      <c r="P26" s="350">
        <v>0</v>
      </c>
      <c r="Q26" s="376" t="s">
        <v>587</v>
      </c>
      <c r="R26" s="350">
        <v>0</v>
      </c>
      <c r="S26" s="350">
        <v>0</v>
      </c>
      <c r="T26" s="350">
        <v>0</v>
      </c>
      <c r="U26" s="376" t="s">
        <v>587</v>
      </c>
      <c r="V26" s="376">
        <v>0</v>
      </c>
      <c r="W26" s="376">
        <v>0</v>
      </c>
      <c r="X26" s="376">
        <v>0</v>
      </c>
      <c r="Y26" s="376" t="s">
        <v>587</v>
      </c>
      <c r="Z26" s="376">
        <f t="shared" si="7"/>
        <v>0</v>
      </c>
    </row>
    <row r="27" spans="1:29" ht="31.5" x14ac:dyDescent="0.25">
      <c r="A27" s="72" t="s">
        <v>180</v>
      </c>
      <c r="B27" s="46" t="s">
        <v>435</v>
      </c>
      <c r="C27" s="376" t="s">
        <v>587</v>
      </c>
      <c r="D27" s="376">
        <f>D30*1.2</f>
        <v>7.3254102845759999</v>
      </c>
      <c r="E27" s="376">
        <f t="shared" si="2"/>
        <v>7.3254102845759999</v>
      </c>
      <c r="F27" s="376">
        <f t="shared" si="8"/>
        <v>7.3254102845759999</v>
      </c>
      <c r="G27" s="350">
        <v>0</v>
      </c>
      <c r="H27" s="350">
        <v>0</v>
      </c>
      <c r="I27" s="350" t="s">
        <v>587</v>
      </c>
      <c r="J27" s="350">
        <v>0</v>
      </c>
      <c r="K27" s="350">
        <f>K30*1.2</f>
        <v>0.34899914448000002</v>
      </c>
      <c r="L27" s="350">
        <v>4</v>
      </c>
      <c r="M27" s="350" t="s">
        <v>587</v>
      </c>
      <c r="N27" s="350">
        <v>0</v>
      </c>
      <c r="O27" s="350">
        <f>O30*1.2</f>
        <v>6.9764111400960003</v>
      </c>
      <c r="P27" s="350">
        <v>0</v>
      </c>
      <c r="Q27" s="376" t="s">
        <v>587</v>
      </c>
      <c r="R27" s="350">
        <v>0</v>
      </c>
      <c r="S27" s="350">
        <v>0</v>
      </c>
      <c r="T27" s="350">
        <v>0</v>
      </c>
      <c r="U27" s="376" t="s">
        <v>587</v>
      </c>
      <c r="V27" s="376">
        <v>0</v>
      </c>
      <c r="W27" s="376">
        <v>0</v>
      </c>
      <c r="X27" s="376">
        <v>0</v>
      </c>
      <c r="Y27" s="376" t="s">
        <v>587</v>
      </c>
      <c r="Z27" s="376">
        <f t="shared" si="7"/>
        <v>7.3254102845759999</v>
      </c>
    </row>
    <row r="28" spans="1:29" x14ac:dyDescent="0.25">
      <c r="A28" s="72" t="s">
        <v>179</v>
      </c>
      <c r="B28" s="46" t="s">
        <v>541</v>
      </c>
      <c r="C28" s="376" t="s">
        <v>587</v>
      </c>
      <c r="D28" s="376">
        <v>0</v>
      </c>
      <c r="E28" s="376">
        <f t="shared" si="2"/>
        <v>0</v>
      </c>
      <c r="F28" s="376">
        <f t="shared" si="8"/>
        <v>0</v>
      </c>
      <c r="G28" s="350">
        <v>0</v>
      </c>
      <c r="H28" s="350">
        <v>0</v>
      </c>
      <c r="I28" s="350" t="s">
        <v>587</v>
      </c>
      <c r="J28" s="350">
        <v>0</v>
      </c>
      <c r="K28" s="350">
        <v>0</v>
      </c>
      <c r="L28" s="350">
        <v>0</v>
      </c>
      <c r="M28" s="350" t="s">
        <v>587</v>
      </c>
      <c r="N28" s="350">
        <v>0</v>
      </c>
      <c r="O28" s="350">
        <v>0</v>
      </c>
      <c r="P28" s="350">
        <v>0</v>
      </c>
      <c r="Q28" s="376" t="s">
        <v>587</v>
      </c>
      <c r="R28" s="350">
        <v>0</v>
      </c>
      <c r="S28" s="350">
        <v>0</v>
      </c>
      <c r="T28" s="350">
        <v>0</v>
      </c>
      <c r="U28" s="376" t="s">
        <v>587</v>
      </c>
      <c r="V28" s="376">
        <v>0</v>
      </c>
      <c r="W28" s="376">
        <v>0</v>
      </c>
      <c r="X28" s="376">
        <v>0</v>
      </c>
      <c r="Y28" s="376" t="s">
        <v>587</v>
      </c>
      <c r="Z28" s="376">
        <f t="shared" si="7"/>
        <v>0</v>
      </c>
    </row>
    <row r="29" spans="1:29" x14ac:dyDescent="0.25">
      <c r="A29" s="72" t="s">
        <v>178</v>
      </c>
      <c r="B29" s="76" t="s">
        <v>177</v>
      </c>
      <c r="C29" s="376" t="s">
        <v>587</v>
      </c>
      <c r="D29" s="376">
        <v>0</v>
      </c>
      <c r="E29" s="376">
        <f t="shared" si="2"/>
        <v>0</v>
      </c>
      <c r="F29" s="376">
        <f t="shared" si="8"/>
        <v>0</v>
      </c>
      <c r="G29" s="350">
        <v>0</v>
      </c>
      <c r="H29" s="350">
        <v>0</v>
      </c>
      <c r="I29" s="350" t="s">
        <v>587</v>
      </c>
      <c r="J29" s="350">
        <v>0</v>
      </c>
      <c r="K29" s="350">
        <v>0</v>
      </c>
      <c r="L29" s="350">
        <v>0</v>
      </c>
      <c r="M29" s="350" t="s">
        <v>587</v>
      </c>
      <c r="N29" s="350">
        <v>0</v>
      </c>
      <c r="O29" s="350">
        <v>0</v>
      </c>
      <c r="P29" s="350">
        <v>0</v>
      </c>
      <c r="Q29" s="376" t="s">
        <v>587</v>
      </c>
      <c r="R29" s="350">
        <v>0</v>
      </c>
      <c r="S29" s="350">
        <v>0</v>
      </c>
      <c r="T29" s="350">
        <v>0</v>
      </c>
      <c r="U29" s="376" t="s">
        <v>587</v>
      </c>
      <c r="V29" s="376">
        <v>0</v>
      </c>
      <c r="W29" s="376">
        <v>0</v>
      </c>
      <c r="X29" s="376">
        <v>0</v>
      </c>
      <c r="Y29" s="376" t="s">
        <v>587</v>
      </c>
      <c r="Z29" s="376">
        <f t="shared" si="7"/>
        <v>0</v>
      </c>
    </row>
    <row r="30" spans="1:29" s="324" customFormat="1" ht="47.25" x14ac:dyDescent="0.25">
      <c r="A30" s="75" t="s">
        <v>61</v>
      </c>
      <c r="B30" s="74" t="s">
        <v>176</v>
      </c>
      <c r="C30" s="376" t="s">
        <v>587</v>
      </c>
      <c r="D30" s="376">
        <f>SUM(D31:D34)</f>
        <v>6.1045085704800002</v>
      </c>
      <c r="E30" s="376">
        <f>D30</f>
        <v>6.1045085704800002</v>
      </c>
      <c r="F30" s="376">
        <f t="shared" si="8"/>
        <v>6.1045085704800002</v>
      </c>
      <c r="G30" s="350">
        <v>0</v>
      </c>
      <c r="H30" s="350">
        <v>0</v>
      </c>
      <c r="I30" s="376" t="s">
        <v>587</v>
      </c>
      <c r="J30" s="376">
        <f t="shared" ref="J30:T30" si="9">SUM(J31:J34)</f>
        <v>0</v>
      </c>
      <c r="K30" s="376">
        <f t="shared" si="9"/>
        <v>0.29083262040000002</v>
      </c>
      <c r="L30" s="376">
        <f t="shared" si="9"/>
        <v>0</v>
      </c>
      <c r="M30" s="376" t="s">
        <v>587</v>
      </c>
      <c r="N30" s="376">
        <f t="shared" si="9"/>
        <v>0</v>
      </c>
      <c r="O30" s="350">
        <f>D30-K30</f>
        <v>5.8136759500800004</v>
      </c>
      <c r="P30" s="376">
        <f t="shared" si="9"/>
        <v>0</v>
      </c>
      <c r="Q30" s="376" t="s">
        <v>587</v>
      </c>
      <c r="R30" s="376">
        <f t="shared" si="9"/>
        <v>0</v>
      </c>
      <c r="S30" s="376">
        <f t="shared" si="9"/>
        <v>0</v>
      </c>
      <c r="T30" s="376">
        <f t="shared" si="9"/>
        <v>0</v>
      </c>
      <c r="U30" s="376" t="s">
        <v>587</v>
      </c>
      <c r="V30" s="376">
        <v>0</v>
      </c>
      <c r="W30" s="376">
        <v>0</v>
      </c>
      <c r="X30" s="376">
        <v>0</v>
      </c>
      <c r="Y30" s="376" t="s">
        <v>587</v>
      </c>
      <c r="Z30" s="376">
        <f t="shared" si="7"/>
        <v>6.1045085704800002</v>
      </c>
    </row>
    <row r="31" spans="1:29" x14ac:dyDescent="0.25">
      <c r="A31" s="75" t="s">
        <v>175</v>
      </c>
      <c r="B31" s="46" t="s">
        <v>174</v>
      </c>
      <c r="C31" s="376" t="s">
        <v>587</v>
      </c>
      <c r="D31" s="376">
        <v>0.29083262040000002</v>
      </c>
      <c r="E31" s="376">
        <f t="shared" ref="E31:E64" si="10">D31</f>
        <v>0.29083262040000002</v>
      </c>
      <c r="F31" s="376"/>
      <c r="G31" s="350">
        <v>0</v>
      </c>
      <c r="H31" s="350">
        <v>0</v>
      </c>
      <c r="I31" s="350" t="s">
        <v>587</v>
      </c>
      <c r="J31" s="350">
        <v>0</v>
      </c>
      <c r="K31" s="350">
        <f>E31</f>
        <v>0.29083262040000002</v>
      </c>
      <c r="L31" s="350">
        <v>0</v>
      </c>
      <c r="M31" s="350" t="s">
        <v>587</v>
      </c>
      <c r="N31" s="350">
        <v>0</v>
      </c>
      <c r="O31" s="350">
        <f>D31-K31</f>
        <v>0</v>
      </c>
      <c r="P31" s="350">
        <v>0</v>
      </c>
      <c r="Q31" s="376" t="s">
        <v>587</v>
      </c>
      <c r="R31" s="350">
        <v>0</v>
      </c>
      <c r="S31" s="350">
        <v>0</v>
      </c>
      <c r="T31" s="350">
        <v>0</v>
      </c>
      <c r="U31" s="376" t="s">
        <v>587</v>
      </c>
      <c r="V31" s="376">
        <v>0</v>
      </c>
      <c r="W31" s="376">
        <v>0</v>
      </c>
      <c r="X31" s="376">
        <v>0</v>
      </c>
      <c r="Y31" s="376" t="s">
        <v>587</v>
      </c>
      <c r="Z31" s="376">
        <f t="shared" si="7"/>
        <v>0.29083262040000002</v>
      </c>
    </row>
    <row r="32" spans="1:29" ht="31.5" x14ac:dyDescent="0.25">
      <c r="A32" s="75" t="s">
        <v>173</v>
      </c>
      <c r="B32" s="46" t="s">
        <v>172</v>
      </c>
      <c r="C32" s="376" t="s">
        <v>587</v>
      </c>
      <c r="D32" s="376">
        <v>1.4534189875200001</v>
      </c>
      <c r="E32" s="376">
        <f t="shared" si="10"/>
        <v>1.4534189875200001</v>
      </c>
      <c r="F32" s="376">
        <f t="shared" si="8"/>
        <v>1.4534189875200001</v>
      </c>
      <c r="G32" s="350">
        <v>0</v>
      </c>
      <c r="H32" s="350">
        <v>0</v>
      </c>
      <c r="I32" s="350" t="s">
        <v>587</v>
      </c>
      <c r="J32" s="350">
        <v>0</v>
      </c>
      <c r="K32" s="350">
        <v>0</v>
      </c>
      <c r="L32" s="350">
        <v>0</v>
      </c>
      <c r="M32" s="350" t="s">
        <v>587</v>
      </c>
      <c r="N32" s="350">
        <v>0</v>
      </c>
      <c r="O32" s="350">
        <f t="shared" ref="O32:O34" si="11">D32-K32</f>
        <v>1.4534189875200001</v>
      </c>
      <c r="P32" s="350">
        <v>0</v>
      </c>
      <c r="Q32" s="376" t="s">
        <v>587</v>
      </c>
      <c r="R32" s="350">
        <v>0</v>
      </c>
      <c r="S32" s="350">
        <v>0</v>
      </c>
      <c r="T32" s="350">
        <v>0</v>
      </c>
      <c r="U32" s="376" t="s">
        <v>587</v>
      </c>
      <c r="V32" s="376">
        <v>0</v>
      </c>
      <c r="W32" s="376">
        <v>0</v>
      </c>
      <c r="X32" s="376">
        <v>0</v>
      </c>
      <c r="Y32" s="376" t="s">
        <v>587</v>
      </c>
      <c r="Z32" s="376">
        <f t="shared" si="7"/>
        <v>1.4534189875200001</v>
      </c>
    </row>
    <row r="33" spans="1:26" x14ac:dyDescent="0.25">
      <c r="A33" s="75" t="s">
        <v>171</v>
      </c>
      <c r="B33" s="46" t="s">
        <v>170</v>
      </c>
      <c r="C33" s="376" t="s">
        <v>587</v>
      </c>
      <c r="D33" s="376">
        <v>4.3602569625600003</v>
      </c>
      <c r="E33" s="376">
        <f t="shared" si="10"/>
        <v>4.3602569625600003</v>
      </c>
      <c r="F33" s="376">
        <f t="shared" si="8"/>
        <v>4.3602569625600003</v>
      </c>
      <c r="G33" s="350">
        <v>0</v>
      </c>
      <c r="H33" s="350">
        <v>0</v>
      </c>
      <c r="I33" s="350" t="s">
        <v>587</v>
      </c>
      <c r="J33" s="350">
        <v>0</v>
      </c>
      <c r="K33" s="350">
        <v>0</v>
      </c>
      <c r="L33" s="350">
        <v>0</v>
      </c>
      <c r="M33" s="350" t="s">
        <v>587</v>
      </c>
      <c r="N33" s="350">
        <v>0</v>
      </c>
      <c r="O33" s="350">
        <f t="shared" si="11"/>
        <v>4.3602569625600003</v>
      </c>
      <c r="P33" s="350">
        <v>0</v>
      </c>
      <c r="Q33" s="376" t="s">
        <v>587</v>
      </c>
      <c r="R33" s="350">
        <v>0</v>
      </c>
      <c r="S33" s="350">
        <v>0</v>
      </c>
      <c r="T33" s="350">
        <v>0</v>
      </c>
      <c r="U33" s="376" t="s">
        <v>587</v>
      </c>
      <c r="V33" s="376">
        <v>0</v>
      </c>
      <c r="W33" s="376">
        <v>0</v>
      </c>
      <c r="X33" s="376">
        <v>0</v>
      </c>
      <c r="Y33" s="376" t="s">
        <v>587</v>
      </c>
      <c r="Z33" s="376">
        <f t="shared" si="7"/>
        <v>4.3602569625600003</v>
      </c>
    </row>
    <row r="34" spans="1:26" x14ac:dyDescent="0.25">
      <c r="A34" s="75" t="s">
        <v>169</v>
      </c>
      <c r="B34" s="46" t="s">
        <v>168</v>
      </c>
      <c r="C34" s="376" t="s">
        <v>587</v>
      </c>
      <c r="D34" s="376">
        <v>0</v>
      </c>
      <c r="E34" s="376">
        <f t="shared" si="10"/>
        <v>0</v>
      </c>
      <c r="F34" s="376">
        <f t="shared" si="8"/>
        <v>0</v>
      </c>
      <c r="G34" s="350">
        <v>0</v>
      </c>
      <c r="H34" s="350">
        <v>0</v>
      </c>
      <c r="I34" s="350" t="s">
        <v>587</v>
      </c>
      <c r="J34" s="350">
        <v>0</v>
      </c>
      <c r="K34" s="350">
        <v>0</v>
      </c>
      <c r="L34" s="350">
        <v>0</v>
      </c>
      <c r="M34" s="350" t="s">
        <v>587</v>
      </c>
      <c r="N34" s="350">
        <v>0</v>
      </c>
      <c r="O34" s="350">
        <f t="shared" si="11"/>
        <v>0</v>
      </c>
      <c r="P34" s="350">
        <v>0</v>
      </c>
      <c r="Q34" s="376" t="s">
        <v>587</v>
      </c>
      <c r="R34" s="350">
        <v>0</v>
      </c>
      <c r="S34" s="350">
        <v>0</v>
      </c>
      <c r="T34" s="350">
        <v>0</v>
      </c>
      <c r="U34" s="376" t="s">
        <v>587</v>
      </c>
      <c r="V34" s="376">
        <v>0</v>
      </c>
      <c r="W34" s="376">
        <v>0</v>
      </c>
      <c r="X34" s="376">
        <v>0</v>
      </c>
      <c r="Y34" s="376" t="s">
        <v>587</v>
      </c>
      <c r="Z34" s="376">
        <f t="shared" si="7"/>
        <v>0</v>
      </c>
    </row>
    <row r="35" spans="1:26" s="324" customFormat="1" ht="31.5" x14ac:dyDescent="0.25">
      <c r="A35" s="75" t="s">
        <v>60</v>
      </c>
      <c r="B35" s="74" t="s">
        <v>167</v>
      </c>
      <c r="C35" s="376" t="s">
        <v>587</v>
      </c>
      <c r="D35" s="376">
        <v>0</v>
      </c>
      <c r="E35" s="376">
        <f t="shared" si="10"/>
        <v>0</v>
      </c>
      <c r="F35" s="376">
        <f t="shared" si="8"/>
        <v>0</v>
      </c>
      <c r="G35" s="350">
        <v>0</v>
      </c>
      <c r="H35" s="350">
        <v>0</v>
      </c>
      <c r="I35" s="376" t="s">
        <v>587</v>
      </c>
      <c r="J35" s="376">
        <v>0</v>
      </c>
      <c r="K35" s="376">
        <v>0</v>
      </c>
      <c r="L35" s="376">
        <v>0</v>
      </c>
      <c r="M35" s="376" t="s">
        <v>587</v>
      </c>
      <c r="N35" s="376">
        <v>0</v>
      </c>
      <c r="O35" s="350">
        <f t="shared" ref="O35:O51" si="12">D35</f>
        <v>0</v>
      </c>
      <c r="P35" s="376">
        <v>0</v>
      </c>
      <c r="Q35" s="376" t="s">
        <v>587</v>
      </c>
      <c r="R35" s="376">
        <v>0</v>
      </c>
      <c r="S35" s="376">
        <v>0</v>
      </c>
      <c r="T35" s="376">
        <v>0</v>
      </c>
      <c r="U35" s="376" t="s">
        <v>587</v>
      </c>
      <c r="V35" s="376">
        <v>0</v>
      </c>
      <c r="W35" s="376">
        <v>0</v>
      </c>
      <c r="X35" s="376">
        <v>0</v>
      </c>
      <c r="Y35" s="376" t="s">
        <v>587</v>
      </c>
      <c r="Z35" s="376">
        <f t="shared" si="7"/>
        <v>0</v>
      </c>
    </row>
    <row r="36" spans="1:26" ht="31.5" x14ac:dyDescent="0.25">
      <c r="A36" s="72" t="s">
        <v>166</v>
      </c>
      <c r="B36" s="377" t="s">
        <v>165</v>
      </c>
      <c r="C36" s="376" t="s">
        <v>587</v>
      </c>
      <c r="D36" s="376">
        <v>0</v>
      </c>
      <c r="E36" s="376">
        <f t="shared" si="10"/>
        <v>0</v>
      </c>
      <c r="F36" s="376">
        <f t="shared" si="8"/>
        <v>0</v>
      </c>
      <c r="G36" s="350">
        <v>0</v>
      </c>
      <c r="H36" s="350">
        <v>0</v>
      </c>
      <c r="I36" s="350" t="s">
        <v>587</v>
      </c>
      <c r="J36" s="350">
        <v>0</v>
      </c>
      <c r="K36" s="350">
        <v>0</v>
      </c>
      <c r="L36" s="350">
        <v>0</v>
      </c>
      <c r="M36" s="350" t="s">
        <v>587</v>
      </c>
      <c r="N36" s="350">
        <v>0</v>
      </c>
      <c r="O36" s="350">
        <f t="shared" si="12"/>
        <v>0</v>
      </c>
      <c r="P36" s="350">
        <v>0</v>
      </c>
      <c r="Q36" s="376" t="s">
        <v>587</v>
      </c>
      <c r="R36" s="350">
        <v>0</v>
      </c>
      <c r="S36" s="350">
        <v>0</v>
      </c>
      <c r="T36" s="350">
        <v>0</v>
      </c>
      <c r="U36" s="376" t="s">
        <v>587</v>
      </c>
      <c r="V36" s="376">
        <v>0</v>
      </c>
      <c r="W36" s="376">
        <v>0</v>
      </c>
      <c r="X36" s="376">
        <v>0</v>
      </c>
      <c r="Y36" s="376" t="s">
        <v>587</v>
      </c>
      <c r="Z36" s="376">
        <f t="shared" si="7"/>
        <v>0</v>
      </c>
    </row>
    <row r="37" spans="1:26" x14ac:dyDescent="0.25">
      <c r="A37" s="72" t="s">
        <v>164</v>
      </c>
      <c r="B37" s="377" t="s">
        <v>154</v>
      </c>
      <c r="C37" s="376" t="s">
        <v>587</v>
      </c>
      <c r="D37" s="376">
        <v>0</v>
      </c>
      <c r="E37" s="376">
        <f t="shared" si="10"/>
        <v>0</v>
      </c>
      <c r="F37" s="376">
        <f t="shared" si="8"/>
        <v>0</v>
      </c>
      <c r="G37" s="350">
        <v>0</v>
      </c>
      <c r="H37" s="350">
        <v>0</v>
      </c>
      <c r="I37" s="350" t="s">
        <v>587</v>
      </c>
      <c r="J37" s="350">
        <v>0</v>
      </c>
      <c r="K37" s="350">
        <v>0</v>
      </c>
      <c r="L37" s="350">
        <v>0</v>
      </c>
      <c r="M37" s="350" t="s">
        <v>587</v>
      </c>
      <c r="N37" s="350">
        <v>0</v>
      </c>
      <c r="O37" s="350">
        <f t="shared" si="12"/>
        <v>0</v>
      </c>
      <c r="P37" s="350">
        <v>0</v>
      </c>
      <c r="Q37" s="376" t="s">
        <v>587</v>
      </c>
      <c r="R37" s="350">
        <v>0</v>
      </c>
      <c r="S37" s="350">
        <v>0</v>
      </c>
      <c r="T37" s="350">
        <v>0</v>
      </c>
      <c r="U37" s="376" t="s">
        <v>587</v>
      </c>
      <c r="V37" s="376">
        <v>0</v>
      </c>
      <c r="W37" s="376">
        <v>0</v>
      </c>
      <c r="X37" s="376">
        <v>0</v>
      </c>
      <c r="Y37" s="376" t="s">
        <v>587</v>
      </c>
      <c r="Z37" s="376">
        <f t="shared" si="7"/>
        <v>0</v>
      </c>
    </row>
    <row r="38" spans="1:26" x14ac:dyDescent="0.25">
      <c r="A38" s="72" t="s">
        <v>163</v>
      </c>
      <c r="B38" s="377" t="s">
        <v>152</v>
      </c>
      <c r="C38" s="376" t="s">
        <v>587</v>
      </c>
      <c r="D38" s="376">
        <v>0</v>
      </c>
      <c r="E38" s="376">
        <f t="shared" si="10"/>
        <v>0</v>
      </c>
      <c r="F38" s="376">
        <f t="shared" si="8"/>
        <v>0</v>
      </c>
      <c r="G38" s="350">
        <v>0</v>
      </c>
      <c r="H38" s="350">
        <v>0</v>
      </c>
      <c r="I38" s="350" t="s">
        <v>587</v>
      </c>
      <c r="J38" s="350">
        <v>0</v>
      </c>
      <c r="K38" s="350">
        <v>0</v>
      </c>
      <c r="L38" s="350">
        <v>0</v>
      </c>
      <c r="M38" s="350" t="s">
        <v>587</v>
      </c>
      <c r="N38" s="350">
        <v>0</v>
      </c>
      <c r="O38" s="350">
        <f t="shared" si="12"/>
        <v>0</v>
      </c>
      <c r="P38" s="350">
        <v>0</v>
      </c>
      <c r="Q38" s="376" t="s">
        <v>587</v>
      </c>
      <c r="R38" s="350">
        <v>0</v>
      </c>
      <c r="S38" s="350">
        <v>0</v>
      </c>
      <c r="T38" s="350">
        <v>0</v>
      </c>
      <c r="U38" s="376" t="s">
        <v>587</v>
      </c>
      <c r="V38" s="376">
        <v>0</v>
      </c>
      <c r="W38" s="376">
        <v>0</v>
      </c>
      <c r="X38" s="376">
        <v>0</v>
      </c>
      <c r="Y38" s="376" t="s">
        <v>587</v>
      </c>
      <c r="Z38" s="376">
        <f t="shared" si="7"/>
        <v>0</v>
      </c>
    </row>
    <row r="39" spans="1:26" ht="31.5" x14ac:dyDescent="0.25">
      <c r="A39" s="72" t="s">
        <v>162</v>
      </c>
      <c r="B39" s="46" t="s">
        <v>150</v>
      </c>
      <c r="C39" s="376" t="s">
        <v>587</v>
      </c>
      <c r="D39" s="376">
        <v>0</v>
      </c>
      <c r="E39" s="376">
        <f t="shared" si="10"/>
        <v>0</v>
      </c>
      <c r="F39" s="376">
        <f t="shared" si="8"/>
        <v>0</v>
      </c>
      <c r="G39" s="350">
        <v>0</v>
      </c>
      <c r="H39" s="350">
        <v>0</v>
      </c>
      <c r="I39" s="350" t="s">
        <v>587</v>
      </c>
      <c r="J39" s="350">
        <v>0</v>
      </c>
      <c r="K39" s="350">
        <v>0</v>
      </c>
      <c r="L39" s="350">
        <v>0</v>
      </c>
      <c r="M39" s="350" t="s">
        <v>587</v>
      </c>
      <c r="N39" s="350">
        <v>0</v>
      </c>
      <c r="O39" s="350">
        <f t="shared" si="12"/>
        <v>0</v>
      </c>
      <c r="P39" s="350">
        <v>0</v>
      </c>
      <c r="Q39" s="376" t="s">
        <v>587</v>
      </c>
      <c r="R39" s="350">
        <v>0</v>
      </c>
      <c r="S39" s="350">
        <v>0</v>
      </c>
      <c r="T39" s="350">
        <v>0</v>
      </c>
      <c r="U39" s="376" t="s">
        <v>587</v>
      </c>
      <c r="V39" s="376">
        <v>0</v>
      </c>
      <c r="W39" s="376">
        <v>0</v>
      </c>
      <c r="X39" s="376">
        <v>0</v>
      </c>
      <c r="Y39" s="376" t="s">
        <v>587</v>
      </c>
      <c r="Z39" s="376">
        <f t="shared" si="7"/>
        <v>0</v>
      </c>
    </row>
    <row r="40" spans="1:26" ht="31.5" x14ac:dyDescent="0.25">
      <c r="A40" s="72" t="s">
        <v>161</v>
      </c>
      <c r="B40" s="46" t="s">
        <v>148</v>
      </c>
      <c r="C40" s="376" t="s">
        <v>587</v>
      </c>
      <c r="D40" s="376">
        <v>0</v>
      </c>
      <c r="E40" s="376">
        <f t="shared" si="10"/>
        <v>0</v>
      </c>
      <c r="F40" s="376">
        <f t="shared" si="8"/>
        <v>0</v>
      </c>
      <c r="G40" s="350">
        <v>0</v>
      </c>
      <c r="H40" s="350">
        <v>0</v>
      </c>
      <c r="I40" s="350" t="s">
        <v>587</v>
      </c>
      <c r="J40" s="350">
        <v>0</v>
      </c>
      <c r="K40" s="350">
        <v>0</v>
      </c>
      <c r="L40" s="350">
        <v>0</v>
      </c>
      <c r="M40" s="350" t="s">
        <v>587</v>
      </c>
      <c r="N40" s="350">
        <v>0</v>
      </c>
      <c r="O40" s="350">
        <f t="shared" si="12"/>
        <v>0</v>
      </c>
      <c r="P40" s="350">
        <v>0</v>
      </c>
      <c r="Q40" s="376" t="s">
        <v>587</v>
      </c>
      <c r="R40" s="350">
        <v>0</v>
      </c>
      <c r="S40" s="350">
        <v>0</v>
      </c>
      <c r="T40" s="350">
        <v>0</v>
      </c>
      <c r="U40" s="376" t="s">
        <v>587</v>
      </c>
      <c r="V40" s="376">
        <v>0</v>
      </c>
      <c r="W40" s="376">
        <v>0</v>
      </c>
      <c r="X40" s="376">
        <v>0</v>
      </c>
      <c r="Y40" s="376" t="s">
        <v>587</v>
      </c>
      <c r="Z40" s="376">
        <f t="shared" si="7"/>
        <v>0</v>
      </c>
    </row>
    <row r="41" spans="1:26" x14ac:dyDescent="0.25">
      <c r="A41" s="72" t="s">
        <v>160</v>
      </c>
      <c r="B41" s="46" t="s">
        <v>146</v>
      </c>
      <c r="C41" s="376" t="s">
        <v>587</v>
      </c>
      <c r="D41" s="376">
        <v>0</v>
      </c>
      <c r="E41" s="376">
        <f t="shared" si="10"/>
        <v>0</v>
      </c>
      <c r="F41" s="376">
        <f t="shared" si="8"/>
        <v>0</v>
      </c>
      <c r="G41" s="350">
        <v>0</v>
      </c>
      <c r="H41" s="350">
        <v>0</v>
      </c>
      <c r="I41" s="350" t="s">
        <v>587</v>
      </c>
      <c r="J41" s="350">
        <v>0</v>
      </c>
      <c r="K41" s="350">
        <v>0</v>
      </c>
      <c r="L41" s="350">
        <v>0</v>
      </c>
      <c r="M41" s="350" t="s">
        <v>587</v>
      </c>
      <c r="N41" s="350">
        <v>0</v>
      </c>
      <c r="O41" s="350">
        <f t="shared" si="12"/>
        <v>0</v>
      </c>
      <c r="P41" s="350">
        <v>0</v>
      </c>
      <c r="Q41" s="376" t="s">
        <v>587</v>
      </c>
      <c r="R41" s="350">
        <v>0</v>
      </c>
      <c r="S41" s="350">
        <v>0</v>
      </c>
      <c r="T41" s="350">
        <v>0</v>
      </c>
      <c r="U41" s="376" t="s">
        <v>587</v>
      </c>
      <c r="V41" s="376">
        <v>0</v>
      </c>
      <c r="W41" s="376">
        <v>0</v>
      </c>
      <c r="X41" s="376">
        <v>0</v>
      </c>
      <c r="Y41" s="376" t="s">
        <v>587</v>
      </c>
      <c r="Z41" s="376">
        <f t="shared" si="7"/>
        <v>0</v>
      </c>
    </row>
    <row r="42" spans="1:26" ht="18.75" x14ac:dyDescent="0.25">
      <c r="A42" s="72" t="s">
        <v>159</v>
      </c>
      <c r="B42" s="377" t="s">
        <v>625</v>
      </c>
      <c r="C42" s="376" t="s">
        <v>587</v>
      </c>
      <c r="D42" s="376">
        <v>1</v>
      </c>
      <c r="E42" s="376">
        <f t="shared" si="10"/>
        <v>1</v>
      </c>
      <c r="F42" s="376">
        <f t="shared" si="8"/>
        <v>1</v>
      </c>
      <c r="G42" s="350">
        <v>0</v>
      </c>
      <c r="H42" s="350">
        <v>0</v>
      </c>
      <c r="I42" s="350" t="s">
        <v>587</v>
      </c>
      <c r="J42" s="350">
        <v>0</v>
      </c>
      <c r="K42" s="350">
        <v>0</v>
      </c>
      <c r="L42" s="350">
        <v>0</v>
      </c>
      <c r="M42" s="350" t="s">
        <v>587</v>
      </c>
      <c r="N42" s="350">
        <v>0</v>
      </c>
      <c r="O42" s="350">
        <f t="shared" si="12"/>
        <v>1</v>
      </c>
      <c r="P42" s="350">
        <v>0</v>
      </c>
      <c r="Q42" s="376" t="s">
        <v>587</v>
      </c>
      <c r="R42" s="350">
        <v>0</v>
      </c>
      <c r="S42" s="350">
        <v>0</v>
      </c>
      <c r="T42" s="350">
        <v>0</v>
      </c>
      <c r="U42" s="376" t="s">
        <v>587</v>
      </c>
      <c r="V42" s="376">
        <v>0</v>
      </c>
      <c r="W42" s="376">
        <v>0</v>
      </c>
      <c r="X42" s="376">
        <v>0</v>
      </c>
      <c r="Y42" s="376" t="s">
        <v>587</v>
      </c>
      <c r="Z42" s="376">
        <f t="shared" si="7"/>
        <v>1</v>
      </c>
    </row>
    <row r="43" spans="1:26" s="324" customFormat="1" x14ac:dyDescent="0.25">
      <c r="A43" s="75" t="s">
        <v>59</v>
      </c>
      <c r="B43" s="74" t="s">
        <v>158</v>
      </c>
      <c r="C43" s="376" t="s">
        <v>587</v>
      </c>
      <c r="D43" s="376">
        <v>0</v>
      </c>
      <c r="E43" s="376">
        <f t="shared" si="10"/>
        <v>0</v>
      </c>
      <c r="F43" s="376">
        <f t="shared" si="8"/>
        <v>0</v>
      </c>
      <c r="G43" s="350">
        <v>0</v>
      </c>
      <c r="H43" s="350">
        <v>0</v>
      </c>
      <c r="I43" s="376" t="s">
        <v>587</v>
      </c>
      <c r="J43" s="376">
        <v>0</v>
      </c>
      <c r="K43" s="376">
        <v>0</v>
      </c>
      <c r="L43" s="376">
        <v>0</v>
      </c>
      <c r="M43" s="376" t="s">
        <v>587</v>
      </c>
      <c r="N43" s="376">
        <v>0</v>
      </c>
      <c r="O43" s="350">
        <f t="shared" si="12"/>
        <v>0</v>
      </c>
      <c r="P43" s="376">
        <v>0</v>
      </c>
      <c r="Q43" s="376" t="s">
        <v>587</v>
      </c>
      <c r="R43" s="376">
        <v>0</v>
      </c>
      <c r="S43" s="376">
        <v>0</v>
      </c>
      <c r="T43" s="376">
        <v>0</v>
      </c>
      <c r="U43" s="376" t="s">
        <v>587</v>
      </c>
      <c r="V43" s="376">
        <v>0</v>
      </c>
      <c r="W43" s="376">
        <v>0</v>
      </c>
      <c r="X43" s="376">
        <v>0</v>
      </c>
      <c r="Y43" s="376" t="s">
        <v>587</v>
      </c>
      <c r="Z43" s="376">
        <f t="shared" si="7"/>
        <v>0</v>
      </c>
    </row>
    <row r="44" spans="1:26" x14ac:dyDescent="0.25">
      <c r="A44" s="72" t="s">
        <v>157</v>
      </c>
      <c r="B44" s="46" t="s">
        <v>156</v>
      </c>
      <c r="C44" s="376" t="s">
        <v>587</v>
      </c>
      <c r="D44" s="376">
        <v>0</v>
      </c>
      <c r="E44" s="376">
        <f t="shared" si="10"/>
        <v>0</v>
      </c>
      <c r="F44" s="376">
        <f t="shared" si="8"/>
        <v>0</v>
      </c>
      <c r="G44" s="350">
        <v>0</v>
      </c>
      <c r="H44" s="350">
        <v>0</v>
      </c>
      <c r="I44" s="350" t="s">
        <v>587</v>
      </c>
      <c r="J44" s="350">
        <v>0</v>
      </c>
      <c r="K44" s="350">
        <v>0</v>
      </c>
      <c r="L44" s="350">
        <v>0</v>
      </c>
      <c r="M44" s="350" t="s">
        <v>587</v>
      </c>
      <c r="N44" s="350">
        <v>0</v>
      </c>
      <c r="O44" s="350">
        <f t="shared" si="12"/>
        <v>0</v>
      </c>
      <c r="P44" s="350">
        <v>0</v>
      </c>
      <c r="Q44" s="376" t="s">
        <v>587</v>
      </c>
      <c r="R44" s="350">
        <v>0</v>
      </c>
      <c r="S44" s="350">
        <v>0</v>
      </c>
      <c r="T44" s="350">
        <v>0</v>
      </c>
      <c r="U44" s="376" t="s">
        <v>587</v>
      </c>
      <c r="V44" s="376">
        <v>0</v>
      </c>
      <c r="W44" s="376">
        <v>0</v>
      </c>
      <c r="X44" s="376">
        <v>0</v>
      </c>
      <c r="Y44" s="376" t="s">
        <v>587</v>
      </c>
      <c r="Z44" s="376">
        <f t="shared" si="7"/>
        <v>0</v>
      </c>
    </row>
    <row r="45" spans="1:26" x14ac:dyDescent="0.25">
      <c r="A45" s="72" t="s">
        <v>155</v>
      </c>
      <c r="B45" s="46" t="s">
        <v>154</v>
      </c>
      <c r="C45" s="376" t="s">
        <v>587</v>
      </c>
      <c r="D45" s="376">
        <v>0</v>
      </c>
      <c r="E45" s="376">
        <f t="shared" si="10"/>
        <v>0</v>
      </c>
      <c r="F45" s="376">
        <f t="shared" si="8"/>
        <v>0</v>
      </c>
      <c r="G45" s="350">
        <v>0</v>
      </c>
      <c r="H45" s="350">
        <v>0</v>
      </c>
      <c r="I45" s="350" t="s">
        <v>587</v>
      </c>
      <c r="J45" s="350">
        <v>0</v>
      </c>
      <c r="K45" s="350">
        <v>0</v>
      </c>
      <c r="L45" s="350">
        <v>0</v>
      </c>
      <c r="M45" s="350" t="s">
        <v>587</v>
      </c>
      <c r="N45" s="350">
        <v>0</v>
      </c>
      <c r="O45" s="350">
        <f t="shared" si="12"/>
        <v>0</v>
      </c>
      <c r="P45" s="350">
        <v>0</v>
      </c>
      <c r="Q45" s="376" t="s">
        <v>587</v>
      </c>
      <c r="R45" s="350">
        <v>0</v>
      </c>
      <c r="S45" s="350">
        <v>0</v>
      </c>
      <c r="T45" s="350">
        <v>0</v>
      </c>
      <c r="U45" s="376" t="s">
        <v>587</v>
      </c>
      <c r="V45" s="376">
        <v>0</v>
      </c>
      <c r="W45" s="376">
        <v>0</v>
      </c>
      <c r="X45" s="376">
        <v>0</v>
      </c>
      <c r="Y45" s="376" t="s">
        <v>587</v>
      </c>
      <c r="Z45" s="376">
        <f t="shared" si="7"/>
        <v>0</v>
      </c>
    </row>
    <row r="46" spans="1:26" x14ac:dyDescent="0.25">
      <c r="A46" s="72" t="s">
        <v>153</v>
      </c>
      <c r="B46" s="46" t="s">
        <v>152</v>
      </c>
      <c r="C46" s="376" t="s">
        <v>587</v>
      </c>
      <c r="D46" s="376">
        <v>0</v>
      </c>
      <c r="E46" s="376">
        <f t="shared" si="10"/>
        <v>0</v>
      </c>
      <c r="F46" s="376">
        <f t="shared" si="8"/>
        <v>0</v>
      </c>
      <c r="G46" s="350">
        <v>0</v>
      </c>
      <c r="H46" s="350">
        <v>0</v>
      </c>
      <c r="I46" s="350" t="s">
        <v>587</v>
      </c>
      <c r="J46" s="350">
        <v>0</v>
      </c>
      <c r="K46" s="350">
        <v>0</v>
      </c>
      <c r="L46" s="350">
        <v>0</v>
      </c>
      <c r="M46" s="350" t="s">
        <v>587</v>
      </c>
      <c r="N46" s="350">
        <v>0</v>
      </c>
      <c r="O46" s="350">
        <f t="shared" si="12"/>
        <v>0</v>
      </c>
      <c r="P46" s="350">
        <v>0</v>
      </c>
      <c r="Q46" s="376" t="s">
        <v>587</v>
      </c>
      <c r="R46" s="350">
        <v>0</v>
      </c>
      <c r="S46" s="350">
        <v>0</v>
      </c>
      <c r="T46" s="350">
        <v>0</v>
      </c>
      <c r="U46" s="376" t="s">
        <v>587</v>
      </c>
      <c r="V46" s="376">
        <v>0</v>
      </c>
      <c r="W46" s="376">
        <v>0</v>
      </c>
      <c r="X46" s="376">
        <v>0</v>
      </c>
      <c r="Y46" s="376" t="s">
        <v>587</v>
      </c>
      <c r="Z46" s="376">
        <f t="shared" si="7"/>
        <v>0</v>
      </c>
    </row>
    <row r="47" spans="1:26" ht="31.5" x14ac:dyDescent="0.25">
      <c r="A47" s="72" t="s">
        <v>151</v>
      </c>
      <c r="B47" s="46" t="s">
        <v>150</v>
      </c>
      <c r="C47" s="376" t="s">
        <v>587</v>
      </c>
      <c r="D47" s="376">
        <v>0</v>
      </c>
      <c r="E47" s="376">
        <f t="shared" si="10"/>
        <v>0</v>
      </c>
      <c r="F47" s="376">
        <f t="shared" si="8"/>
        <v>0</v>
      </c>
      <c r="G47" s="350">
        <v>0</v>
      </c>
      <c r="H47" s="350">
        <v>0</v>
      </c>
      <c r="I47" s="350" t="s">
        <v>587</v>
      </c>
      <c r="J47" s="350">
        <v>0</v>
      </c>
      <c r="K47" s="350">
        <v>0</v>
      </c>
      <c r="L47" s="350">
        <v>0</v>
      </c>
      <c r="M47" s="350" t="s">
        <v>587</v>
      </c>
      <c r="N47" s="350">
        <v>0</v>
      </c>
      <c r="O47" s="350">
        <f t="shared" si="12"/>
        <v>0</v>
      </c>
      <c r="P47" s="350">
        <v>0</v>
      </c>
      <c r="Q47" s="376" t="s">
        <v>587</v>
      </c>
      <c r="R47" s="350">
        <v>0</v>
      </c>
      <c r="S47" s="350">
        <v>0</v>
      </c>
      <c r="T47" s="350">
        <v>0</v>
      </c>
      <c r="U47" s="376" t="s">
        <v>587</v>
      </c>
      <c r="V47" s="376">
        <v>0</v>
      </c>
      <c r="W47" s="376">
        <v>0</v>
      </c>
      <c r="X47" s="376">
        <v>0</v>
      </c>
      <c r="Y47" s="376" t="s">
        <v>587</v>
      </c>
      <c r="Z47" s="376">
        <f t="shared" si="7"/>
        <v>0</v>
      </c>
    </row>
    <row r="48" spans="1:26" ht="31.5" x14ac:dyDescent="0.25">
      <c r="A48" s="72" t="s">
        <v>149</v>
      </c>
      <c r="B48" s="46" t="s">
        <v>148</v>
      </c>
      <c r="C48" s="376" t="s">
        <v>587</v>
      </c>
      <c r="D48" s="376">
        <v>0</v>
      </c>
      <c r="E48" s="376">
        <f t="shared" si="10"/>
        <v>0</v>
      </c>
      <c r="F48" s="376">
        <f t="shared" si="8"/>
        <v>0</v>
      </c>
      <c r="G48" s="350">
        <v>0</v>
      </c>
      <c r="H48" s="350">
        <v>0</v>
      </c>
      <c r="I48" s="350" t="s">
        <v>587</v>
      </c>
      <c r="J48" s="350">
        <v>0</v>
      </c>
      <c r="K48" s="350">
        <v>0</v>
      </c>
      <c r="L48" s="350">
        <v>0</v>
      </c>
      <c r="M48" s="350" t="s">
        <v>587</v>
      </c>
      <c r="N48" s="350">
        <v>0</v>
      </c>
      <c r="O48" s="350">
        <f t="shared" si="12"/>
        <v>0</v>
      </c>
      <c r="P48" s="350">
        <v>0</v>
      </c>
      <c r="Q48" s="376" t="s">
        <v>587</v>
      </c>
      <c r="R48" s="350">
        <v>0</v>
      </c>
      <c r="S48" s="350">
        <v>0</v>
      </c>
      <c r="T48" s="350">
        <v>0</v>
      </c>
      <c r="U48" s="376" t="s">
        <v>587</v>
      </c>
      <c r="V48" s="376">
        <v>0</v>
      </c>
      <c r="W48" s="376">
        <v>0</v>
      </c>
      <c r="X48" s="376">
        <v>0</v>
      </c>
      <c r="Y48" s="376" t="s">
        <v>587</v>
      </c>
      <c r="Z48" s="376">
        <f t="shared" si="7"/>
        <v>0</v>
      </c>
    </row>
    <row r="49" spans="1:26" x14ac:dyDescent="0.25">
      <c r="A49" s="72" t="s">
        <v>147</v>
      </c>
      <c r="B49" s="46" t="s">
        <v>146</v>
      </c>
      <c r="C49" s="376" t="s">
        <v>587</v>
      </c>
      <c r="D49" s="376">
        <v>0</v>
      </c>
      <c r="E49" s="376">
        <f t="shared" si="10"/>
        <v>0</v>
      </c>
      <c r="F49" s="376">
        <f t="shared" si="8"/>
        <v>0</v>
      </c>
      <c r="G49" s="350">
        <v>0</v>
      </c>
      <c r="H49" s="350">
        <v>0</v>
      </c>
      <c r="I49" s="350" t="s">
        <v>587</v>
      </c>
      <c r="J49" s="350">
        <v>0</v>
      </c>
      <c r="K49" s="350">
        <v>0</v>
      </c>
      <c r="L49" s="350">
        <v>0</v>
      </c>
      <c r="M49" s="350" t="s">
        <v>587</v>
      </c>
      <c r="N49" s="350">
        <v>0</v>
      </c>
      <c r="O49" s="350">
        <f t="shared" si="12"/>
        <v>0</v>
      </c>
      <c r="P49" s="350">
        <v>0</v>
      </c>
      <c r="Q49" s="376" t="s">
        <v>587</v>
      </c>
      <c r="R49" s="350">
        <v>0</v>
      </c>
      <c r="S49" s="350">
        <v>0</v>
      </c>
      <c r="T49" s="350">
        <v>0</v>
      </c>
      <c r="U49" s="376" t="s">
        <v>587</v>
      </c>
      <c r="V49" s="376">
        <v>0</v>
      </c>
      <c r="W49" s="376">
        <v>0</v>
      </c>
      <c r="X49" s="376">
        <v>0</v>
      </c>
      <c r="Y49" s="376" t="s">
        <v>587</v>
      </c>
      <c r="Z49" s="376">
        <f t="shared" si="7"/>
        <v>0</v>
      </c>
    </row>
    <row r="50" spans="1:26" ht="18.75" x14ac:dyDescent="0.25">
      <c r="A50" s="72" t="s">
        <v>145</v>
      </c>
      <c r="B50" s="377" t="s">
        <v>625</v>
      </c>
      <c r="C50" s="376" t="s">
        <v>587</v>
      </c>
      <c r="D50" s="376">
        <v>1</v>
      </c>
      <c r="E50" s="376">
        <f t="shared" si="10"/>
        <v>1</v>
      </c>
      <c r="F50" s="376">
        <f t="shared" si="8"/>
        <v>1</v>
      </c>
      <c r="G50" s="350">
        <v>0</v>
      </c>
      <c r="H50" s="350">
        <v>0</v>
      </c>
      <c r="I50" s="350" t="s">
        <v>587</v>
      </c>
      <c r="J50" s="350">
        <v>0</v>
      </c>
      <c r="K50" s="350">
        <v>0</v>
      </c>
      <c r="L50" s="350">
        <v>0</v>
      </c>
      <c r="M50" s="350" t="s">
        <v>587</v>
      </c>
      <c r="N50" s="350">
        <v>0</v>
      </c>
      <c r="O50" s="350">
        <f t="shared" si="12"/>
        <v>1</v>
      </c>
      <c r="P50" s="350">
        <v>0</v>
      </c>
      <c r="Q50" s="376" t="s">
        <v>587</v>
      </c>
      <c r="R50" s="350">
        <v>0</v>
      </c>
      <c r="S50" s="350">
        <v>0</v>
      </c>
      <c r="T50" s="350">
        <v>0</v>
      </c>
      <c r="U50" s="376" t="s">
        <v>587</v>
      </c>
      <c r="V50" s="376">
        <v>0</v>
      </c>
      <c r="W50" s="376">
        <v>0</v>
      </c>
      <c r="X50" s="376">
        <v>0</v>
      </c>
      <c r="Y50" s="376" t="s">
        <v>587</v>
      </c>
      <c r="Z50" s="376">
        <f t="shared" si="7"/>
        <v>1</v>
      </c>
    </row>
    <row r="51" spans="1:26" s="324" customFormat="1" ht="35.25" customHeight="1" x14ac:dyDescent="0.25">
      <c r="A51" s="75" t="s">
        <v>57</v>
      </c>
      <c r="B51" s="74" t="s">
        <v>143</v>
      </c>
      <c r="C51" s="376" t="s">
        <v>587</v>
      </c>
      <c r="D51" s="376">
        <v>0</v>
      </c>
      <c r="E51" s="376">
        <f t="shared" si="10"/>
        <v>0</v>
      </c>
      <c r="F51" s="376">
        <f t="shared" si="8"/>
        <v>0</v>
      </c>
      <c r="G51" s="350">
        <v>0</v>
      </c>
      <c r="H51" s="350">
        <v>0</v>
      </c>
      <c r="I51" s="376" t="s">
        <v>587</v>
      </c>
      <c r="J51" s="376">
        <v>0</v>
      </c>
      <c r="K51" s="376">
        <v>0</v>
      </c>
      <c r="L51" s="376">
        <v>0</v>
      </c>
      <c r="M51" s="376" t="s">
        <v>587</v>
      </c>
      <c r="N51" s="376">
        <v>0</v>
      </c>
      <c r="O51" s="350">
        <f t="shared" si="12"/>
        <v>0</v>
      </c>
      <c r="P51" s="376">
        <v>0</v>
      </c>
      <c r="Q51" s="376" t="s">
        <v>587</v>
      </c>
      <c r="R51" s="376">
        <v>0</v>
      </c>
      <c r="S51" s="376">
        <v>0</v>
      </c>
      <c r="T51" s="376">
        <v>0</v>
      </c>
      <c r="U51" s="376" t="s">
        <v>587</v>
      </c>
      <c r="V51" s="376">
        <v>0</v>
      </c>
      <c r="W51" s="376">
        <v>0</v>
      </c>
      <c r="X51" s="376">
        <v>0</v>
      </c>
      <c r="Y51" s="376" t="s">
        <v>587</v>
      </c>
      <c r="Z51" s="376">
        <f t="shared" si="7"/>
        <v>0</v>
      </c>
    </row>
    <row r="52" spans="1:26" x14ac:dyDescent="0.25">
      <c r="A52" s="72" t="s">
        <v>142</v>
      </c>
      <c r="B52" s="46" t="s">
        <v>141</v>
      </c>
      <c r="C52" s="376" t="s">
        <v>587</v>
      </c>
      <c r="D52" s="376">
        <f>D30</f>
        <v>6.1045085704800002</v>
      </c>
      <c r="E52" s="376">
        <f t="shared" si="10"/>
        <v>6.1045085704800002</v>
      </c>
      <c r="F52" s="376">
        <f t="shared" si="8"/>
        <v>6.1045085704800002</v>
      </c>
      <c r="G52" s="350">
        <v>0</v>
      </c>
      <c r="H52" s="350">
        <v>0</v>
      </c>
      <c r="I52" s="350" t="s">
        <v>587</v>
      </c>
      <c r="J52" s="350">
        <v>0</v>
      </c>
      <c r="K52" s="350">
        <v>0</v>
      </c>
      <c r="L52" s="350">
        <v>0</v>
      </c>
      <c r="M52" s="350" t="s">
        <v>587</v>
      </c>
      <c r="N52" s="350">
        <v>0</v>
      </c>
      <c r="O52" s="350">
        <f>D52</f>
        <v>6.1045085704800002</v>
      </c>
      <c r="P52" s="350">
        <v>0</v>
      </c>
      <c r="Q52" s="376" t="s">
        <v>587</v>
      </c>
      <c r="R52" s="350">
        <v>0</v>
      </c>
      <c r="S52" s="350">
        <v>0</v>
      </c>
      <c r="T52" s="350">
        <v>0</v>
      </c>
      <c r="U52" s="376" t="s">
        <v>587</v>
      </c>
      <c r="V52" s="376">
        <v>0</v>
      </c>
      <c r="W52" s="376">
        <v>0</v>
      </c>
      <c r="X52" s="376">
        <v>0</v>
      </c>
      <c r="Y52" s="376" t="s">
        <v>587</v>
      </c>
      <c r="Z52" s="376">
        <f t="shared" si="7"/>
        <v>6.1045085704800002</v>
      </c>
    </row>
    <row r="53" spans="1:26" x14ac:dyDescent="0.25">
      <c r="A53" s="72" t="s">
        <v>140</v>
      </c>
      <c r="B53" s="46" t="s">
        <v>134</v>
      </c>
      <c r="C53" s="376" t="s">
        <v>587</v>
      </c>
      <c r="D53" s="376">
        <v>0</v>
      </c>
      <c r="E53" s="376">
        <f t="shared" si="10"/>
        <v>0</v>
      </c>
      <c r="F53" s="376">
        <f t="shared" si="8"/>
        <v>0</v>
      </c>
      <c r="G53" s="350">
        <v>0</v>
      </c>
      <c r="H53" s="350">
        <v>0</v>
      </c>
      <c r="I53" s="350" t="s">
        <v>587</v>
      </c>
      <c r="J53" s="350">
        <v>0</v>
      </c>
      <c r="K53" s="350">
        <v>0</v>
      </c>
      <c r="L53" s="350">
        <v>0</v>
      </c>
      <c r="M53" s="350" t="s">
        <v>587</v>
      </c>
      <c r="N53" s="350">
        <v>0</v>
      </c>
      <c r="O53" s="350">
        <f t="shared" ref="O53:O57" si="13">D53</f>
        <v>0</v>
      </c>
      <c r="P53" s="350">
        <v>0</v>
      </c>
      <c r="Q53" s="376" t="s">
        <v>587</v>
      </c>
      <c r="R53" s="350">
        <v>0</v>
      </c>
      <c r="S53" s="350">
        <v>0</v>
      </c>
      <c r="T53" s="350">
        <v>0</v>
      </c>
      <c r="U53" s="376" t="s">
        <v>587</v>
      </c>
      <c r="V53" s="376">
        <v>0</v>
      </c>
      <c r="W53" s="376">
        <v>0</v>
      </c>
      <c r="X53" s="376">
        <v>0</v>
      </c>
      <c r="Y53" s="376" t="s">
        <v>587</v>
      </c>
      <c r="Z53" s="376">
        <f t="shared" si="7"/>
        <v>0</v>
      </c>
    </row>
    <row r="54" spans="1:26" x14ac:dyDescent="0.25">
      <c r="A54" s="72" t="s">
        <v>139</v>
      </c>
      <c r="B54" s="377" t="s">
        <v>133</v>
      </c>
      <c r="C54" s="376" t="s">
        <v>587</v>
      </c>
      <c r="D54" s="376">
        <v>0</v>
      </c>
      <c r="E54" s="376">
        <f t="shared" si="10"/>
        <v>0</v>
      </c>
      <c r="F54" s="376">
        <f t="shared" si="8"/>
        <v>0</v>
      </c>
      <c r="G54" s="350">
        <v>0</v>
      </c>
      <c r="H54" s="350">
        <v>0</v>
      </c>
      <c r="I54" s="350" t="s">
        <v>587</v>
      </c>
      <c r="J54" s="350">
        <v>0</v>
      </c>
      <c r="K54" s="350">
        <v>0</v>
      </c>
      <c r="L54" s="350">
        <v>0</v>
      </c>
      <c r="M54" s="350" t="s">
        <v>587</v>
      </c>
      <c r="N54" s="350">
        <v>0</v>
      </c>
      <c r="O54" s="350">
        <f t="shared" si="13"/>
        <v>0</v>
      </c>
      <c r="P54" s="350">
        <v>0</v>
      </c>
      <c r="Q54" s="376" t="s">
        <v>587</v>
      </c>
      <c r="R54" s="350">
        <v>0</v>
      </c>
      <c r="S54" s="350">
        <v>0</v>
      </c>
      <c r="T54" s="350">
        <v>0</v>
      </c>
      <c r="U54" s="376" t="s">
        <v>587</v>
      </c>
      <c r="V54" s="376">
        <v>0</v>
      </c>
      <c r="W54" s="376">
        <v>0</v>
      </c>
      <c r="X54" s="376">
        <v>0</v>
      </c>
      <c r="Y54" s="376" t="s">
        <v>587</v>
      </c>
      <c r="Z54" s="376">
        <f t="shared" si="7"/>
        <v>0</v>
      </c>
    </row>
    <row r="55" spans="1:26" x14ac:dyDescent="0.25">
      <c r="A55" s="72" t="s">
        <v>138</v>
      </c>
      <c r="B55" s="377" t="s">
        <v>132</v>
      </c>
      <c r="C55" s="376" t="s">
        <v>587</v>
      </c>
      <c r="D55" s="376">
        <v>0</v>
      </c>
      <c r="E55" s="376">
        <f t="shared" si="10"/>
        <v>0</v>
      </c>
      <c r="F55" s="376">
        <f t="shared" si="8"/>
        <v>0</v>
      </c>
      <c r="G55" s="350">
        <v>0</v>
      </c>
      <c r="H55" s="350">
        <v>0</v>
      </c>
      <c r="I55" s="350" t="s">
        <v>587</v>
      </c>
      <c r="J55" s="350">
        <v>0</v>
      </c>
      <c r="K55" s="350">
        <v>0</v>
      </c>
      <c r="L55" s="350">
        <v>0</v>
      </c>
      <c r="M55" s="350" t="s">
        <v>587</v>
      </c>
      <c r="N55" s="350">
        <v>0</v>
      </c>
      <c r="O55" s="350">
        <f t="shared" si="13"/>
        <v>0</v>
      </c>
      <c r="P55" s="350">
        <v>0</v>
      </c>
      <c r="Q55" s="376" t="s">
        <v>587</v>
      </c>
      <c r="R55" s="350">
        <v>0</v>
      </c>
      <c r="S55" s="350">
        <v>0</v>
      </c>
      <c r="T55" s="350">
        <v>0</v>
      </c>
      <c r="U55" s="376" t="s">
        <v>587</v>
      </c>
      <c r="V55" s="376">
        <v>0</v>
      </c>
      <c r="W55" s="376">
        <v>0</v>
      </c>
      <c r="X55" s="376">
        <v>0</v>
      </c>
      <c r="Y55" s="376" t="s">
        <v>587</v>
      </c>
      <c r="Z55" s="376">
        <f t="shared" si="7"/>
        <v>0</v>
      </c>
    </row>
    <row r="56" spans="1:26" x14ac:dyDescent="0.25">
      <c r="A56" s="72" t="s">
        <v>137</v>
      </c>
      <c r="B56" s="377" t="s">
        <v>131</v>
      </c>
      <c r="C56" s="376" t="s">
        <v>587</v>
      </c>
      <c r="D56" s="376">
        <v>0</v>
      </c>
      <c r="E56" s="376">
        <f t="shared" si="10"/>
        <v>0</v>
      </c>
      <c r="F56" s="376">
        <f t="shared" si="8"/>
        <v>0</v>
      </c>
      <c r="G56" s="350">
        <v>0</v>
      </c>
      <c r="H56" s="350">
        <v>0</v>
      </c>
      <c r="I56" s="350" t="s">
        <v>587</v>
      </c>
      <c r="J56" s="350">
        <v>0</v>
      </c>
      <c r="K56" s="350">
        <v>0</v>
      </c>
      <c r="L56" s="350">
        <v>0</v>
      </c>
      <c r="M56" s="350" t="s">
        <v>587</v>
      </c>
      <c r="N56" s="350">
        <v>0</v>
      </c>
      <c r="O56" s="350">
        <f t="shared" si="13"/>
        <v>0</v>
      </c>
      <c r="P56" s="350">
        <v>0</v>
      </c>
      <c r="Q56" s="376" t="s">
        <v>587</v>
      </c>
      <c r="R56" s="350">
        <v>0</v>
      </c>
      <c r="S56" s="350">
        <v>0</v>
      </c>
      <c r="T56" s="350">
        <v>0</v>
      </c>
      <c r="U56" s="376" t="s">
        <v>587</v>
      </c>
      <c r="V56" s="376">
        <v>0</v>
      </c>
      <c r="W56" s="376">
        <v>0</v>
      </c>
      <c r="X56" s="376">
        <v>0</v>
      </c>
      <c r="Y56" s="376" t="s">
        <v>587</v>
      </c>
      <c r="Z56" s="376">
        <f t="shared" si="7"/>
        <v>0</v>
      </c>
    </row>
    <row r="57" spans="1:26" ht="18.75" x14ac:dyDescent="0.25">
      <c r="A57" s="72" t="s">
        <v>136</v>
      </c>
      <c r="B57" s="377" t="s">
        <v>625</v>
      </c>
      <c r="C57" s="376" t="s">
        <v>587</v>
      </c>
      <c r="D57" s="376">
        <v>1</v>
      </c>
      <c r="E57" s="376">
        <f t="shared" si="10"/>
        <v>1</v>
      </c>
      <c r="F57" s="376">
        <f t="shared" si="8"/>
        <v>1</v>
      </c>
      <c r="G57" s="350">
        <v>0</v>
      </c>
      <c r="H57" s="350">
        <v>0</v>
      </c>
      <c r="I57" s="350" t="s">
        <v>587</v>
      </c>
      <c r="J57" s="350">
        <v>0</v>
      </c>
      <c r="K57" s="350">
        <v>0</v>
      </c>
      <c r="L57" s="350">
        <v>0</v>
      </c>
      <c r="M57" s="350" t="s">
        <v>587</v>
      </c>
      <c r="N57" s="350">
        <v>0</v>
      </c>
      <c r="O57" s="350">
        <f t="shared" si="13"/>
        <v>1</v>
      </c>
      <c r="P57" s="350">
        <v>0</v>
      </c>
      <c r="Q57" s="376" t="s">
        <v>587</v>
      </c>
      <c r="R57" s="350">
        <v>0</v>
      </c>
      <c r="S57" s="350">
        <v>0</v>
      </c>
      <c r="T57" s="350">
        <v>0</v>
      </c>
      <c r="U57" s="376" t="s">
        <v>587</v>
      </c>
      <c r="V57" s="376">
        <v>0</v>
      </c>
      <c r="W57" s="376">
        <v>0</v>
      </c>
      <c r="X57" s="376">
        <v>0</v>
      </c>
      <c r="Y57" s="376" t="s">
        <v>587</v>
      </c>
      <c r="Z57" s="376">
        <f t="shared" si="7"/>
        <v>1</v>
      </c>
    </row>
    <row r="58" spans="1:26" s="324" customFormat="1" ht="36.75" customHeight="1" x14ac:dyDescent="0.25">
      <c r="A58" s="75" t="s">
        <v>56</v>
      </c>
      <c r="B58" s="378" t="s">
        <v>233</v>
      </c>
      <c r="C58" s="376" t="s">
        <v>587</v>
      </c>
      <c r="D58" s="376">
        <v>0</v>
      </c>
      <c r="E58" s="376">
        <f t="shared" si="10"/>
        <v>0</v>
      </c>
      <c r="F58" s="376">
        <f t="shared" si="8"/>
        <v>0</v>
      </c>
      <c r="G58" s="350">
        <v>0</v>
      </c>
      <c r="H58" s="350">
        <v>0</v>
      </c>
      <c r="I58" s="376" t="s">
        <v>587</v>
      </c>
      <c r="J58" s="376">
        <v>0</v>
      </c>
      <c r="K58" s="376">
        <v>0</v>
      </c>
      <c r="L58" s="376">
        <v>0</v>
      </c>
      <c r="M58" s="376" t="s">
        <v>587</v>
      </c>
      <c r="N58" s="376">
        <v>0</v>
      </c>
      <c r="O58" s="376">
        <v>0</v>
      </c>
      <c r="P58" s="376">
        <v>0</v>
      </c>
      <c r="Q58" s="376" t="s">
        <v>587</v>
      </c>
      <c r="R58" s="376">
        <v>0</v>
      </c>
      <c r="S58" s="376">
        <v>0</v>
      </c>
      <c r="T58" s="376">
        <v>0</v>
      </c>
      <c r="U58" s="376" t="s">
        <v>587</v>
      </c>
      <c r="V58" s="376">
        <v>0</v>
      </c>
      <c r="W58" s="376">
        <v>0</v>
      </c>
      <c r="X58" s="376">
        <v>0</v>
      </c>
      <c r="Y58" s="376" t="s">
        <v>587</v>
      </c>
      <c r="Z58" s="376">
        <f t="shared" si="7"/>
        <v>0</v>
      </c>
    </row>
    <row r="59" spans="1:26" s="324" customFormat="1" x14ac:dyDescent="0.25">
      <c r="A59" s="75" t="s">
        <v>54</v>
      </c>
      <c r="B59" s="74" t="s">
        <v>135</v>
      </c>
      <c r="C59" s="376" t="s">
        <v>587</v>
      </c>
      <c r="D59" s="376">
        <v>0</v>
      </c>
      <c r="E59" s="376">
        <f t="shared" si="10"/>
        <v>0</v>
      </c>
      <c r="F59" s="376">
        <f t="shared" si="8"/>
        <v>0</v>
      </c>
      <c r="G59" s="350">
        <v>0</v>
      </c>
      <c r="H59" s="350">
        <v>0</v>
      </c>
      <c r="I59" s="376" t="s">
        <v>587</v>
      </c>
      <c r="J59" s="376">
        <v>0</v>
      </c>
      <c r="K59" s="376">
        <v>0</v>
      </c>
      <c r="L59" s="376">
        <v>0</v>
      </c>
      <c r="M59" s="376" t="s">
        <v>587</v>
      </c>
      <c r="N59" s="376">
        <v>0</v>
      </c>
      <c r="O59" s="376">
        <v>0</v>
      </c>
      <c r="P59" s="376">
        <v>0</v>
      </c>
      <c r="Q59" s="376" t="s">
        <v>587</v>
      </c>
      <c r="R59" s="376">
        <v>0</v>
      </c>
      <c r="S59" s="376">
        <v>0</v>
      </c>
      <c r="T59" s="376">
        <v>0</v>
      </c>
      <c r="U59" s="376" t="s">
        <v>587</v>
      </c>
      <c r="V59" s="376">
        <v>0</v>
      </c>
      <c r="W59" s="376">
        <v>0</v>
      </c>
      <c r="X59" s="376">
        <v>0</v>
      </c>
      <c r="Y59" s="376" t="s">
        <v>587</v>
      </c>
      <c r="Z59" s="376">
        <f t="shared" si="7"/>
        <v>0</v>
      </c>
    </row>
    <row r="60" spans="1:26" x14ac:dyDescent="0.25">
      <c r="A60" s="72" t="s">
        <v>227</v>
      </c>
      <c r="B60" s="379" t="s">
        <v>156</v>
      </c>
      <c r="C60" s="376" t="s">
        <v>587</v>
      </c>
      <c r="D60" s="376">
        <v>0</v>
      </c>
      <c r="E60" s="376">
        <f t="shared" si="10"/>
        <v>0</v>
      </c>
      <c r="F60" s="376">
        <f t="shared" si="8"/>
        <v>0</v>
      </c>
      <c r="G60" s="350">
        <v>0</v>
      </c>
      <c r="H60" s="350">
        <v>0</v>
      </c>
      <c r="I60" s="350" t="s">
        <v>587</v>
      </c>
      <c r="J60" s="350">
        <v>0</v>
      </c>
      <c r="K60" s="350">
        <v>0</v>
      </c>
      <c r="L60" s="350">
        <v>0</v>
      </c>
      <c r="M60" s="350" t="s">
        <v>587</v>
      </c>
      <c r="N60" s="350">
        <v>0</v>
      </c>
      <c r="O60" s="350">
        <v>0</v>
      </c>
      <c r="P60" s="350">
        <v>0</v>
      </c>
      <c r="Q60" s="376" t="s">
        <v>587</v>
      </c>
      <c r="R60" s="350">
        <v>0</v>
      </c>
      <c r="S60" s="350">
        <v>0</v>
      </c>
      <c r="T60" s="350">
        <v>0</v>
      </c>
      <c r="U60" s="376" t="s">
        <v>587</v>
      </c>
      <c r="V60" s="376">
        <v>0</v>
      </c>
      <c r="W60" s="376">
        <v>0</v>
      </c>
      <c r="X60" s="376">
        <v>0</v>
      </c>
      <c r="Y60" s="376" t="s">
        <v>587</v>
      </c>
      <c r="Z60" s="376">
        <f t="shared" si="7"/>
        <v>0</v>
      </c>
    </row>
    <row r="61" spans="1:26" x14ac:dyDescent="0.25">
      <c r="A61" s="72" t="s">
        <v>228</v>
      </c>
      <c r="B61" s="379" t="s">
        <v>154</v>
      </c>
      <c r="C61" s="376" t="s">
        <v>587</v>
      </c>
      <c r="D61" s="376">
        <v>0</v>
      </c>
      <c r="E61" s="376">
        <f t="shared" si="10"/>
        <v>0</v>
      </c>
      <c r="F61" s="376">
        <f t="shared" si="8"/>
        <v>0</v>
      </c>
      <c r="G61" s="350">
        <v>0</v>
      </c>
      <c r="H61" s="350">
        <v>0</v>
      </c>
      <c r="I61" s="350" t="s">
        <v>587</v>
      </c>
      <c r="J61" s="350">
        <v>0</v>
      </c>
      <c r="K61" s="350">
        <v>0</v>
      </c>
      <c r="L61" s="350">
        <v>0</v>
      </c>
      <c r="M61" s="350" t="s">
        <v>587</v>
      </c>
      <c r="N61" s="350">
        <v>0</v>
      </c>
      <c r="O61" s="350">
        <v>0</v>
      </c>
      <c r="P61" s="350">
        <v>0</v>
      </c>
      <c r="Q61" s="376" t="s">
        <v>587</v>
      </c>
      <c r="R61" s="350">
        <v>0</v>
      </c>
      <c r="S61" s="350">
        <v>0</v>
      </c>
      <c r="T61" s="350">
        <v>0</v>
      </c>
      <c r="U61" s="376" t="s">
        <v>587</v>
      </c>
      <c r="V61" s="376">
        <v>0</v>
      </c>
      <c r="W61" s="376">
        <v>0</v>
      </c>
      <c r="X61" s="376">
        <v>0</v>
      </c>
      <c r="Y61" s="376" t="s">
        <v>587</v>
      </c>
      <c r="Z61" s="376">
        <f t="shared" si="7"/>
        <v>0</v>
      </c>
    </row>
    <row r="62" spans="1:26" x14ac:dyDescent="0.25">
      <c r="A62" s="72" t="s">
        <v>229</v>
      </c>
      <c r="B62" s="379" t="s">
        <v>152</v>
      </c>
      <c r="C62" s="376" t="s">
        <v>587</v>
      </c>
      <c r="D62" s="376">
        <v>0</v>
      </c>
      <c r="E62" s="376">
        <f t="shared" si="10"/>
        <v>0</v>
      </c>
      <c r="F62" s="376">
        <f t="shared" si="8"/>
        <v>0</v>
      </c>
      <c r="G62" s="350">
        <v>0</v>
      </c>
      <c r="H62" s="350">
        <v>0</v>
      </c>
      <c r="I62" s="350" t="s">
        <v>587</v>
      </c>
      <c r="J62" s="350">
        <v>0</v>
      </c>
      <c r="K62" s="350">
        <v>0</v>
      </c>
      <c r="L62" s="350">
        <v>0</v>
      </c>
      <c r="M62" s="350" t="s">
        <v>587</v>
      </c>
      <c r="N62" s="350">
        <v>0</v>
      </c>
      <c r="O62" s="350">
        <v>0</v>
      </c>
      <c r="P62" s="350">
        <v>0</v>
      </c>
      <c r="Q62" s="376" t="s">
        <v>587</v>
      </c>
      <c r="R62" s="350">
        <v>0</v>
      </c>
      <c r="S62" s="350">
        <v>0</v>
      </c>
      <c r="T62" s="350">
        <v>0</v>
      </c>
      <c r="U62" s="376" t="s">
        <v>587</v>
      </c>
      <c r="V62" s="376">
        <v>0</v>
      </c>
      <c r="W62" s="376">
        <v>0</v>
      </c>
      <c r="X62" s="376">
        <v>0</v>
      </c>
      <c r="Y62" s="376" t="s">
        <v>587</v>
      </c>
      <c r="Z62" s="376">
        <f t="shared" si="7"/>
        <v>0</v>
      </c>
    </row>
    <row r="63" spans="1:26" x14ac:dyDescent="0.25">
      <c r="A63" s="72" t="s">
        <v>230</v>
      </c>
      <c r="B63" s="379" t="s">
        <v>232</v>
      </c>
      <c r="C63" s="376" t="s">
        <v>587</v>
      </c>
      <c r="D63" s="376">
        <v>0</v>
      </c>
      <c r="E63" s="376">
        <f t="shared" si="10"/>
        <v>0</v>
      </c>
      <c r="F63" s="376">
        <f t="shared" si="8"/>
        <v>0</v>
      </c>
      <c r="G63" s="350">
        <v>0</v>
      </c>
      <c r="H63" s="350">
        <v>0</v>
      </c>
      <c r="I63" s="350" t="s">
        <v>587</v>
      </c>
      <c r="J63" s="350">
        <v>0</v>
      </c>
      <c r="K63" s="350">
        <v>0</v>
      </c>
      <c r="L63" s="350">
        <v>0</v>
      </c>
      <c r="M63" s="350" t="s">
        <v>587</v>
      </c>
      <c r="N63" s="350">
        <v>0</v>
      </c>
      <c r="O63" s="350">
        <v>0</v>
      </c>
      <c r="P63" s="350">
        <v>0</v>
      </c>
      <c r="Q63" s="376" t="s">
        <v>587</v>
      </c>
      <c r="R63" s="350">
        <v>0</v>
      </c>
      <c r="S63" s="350">
        <v>0</v>
      </c>
      <c r="T63" s="350">
        <v>0</v>
      </c>
      <c r="U63" s="376" t="s">
        <v>587</v>
      </c>
      <c r="V63" s="376">
        <v>0</v>
      </c>
      <c r="W63" s="376">
        <v>0</v>
      </c>
      <c r="X63" s="376">
        <v>0</v>
      </c>
      <c r="Y63" s="376" t="s">
        <v>587</v>
      </c>
      <c r="Z63" s="376">
        <f t="shared" si="7"/>
        <v>0</v>
      </c>
    </row>
    <row r="64" spans="1:26" x14ac:dyDescent="0.25">
      <c r="A64" s="72" t="s">
        <v>231</v>
      </c>
      <c r="B64" s="377" t="s">
        <v>600</v>
      </c>
      <c r="C64" s="376" t="s">
        <v>587</v>
      </c>
      <c r="D64" s="376">
        <v>0</v>
      </c>
      <c r="E64" s="376">
        <f t="shared" si="10"/>
        <v>0</v>
      </c>
      <c r="F64" s="376">
        <f t="shared" si="8"/>
        <v>0</v>
      </c>
      <c r="G64" s="350">
        <v>0</v>
      </c>
      <c r="H64" s="350">
        <v>0</v>
      </c>
      <c r="I64" s="350" t="s">
        <v>587</v>
      </c>
      <c r="J64" s="350">
        <v>0</v>
      </c>
      <c r="K64" s="350">
        <v>0</v>
      </c>
      <c r="L64" s="350">
        <v>0</v>
      </c>
      <c r="M64" s="350" t="s">
        <v>587</v>
      </c>
      <c r="N64" s="350">
        <v>0</v>
      </c>
      <c r="O64" s="350">
        <v>0</v>
      </c>
      <c r="P64" s="350">
        <v>0</v>
      </c>
      <c r="Q64" s="376" t="s">
        <v>587</v>
      </c>
      <c r="R64" s="350">
        <v>0</v>
      </c>
      <c r="S64" s="350">
        <v>0</v>
      </c>
      <c r="T64" s="350">
        <v>0</v>
      </c>
      <c r="U64" s="376" t="s">
        <v>587</v>
      </c>
      <c r="V64" s="376">
        <v>0</v>
      </c>
      <c r="W64" s="376">
        <v>0</v>
      </c>
      <c r="X64" s="376">
        <v>0</v>
      </c>
      <c r="Y64" s="376" t="s">
        <v>587</v>
      </c>
      <c r="Z64" s="376">
        <f t="shared" si="7"/>
        <v>0</v>
      </c>
    </row>
    <row r="65" spans="1:25" x14ac:dyDescent="0.25">
      <c r="A65" s="68"/>
      <c r="B65" s="69"/>
      <c r="C65" s="69"/>
      <c r="D65" s="69"/>
      <c r="E65" s="69"/>
      <c r="F65" s="69"/>
      <c r="G65" s="69"/>
      <c r="H65" s="69"/>
      <c r="I65" s="62"/>
      <c r="J65" s="62"/>
      <c r="K65" s="62"/>
      <c r="L65" s="62"/>
      <c r="M65" s="62"/>
      <c r="N65" s="62"/>
      <c r="O65" s="62"/>
      <c r="P65" s="62"/>
      <c r="Q65" s="62"/>
      <c r="R65" s="62"/>
      <c r="S65" s="62"/>
      <c r="T65" s="62"/>
      <c r="U65" s="62"/>
      <c r="V65" s="62"/>
      <c r="W65" s="62"/>
      <c r="X65" s="62"/>
      <c r="Y65" s="62"/>
    </row>
    <row r="66" spans="1:25" ht="54" customHeight="1" x14ac:dyDescent="0.25">
      <c r="A66" s="62"/>
      <c r="B66" s="499"/>
      <c r="C66" s="499"/>
      <c r="D66" s="499"/>
      <c r="E66" s="499"/>
      <c r="F66" s="499"/>
      <c r="G66" s="499"/>
      <c r="H66" s="499"/>
      <c r="I66" s="67"/>
      <c r="J66" s="67"/>
      <c r="K66" s="67"/>
      <c r="L66" s="67"/>
      <c r="M66" s="67"/>
      <c r="N66" s="67"/>
      <c r="O66" s="67"/>
      <c r="P66" s="67"/>
      <c r="Q66" s="67"/>
      <c r="R66" s="67"/>
      <c r="S66" s="67"/>
      <c r="T66" s="67"/>
      <c r="U66" s="67"/>
      <c r="V66" s="67"/>
      <c r="W66" s="67"/>
      <c r="X66" s="67"/>
      <c r="Y66" s="67"/>
    </row>
    <row r="67" spans="1:25" x14ac:dyDescent="0.25">
      <c r="A67" s="62"/>
      <c r="B67" s="62"/>
      <c r="C67" s="62"/>
      <c r="D67" s="62"/>
      <c r="E67" s="62"/>
      <c r="F67" s="62"/>
      <c r="G67" s="62"/>
      <c r="I67" s="62"/>
      <c r="J67" s="62"/>
      <c r="K67" s="62"/>
      <c r="L67" s="62"/>
      <c r="M67" s="62"/>
      <c r="N67" s="62"/>
      <c r="O67" s="62"/>
      <c r="P67" s="62"/>
      <c r="Q67" s="62"/>
      <c r="R67" s="62"/>
      <c r="S67" s="62"/>
      <c r="T67" s="62"/>
      <c r="U67" s="62"/>
      <c r="V67" s="62"/>
      <c r="W67" s="62"/>
      <c r="X67" s="62"/>
      <c r="Y67" s="62"/>
    </row>
    <row r="68" spans="1:25" ht="50.25" customHeight="1" x14ac:dyDescent="0.25">
      <c r="A68" s="62"/>
      <c r="B68" s="501"/>
      <c r="C68" s="501"/>
      <c r="D68" s="501"/>
      <c r="E68" s="501"/>
      <c r="F68" s="501"/>
      <c r="G68" s="501"/>
      <c r="H68" s="501"/>
      <c r="I68" s="62"/>
      <c r="J68" s="62"/>
      <c r="K68" s="62"/>
      <c r="L68" s="62"/>
      <c r="M68" s="62"/>
      <c r="N68" s="62"/>
      <c r="O68" s="62"/>
      <c r="P68" s="62"/>
      <c r="Q68" s="62"/>
      <c r="R68" s="62"/>
      <c r="S68" s="62"/>
      <c r="T68" s="62"/>
      <c r="U68" s="62"/>
      <c r="V68" s="62"/>
      <c r="W68" s="62"/>
      <c r="X68" s="62"/>
      <c r="Y68" s="62"/>
    </row>
    <row r="69" spans="1:25" x14ac:dyDescent="0.25">
      <c r="A69" s="62"/>
      <c r="B69" s="62"/>
      <c r="C69" s="62"/>
      <c r="D69" s="62"/>
      <c r="E69" s="62"/>
      <c r="F69" s="62"/>
      <c r="G69" s="62"/>
      <c r="I69" s="62"/>
      <c r="J69" s="62"/>
      <c r="K69" s="62"/>
      <c r="L69" s="62"/>
      <c r="M69" s="62"/>
      <c r="N69" s="62"/>
      <c r="O69" s="62"/>
      <c r="P69" s="62"/>
      <c r="Q69" s="62"/>
      <c r="R69" s="62"/>
      <c r="S69" s="62"/>
      <c r="T69" s="62"/>
      <c r="U69" s="62"/>
      <c r="V69" s="62"/>
      <c r="W69" s="62"/>
      <c r="X69" s="62"/>
      <c r="Y69" s="62"/>
    </row>
    <row r="70" spans="1:25" ht="36.75" customHeight="1" x14ac:dyDescent="0.25">
      <c r="A70" s="62"/>
      <c r="B70" s="499"/>
      <c r="C70" s="499"/>
      <c r="D70" s="499"/>
      <c r="E70" s="499"/>
      <c r="F70" s="499"/>
      <c r="G70" s="499"/>
      <c r="H70" s="499"/>
      <c r="I70" s="62"/>
      <c r="J70" s="62"/>
      <c r="K70" s="62"/>
      <c r="L70" s="62"/>
      <c r="M70" s="62"/>
      <c r="N70" s="62"/>
      <c r="O70" s="62"/>
      <c r="P70" s="62"/>
      <c r="Q70" s="62"/>
      <c r="R70" s="62"/>
      <c r="S70" s="62"/>
      <c r="T70" s="62"/>
      <c r="U70" s="62"/>
      <c r="V70" s="62"/>
      <c r="W70" s="62"/>
      <c r="X70" s="62"/>
      <c r="Y70" s="62"/>
    </row>
    <row r="71" spans="1:25" x14ac:dyDescent="0.25">
      <c r="A71" s="62"/>
      <c r="B71" s="66"/>
      <c r="C71" s="66"/>
      <c r="D71" s="66"/>
      <c r="E71" s="66"/>
      <c r="F71" s="66"/>
      <c r="G71" s="66"/>
      <c r="I71" s="62"/>
      <c r="J71" s="62"/>
      <c r="K71" s="62"/>
      <c r="L71" s="62"/>
      <c r="M71" s="62"/>
      <c r="N71" s="62"/>
      <c r="O71" s="62"/>
      <c r="P71" s="62"/>
      <c r="Q71" s="62"/>
      <c r="R71" s="62"/>
      <c r="S71" s="62"/>
      <c r="T71" s="62"/>
      <c r="U71" s="62"/>
      <c r="V71" s="62"/>
      <c r="W71" s="62"/>
      <c r="X71" s="62"/>
      <c r="Y71" s="62"/>
    </row>
    <row r="72" spans="1:25" ht="51" customHeight="1" x14ac:dyDescent="0.25">
      <c r="A72" s="62"/>
      <c r="B72" s="499"/>
      <c r="C72" s="499"/>
      <c r="D72" s="499"/>
      <c r="E72" s="499"/>
      <c r="F72" s="499"/>
      <c r="G72" s="499"/>
      <c r="H72" s="499"/>
      <c r="I72" s="62"/>
      <c r="J72" s="62"/>
      <c r="K72" s="62"/>
      <c r="L72" s="62"/>
      <c r="M72" s="62"/>
      <c r="N72" s="62"/>
      <c r="O72" s="62"/>
      <c r="P72" s="62"/>
      <c r="Q72" s="62"/>
      <c r="R72" s="62"/>
      <c r="S72" s="62"/>
      <c r="T72" s="62"/>
      <c r="U72" s="62"/>
      <c r="V72" s="62"/>
      <c r="W72" s="62"/>
      <c r="X72" s="62"/>
      <c r="Y72" s="62"/>
    </row>
    <row r="73" spans="1:25" ht="32.25" customHeight="1" x14ac:dyDescent="0.25">
      <c r="A73" s="62"/>
      <c r="B73" s="501"/>
      <c r="C73" s="501"/>
      <c r="D73" s="501"/>
      <c r="E73" s="501"/>
      <c r="F73" s="501"/>
      <c r="G73" s="501"/>
      <c r="H73" s="501"/>
      <c r="I73" s="62"/>
      <c r="J73" s="62"/>
      <c r="K73" s="62"/>
      <c r="L73" s="62"/>
      <c r="M73" s="62"/>
      <c r="N73" s="62"/>
      <c r="O73" s="62"/>
      <c r="P73" s="62"/>
      <c r="Q73" s="62"/>
      <c r="R73" s="62"/>
      <c r="S73" s="62"/>
      <c r="T73" s="62"/>
      <c r="U73" s="62"/>
      <c r="V73" s="62"/>
      <c r="W73" s="62"/>
      <c r="X73" s="62"/>
      <c r="Y73" s="62"/>
    </row>
    <row r="74" spans="1:25" ht="51.75" customHeight="1" x14ac:dyDescent="0.25">
      <c r="A74" s="62"/>
      <c r="B74" s="499"/>
      <c r="C74" s="499"/>
      <c r="D74" s="499"/>
      <c r="E74" s="499"/>
      <c r="F74" s="499"/>
      <c r="G74" s="499"/>
      <c r="H74" s="499"/>
      <c r="I74" s="62"/>
      <c r="J74" s="62"/>
      <c r="K74" s="62"/>
      <c r="L74" s="62"/>
      <c r="M74" s="62"/>
      <c r="N74" s="62"/>
      <c r="O74" s="62"/>
      <c r="P74" s="62"/>
      <c r="Q74" s="62"/>
      <c r="R74" s="62"/>
      <c r="S74" s="62"/>
      <c r="T74" s="62"/>
      <c r="U74" s="62"/>
      <c r="V74" s="62"/>
      <c r="W74" s="62"/>
      <c r="X74" s="62"/>
      <c r="Y74" s="62"/>
    </row>
    <row r="75" spans="1:25" ht="21.75" customHeight="1" x14ac:dyDescent="0.25">
      <c r="A75" s="62"/>
      <c r="B75" s="502"/>
      <c r="C75" s="502"/>
      <c r="D75" s="502"/>
      <c r="E75" s="502"/>
      <c r="F75" s="502"/>
      <c r="G75" s="502"/>
      <c r="H75" s="502"/>
      <c r="I75" s="62"/>
      <c r="J75" s="62"/>
      <c r="K75" s="62"/>
      <c r="L75" s="62"/>
      <c r="M75" s="62"/>
      <c r="N75" s="62"/>
      <c r="O75" s="62"/>
      <c r="P75" s="62"/>
      <c r="Q75" s="62"/>
      <c r="R75" s="62"/>
      <c r="S75" s="62"/>
      <c r="T75" s="62"/>
      <c r="U75" s="62"/>
      <c r="V75" s="62"/>
      <c r="W75" s="62"/>
      <c r="X75" s="62"/>
      <c r="Y75" s="62"/>
    </row>
    <row r="76" spans="1:25" ht="23.25" customHeight="1" x14ac:dyDescent="0.25">
      <c r="A76" s="62"/>
      <c r="B76" s="63"/>
      <c r="C76" s="63"/>
      <c r="D76" s="63"/>
      <c r="E76" s="63"/>
      <c r="F76" s="63"/>
      <c r="G76" s="63"/>
      <c r="I76" s="62"/>
      <c r="J76" s="62"/>
      <c r="K76" s="62"/>
      <c r="L76" s="62"/>
      <c r="M76" s="62"/>
      <c r="N76" s="62"/>
      <c r="O76" s="62"/>
      <c r="P76" s="62"/>
      <c r="Q76" s="62"/>
      <c r="R76" s="62"/>
      <c r="S76" s="62"/>
      <c r="T76" s="62"/>
      <c r="U76" s="62"/>
      <c r="V76" s="62"/>
      <c r="W76" s="62"/>
      <c r="X76" s="62"/>
      <c r="Y76" s="62"/>
    </row>
    <row r="77" spans="1:25" ht="18.75" customHeight="1" x14ac:dyDescent="0.25">
      <c r="A77" s="62"/>
      <c r="B77" s="500"/>
      <c r="C77" s="500"/>
      <c r="D77" s="500"/>
      <c r="E77" s="500"/>
      <c r="F77" s="500"/>
      <c r="G77" s="500"/>
      <c r="H77" s="500"/>
      <c r="I77" s="62"/>
      <c r="J77" s="62"/>
      <c r="K77" s="62"/>
      <c r="L77" s="62"/>
      <c r="M77" s="62"/>
      <c r="N77" s="62"/>
      <c r="O77" s="62"/>
      <c r="P77" s="62"/>
      <c r="Q77" s="62"/>
      <c r="R77" s="62"/>
      <c r="S77" s="62"/>
      <c r="T77" s="62"/>
      <c r="U77" s="62"/>
      <c r="V77" s="62"/>
      <c r="W77" s="62"/>
      <c r="X77" s="62"/>
      <c r="Y77" s="62"/>
    </row>
    <row r="78" spans="1:25" x14ac:dyDescent="0.25">
      <c r="A78" s="62"/>
      <c r="B78" s="62"/>
      <c r="C78" s="62"/>
      <c r="D78" s="62"/>
      <c r="E78" s="62"/>
      <c r="F78" s="62"/>
      <c r="G78" s="62"/>
      <c r="I78" s="62"/>
      <c r="J78" s="62"/>
      <c r="K78" s="62"/>
      <c r="L78" s="62"/>
      <c r="M78" s="62"/>
      <c r="N78" s="62"/>
      <c r="O78" s="62"/>
      <c r="P78" s="62"/>
      <c r="Q78" s="62"/>
      <c r="R78" s="62"/>
      <c r="S78" s="62"/>
      <c r="T78" s="62"/>
      <c r="U78" s="62"/>
      <c r="V78" s="62"/>
      <c r="W78" s="62"/>
      <c r="X78" s="62"/>
      <c r="Y78" s="62"/>
    </row>
    <row r="79" spans="1:25" x14ac:dyDescent="0.25">
      <c r="A79" s="62"/>
      <c r="B79" s="62"/>
      <c r="C79" s="62"/>
      <c r="D79" s="62"/>
      <c r="E79" s="62"/>
      <c r="F79" s="62"/>
      <c r="G79" s="62"/>
      <c r="I79" s="62"/>
      <c r="J79" s="62"/>
      <c r="K79" s="62"/>
      <c r="L79" s="62"/>
      <c r="M79" s="62"/>
      <c r="N79" s="62"/>
      <c r="O79" s="62"/>
      <c r="P79" s="62"/>
      <c r="Q79" s="62"/>
      <c r="R79" s="62"/>
      <c r="S79" s="62"/>
      <c r="T79" s="62"/>
      <c r="U79" s="62"/>
      <c r="V79" s="62"/>
      <c r="W79" s="62"/>
      <c r="X79" s="62"/>
      <c r="Y79" s="62"/>
    </row>
    <row r="80" spans="1:25" x14ac:dyDescent="0.25">
      <c r="H80" s="61"/>
    </row>
    <row r="81" spans="8:8" x14ac:dyDescent="0.25">
      <c r="H81" s="61"/>
    </row>
    <row r="82" spans="8:8" x14ac:dyDescent="0.25">
      <c r="H82" s="61"/>
    </row>
    <row r="83" spans="8:8" x14ac:dyDescent="0.25">
      <c r="H83" s="61"/>
    </row>
    <row r="84" spans="8:8" x14ac:dyDescent="0.25">
      <c r="H84" s="61"/>
    </row>
    <row r="85" spans="8:8" x14ac:dyDescent="0.25">
      <c r="H85" s="61"/>
    </row>
    <row r="86" spans="8:8" x14ac:dyDescent="0.25">
      <c r="H86" s="61"/>
    </row>
    <row r="87" spans="8:8" x14ac:dyDescent="0.25">
      <c r="H87" s="61"/>
    </row>
    <row r="88" spans="8:8" x14ac:dyDescent="0.25">
      <c r="H88" s="61"/>
    </row>
    <row r="89" spans="8:8" x14ac:dyDescent="0.25">
      <c r="H89" s="61"/>
    </row>
    <row r="90" spans="8:8" x14ac:dyDescent="0.25">
      <c r="H90" s="61"/>
    </row>
    <row r="91" spans="8:8" x14ac:dyDescent="0.25">
      <c r="H91" s="61"/>
    </row>
    <row r="92" spans="8:8" x14ac:dyDescent="0.25">
      <c r="H92" s="61"/>
    </row>
  </sheetData>
  <mergeCells count="37">
    <mergeCell ref="U20:X20"/>
    <mergeCell ref="U21:V21"/>
    <mergeCell ref="W21:X21"/>
    <mergeCell ref="K21:L21"/>
    <mergeCell ref="M21:N21"/>
    <mergeCell ref="I20:L20"/>
    <mergeCell ref="I21:J21"/>
    <mergeCell ref="B75:H75"/>
    <mergeCell ref="B77:H77"/>
    <mergeCell ref="B66:H66"/>
    <mergeCell ref="B68:H68"/>
    <mergeCell ref="B72:H72"/>
    <mergeCell ref="B73:H73"/>
    <mergeCell ref="B74:H74"/>
    <mergeCell ref="B70:H70"/>
    <mergeCell ref="G20:G22"/>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Y20:Z21"/>
    <mergeCell ref="A12:Z12"/>
    <mergeCell ref="A4:Z4"/>
    <mergeCell ref="A6:Z6"/>
    <mergeCell ref="A8:Z8"/>
    <mergeCell ref="A9:Z9"/>
    <mergeCell ref="A11:Z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H14" zoomScale="85" zoomScaleSheetLayoutView="85" workbookViewId="0">
      <selection activeCell="W26" sqref="W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4" t="str">
        <f>'1. паспорт местоположение'!A5:C5</f>
        <v>Год раскрытия информации: 2021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L 21-03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6"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6" customFormat="1" x14ac:dyDescent="0.25">
      <c r="A21" s="520" t="s">
        <v>513</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6" customFormat="1" ht="58.5" customHeight="1" x14ac:dyDescent="0.25">
      <c r="A22" s="511" t="s">
        <v>50</v>
      </c>
      <c r="B22" s="522" t="s">
        <v>22</v>
      </c>
      <c r="C22" s="511" t="s">
        <v>49</v>
      </c>
      <c r="D22" s="511" t="s">
        <v>48</v>
      </c>
      <c r="E22" s="525" t="s">
        <v>524</v>
      </c>
      <c r="F22" s="526"/>
      <c r="G22" s="526"/>
      <c r="H22" s="526"/>
      <c r="I22" s="526"/>
      <c r="J22" s="526"/>
      <c r="K22" s="526"/>
      <c r="L22" s="527"/>
      <c r="M22" s="511" t="s">
        <v>47</v>
      </c>
      <c r="N22" s="511" t="s">
        <v>46</v>
      </c>
      <c r="O22" s="511" t="s">
        <v>45</v>
      </c>
      <c r="P22" s="506" t="s">
        <v>262</v>
      </c>
      <c r="Q22" s="506" t="s">
        <v>44</v>
      </c>
      <c r="R22" s="506" t="s">
        <v>43</v>
      </c>
      <c r="S22" s="506" t="s">
        <v>42</v>
      </c>
      <c r="T22" s="506"/>
      <c r="U22" s="528" t="s">
        <v>41</v>
      </c>
      <c r="V22" s="528"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4" t="s">
        <v>23</v>
      </c>
    </row>
    <row r="23" spans="1:48" s="26" customFormat="1" ht="64.5" customHeight="1" x14ac:dyDescent="0.25">
      <c r="A23" s="521"/>
      <c r="B23" s="523"/>
      <c r="C23" s="521"/>
      <c r="D23" s="521"/>
      <c r="E23" s="516" t="s">
        <v>21</v>
      </c>
      <c r="F23" s="507" t="s">
        <v>134</v>
      </c>
      <c r="G23" s="507" t="s">
        <v>133</v>
      </c>
      <c r="H23" s="507" t="s">
        <v>132</v>
      </c>
      <c r="I23" s="509" t="s">
        <v>432</v>
      </c>
      <c r="J23" s="509" t="s">
        <v>433</v>
      </c>
      <c r="K23" s="509" t="s">
        <v>434</v>
      </c>
      <c r="L23" s="507" t="s">
        <v>74</v>
      </c>
      <c r="M23" s="521"/>
      <c r="N23" s="521"/>
      <c r="O23" s="521"/>
      <c r="P23" s="506"/>
      <c r="Q23" s="506"/>
      <c r="R23" s="506"/>
      <c r="S23" s="518" t="s">
        <v>2</v>
      </c>
      <c r="T23" s="518" t="s">
        <v>9</v>
      </c>
      <c r="U23" s="528"/>
      <c r="V23" s="528"/>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9" t="s">
        <v>9</v>
      </c>
      <c r="AR23" s="506"/>
      <c r="AS23" s="506"/>
      <c r="AT23" s="506"/>
      <c r="AU23" s="506"/>
      <c r="AV23" s="515"/>
    </row>
    <row r="24" spans="1:48" s="26" customFormat="1" ht="96.7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152" t="s">
        <v>11</v>
      </c>
      <c r="AG24" s="152" t="s">
        <v>10</v>
      </c>
      <c r="AH24" s="153" t="s">
        <v>2</v>
      </c>
      <c r="AI24" s="153" t="s">
        <v>9</v>
      </c>
      <c r="AJ24" s="512"/>
      <c r="AK24" s="512"/>
      <c r="AL24" s="512"/>
      <c r="AM24" s="512"/>
      <c r="AN24" s="512"/>
      <c r="AO24" s="512"/>
      <c r="AP24" s="512"/>
      <c r="AQ24" s="530"/>
      <c r="AR24" s="506"/>
      <c r="AS24" s="506"/>
      <c r="AT24" s="506"/>
      <c r="AU24" s="506"/>
      <c r="AV24" s="5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53" t="str">
        <f>A9</f>
        <v xml:space="preserve">Акционерное общество "Западная энергетическая компания" </v>
      </c>
      <c r="C26" s="21"/>
      <c r="D26" s="392" t="str">
        <f>'6.1. Паспорт сетевой график'!D53</f>
        <v>нд</v>
      </c>
      <c r="E26" s="23"/>
      <c r="F26" s="23"/>
      <c r="G26" s="23"/>
      <c r="H26" s="23"/>
      <c r="I26" s="23"/>
      <c r="J26" s="23"/>
      <c r="K26" s="23"/>
      <c r="L26" s="387" t="s">
        <v>591</v>
      </c>
      <c r="M26" s="395" t="s">
        <v>610</v>
      </c>
      <c r="N26" s="353" t="s">
        <v>618</v>
      </c>
      <c r="O26" s="21" t="s">
        <v>622</v>
      </c>
      <c r="P26" s="24">
        <v>700</v>
      </c>
      <c r="Q26" s="21" t="s">
        <v>609</v>
      </c>
      <c r="R26" s="24">
        <v>700</v>
      </c>
      <c r="S26" s="21" t="s">
        <v>608</v>
      </c>
      <c r="T26" s="21" t="s">
        <v>608</v>
      </c>
      <c r="U26" s="23"/>
      <c r="V26" s="23"/>
      <c r="W26" s="353"/>
      <c r="X26" s="353"/>
      <c r="Y26" s="353"/>
      <c r="Z26" s="353"/>
      <c r="AA26" s="353"/>
      <c r="AB26" s="353"/>
      <c r="AC26" s="353"/>
      <c r="AD26" s="353"/>
      <c r="AE26" s="353"/>
      <c r="AF26" s="23"/>
      <c r="AG26" s="21"/>
      <c r="AH26" s="22"/>
      <c r="AI26" s="22"/>
      <c r="AJ26" s="22"/>
      <c r="AK26" s="22"/>
      <c r="AL26" s="21"/>
      <c r="AM26" s="21"/>
      <c r="AN26" s="22"/>
      <c r="AO26" s="21"/>
      <c r="AP26" s="22"/>
      <c r="AQ26" s="22"/>
      <c r="AR26" s="22"/>
      <c r="AS26" s="22"/>
      <c r="AT26" s="22"/>
      <c r="AU26" s="21"/>
      <c r="AV26" s="21"/>
    </row>
    <row r="27" spans="1:48" s="20" customFormat="1" ht="21" customHeight="1" x14ac:dyDescent="0.2">
      <c r="A27" s="23"/>
      <c r="B27" s="353"/>
      <c r="C27" s="21"/>
      <c r="D27" s="392"/>
      <c r="E27" s="23"/>
      <c r="F27" s="23"/>
      <c r="G27" s="23"/>
      <c r="H27" s="23"/>
      <c r="I27" s="23"/>
      <c r="J27" s="23"/>
      <c r="K27" s="23"/>
      <c r="L27" s="387"/>
      <c r="M27" s="21"/>
      <c r="N27" s="21"/>
      <c r="O27" s="21"/>
      <c r="P27" s="24"/>
      <c r="Q27" s="21"/>
      <c r="R27" s="24"/>
      <c r="S27" s="21"/>
      <c r="T27" s="21"/>
      <c r="U27" s="23"/>
      <c r="V27" s="23"/>
      <c r="W27" s="353"/>
      <c r="X27" s="353"/>
      <c r="Y27" s="353"/>
      <c r="Z27" s="353"/>
      <c r="AA27" s="353"/>
      <c r="AB27" s="353"/>
      <c r="AC27" s="353"/>
      <c r="AD27" s="353"/>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53"/>
      <c r="C28" s="21"/>
      <c r="D28" s="392"/>
      <c r="E28" s="23"/>
      <c r="F28" s="23"/>
      <c r="G28" s="23"/>
      <c r="H28" s="23"/>
      <c r="I28" s="23"/>
      <c r="J28" s="23"/>
      <c r="K28" s="23"/>
      <c r="L28" s="387"/>
      <c r="M28" s="21"/>
      <c r="N28" s="21"/>
      <c r="O28" s="21"/>
      <c r="P28" s="24"/>
      <c r="Q28" s="21"/>
      <c r="R28" s="24"/>
      <c r="S28" s="21"/>
      <c r="T28" s="21"/>
      <c r="U28" s="23"/>
      <c r="V28" s="23"/>
      <c r="W28" s="353"/>
      <c r="X28" s="353"/>
      <c r="Y28" s="353"/>
      <c r="Z28" s="353"/>
      <c r="AA28" s="353"/>
      <c r="AB28" s="353"/>
      <c r="AC28" s="353"/>
      <c r="AD28" s="353"/>
      <c r="AE28" s="24"/>
      <c r="AF28" s="23"/>
      <c r="AG28" s="21"/>
      <c r="AH28" s="22"/>
      <c r="AI28" s="22"/>
      <c r="AJ28" s="22"/>
      <c r="AK28" s="22"/>
      <c r="AL28" s="21"/>
      <c r="AM28" s="21"/>
      <c r="AN28" s="22"/>
      <c r="AO28" s="21"/>
      <c r="AP28" s="22"/>
      <c r="AQ28" s="22"/>
      <c r="AR28" s="22"/>
      <c r="AS28" s="22"/>
      <c r="AT28" s="22"/>
      <c r="AU28" s="21"/>
      <c r="AV28" s="21"/>
    </row>
    <row r="29" spans="1:48" s="20" customFormat="1" ht="37.5" customHeight="1" x14ac:dyDescent="0.2">
      <c r="A29" s="23"/>
      <c r="B29" s="353"/>
      <c r="C29" s="21"/>
      <c r="D29" s="392"/>
      <c r="E29" s="23"/>
      <c r="F29" s="23"/>
      <c r="G29" s="23"/>
      <c r="H29" s="23"/>
      <c r="I29" s="23"/>
      <c r="J29" s="23"/>
      <c r="K29" s="23"/>
      <c r="L29" s="387"/>
      <c r="M29" s="21"/>
      <c r="N29" s="21"/>
      <c r="O29" s="21"/>
      <c r="P29" s="24"/>
      <c r="Q29" s="21"/>
      <c r="R29" s="24"/>
      <c r="S29" s="21"/>
      <c r="T29" s="21"/>
      <c r="U29" s="23"/>
      <c r="V29" s="23"/>
      <c r="W29" s="353"/>
      <c r="X29" s="353"/>
      <c r="Y29" s="353"/>
      <c r="Z29" s="353"/>
      <c r="AA29" s="353"/>
      <c r="AB29" s="353"/>
      <c r="AC29" s="353"/>
      <c r="AD29" s="353"/>
      <c r="AE29" s="24"/>
      <c r="AF29" s="23"/>
      <c r="AG29" s="21"/>
      <c r="AH29" s="22"/>
      <c r="AI29" s="22"/>
      <c r="AJ29" s="22"/>
      <c r="AK29" s="22"/>
      <c r="AL29" s="21"/>
      <c r="AM29" s="21"/>
      <c r="AN29" s="22"/>
      <c r="AO29" s="21"/>
      <c r="AP29" s="22"/>
      <c r="AQ29" s="22"/>
      <c r="AR29" s="22"/>
      <c r="AS29" s="22"/>
      <c r="AT29" s="22"/>
      <c r="AU29" s="21"/>
      <c r="AV29"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43" zoomScale="90" zoomScaleNormal="90" zoomScaleSheetLayoutView="90" workbookViewId="0">
      <selection activeCell="B66" sqref="B66"/>
    </sheetView>
  </sheetViews>
  <sheetFormatPr defaultRowHeight="15.75" x14ac:dyDescent="0.25"/>
  <cols>
    <col min="1" max="2" width="66.140625" style="125" customWidth="1"/>
    <col min="3" max="3" width="8.85546875"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66</v>
      </c>
    </row>
    <row r="2" spans="1:8" ht="18.75" x14ac:dyDescent="0.3">
      <c r="B2" s="15" t="s">
        <v>8</v>
      </c>
    </row>
    <row r="3" spans="1:8" ht="18.75" x14ac:dyDescent="0.3">
      <c r="B3" s="15" t="s">
        <v>532</v>
      </c>
    </row>
    <row r="4" spans="1:8" x14ac:dyDescent="0.25">
      <c r="B4" s="42"/>
    </row>
    <row r="5" spans="1:8" ht="18.75" x14ac:dyDescent="0.3">
      <c r="A5" s="531" t="str">
        <f>'1. паспорт местоположение'!A5:C5</f>
        <v>Год раскрытия информации: 2021 год</v>
      </c>
      <c r="B5" s="531"/>
      <c r="C5" s="80"/>
      <c r="D5" s="80"/>
      <c r="E5" s="80"/>
      <c r="F5" s="80"/>
      <c r="G5" s="80"/>
      <c r="H5" s="80"/>
    </row>
    <row r="6" spans="1:8" ht="18.75" x14ac:dyDescent="0.3">
      <c r="A6" s="179"/>
      <c r="B6" s="179"/>
      <c r="C6" s="179"/>
      <c r="D6" s="179"/>
      <c r="E6" s="179"/>
      <c r="F6" s="179"/>
      <c r="G6" s="179"/>
      <c r="H6" s="179"/>
    </row>
    <row r="7" spans="1:8" ht="18.75" x14ac:dyDescent="0.25">
      <c r="A7" s="412" t="s">
        <v>7</v>
      </c>
      <c r="B7" s="412"/>
      <c r="C7" s="158"/>
      <c r="D7" s="158"/>
      <c r="E7" s="158"/>
      <c r="F7" s="158"/>
      <c r="G7" s="158"/>
      <c r="H7" s="158"/>
    </row>
    <row r="8" spans="1:8" ht="18.75" x14ac:dyDescent="0.25">
      <c r="A8" s="158"/>
      <c r="B8" s="158"/>
      <c r="C8" s="158"/>
      <c r="D8" s="158"/>
      <c r="E8" s="158"/>
      <c r="F8" s="158"/>
      <c r="G8" s="158"/>
      <c r="H8" s="158"/>
    </row>
    <row r="9" spans="1:8" x14ac:dyDescent="0.25">
      <c r="A9" s="532" t="str">
        <f>'1. паспорт местоположение'!A9:C9</f>
        <v xml:space="preserve">Акционерное общество "Западная энергетическая компания" </v>
      </c>
      <c r="B9" s="532"/>
      <c r="C9" s="173"/>
      <c r="D9" s="173"/>
      <c r="E9" s="173"/>
      <c r="F9" s="173"/>
      <c r="G9" s="173"/>
      <c r="H9" s="173"/>
    </row>
    <row r="10" spans="1:8" x14ac:dyDescent="0.25">
      <c r="A10" s="417" t="s">
        <v>6</v>
      </c>
      <c r="B10" s="417"/>
      <c r="C10" s="160"/>
      <c r="D10" s="160"/>
      <c r="E10" s="160"/>
      <c r="F10" s="160"/>
      <c r="G10" s="160"/>
      <c r="H10" s="160"/>
    </row>
    <row r="11" spans="1:8" ht="18.75" x14ac:dyDescent="0.25">
      <c r="A11" s="158"/>
      <c r="B11" s="158"/>
      <c r="C11" s="158"/>
      <c r="D11" s="158"/>
      <c r="E11" s="158"/>
      <c r="F11" s="158"/>
      <c r="G11" s="158"/>
      <c r="H11" s="158"/>
    </row>
    <row r="12" spans="1:8" x14ac:dyDescent="0.25">
      <c r="A12" s="532" t="str">
        <f>'1. паспорт местоположение'!A12:C12</f>
        <v>L 21-03</v>
      </c>
      <c r="B12" s="532"/>
      <c r="C12" s="173"/>
      <c r="D12" s="173"/>
      <c r="E12" s="173"/>
      <c r="F12" s="173"/>
      <c r="G12" s="173"/>
      <c r="H12" s="173"/>
    </row>
    <row r="13" spans="1:8" x14ac:dyDescent="0.25">
      <c r="A13" s="417" t="s">
        <v>5</v>
      </c>
      <c r="B13" s="417"/>
      <c r="C13" s="160"/>
      <c r="D13" s="160"/>
      <c r="E13" s="160"/>
      <c r="F13" s="160"/>
      <c r="G13" s="160"/>
      <c r="H13" s="160"/>
    </row>
    <row r="14" spans="1:8" ht="18.75" x14ac:dyDescent="0.25">
      <c r="A14" s="11"/>
      <c r="B14" s="11"/>
      <c r="C14" s="11"/>
      <c r="D14" s="11"/>
      <c r="E14" s="11"/>
      <c r="F14" s="11"/>
      <c r="G14" s="11"/>
      <c r="H14" s="11"/>
    </row>
    <row r="15" spans="1:8" ht="69.75" customHeight="1" x14ac:dyDescent="0.25">
      <c r="A15" s="533"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33"/>
      <c r="C15" s="173"/>
      <c r="D15" s="173"/>
      <c r="E15" s="173"/>
      <c r="F15" s="173"/>
      <c r="G15" s="173"/>
      <c r="H15" s="173"/>
    </row>
    <row r="16" spans="1:8" x14ac:dyDescent="0.25">
      <c r="A16" s="417" t="s">
        <v>4</v>
      </c>
      <c r="B16" s="417"/>
      <c r="C16" s="160"/>
      <c r="D16" s="160"/>
      <c r="E16" s="160"/>
      <c r="F16" s="160"/>
      <c r="G16" s="160"/>
      <c r="H16" s="160"/>
    </row>
    <row r="17" spans="1:2" x14ac:dyDescent="0.25">
      <c r="B17" s="127"/>
    </row>
    <row r="18" spans="1:2" x14ac:dyDescent="0.25">
      <c r="A18" s="534" t="s">
        <v>514</v>
      </c>
      <c r="B18" s="535"/>
    </row>
    <row r="19" spans="1:2" x14ac:dyDescent="0.25">
      <c r="B19" s="42"/>
    </row>
    <row r="20" spans="1:2" ht="16.5" thickBot="1" x14ac:dyDescent="0.3">
      <c r="B20" s="128"/>
    </row>
    <row r="21" spans="1:2" ht="90.75" thickBot="1" x14ac:dyDescent="0.3">
      <c r="A21" s="129" t="s">
        <v>387</v>
      </c>
      <c r="B21" s="352" t="str">
        <f>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9" t="s">
        <v>388</v>
      </c>
      <c r="B22" s="352" t="str">
        <f>CONCATENATE('1. паспорт местоположение'!C26,", ",'1. паспорт местоположение'!C27)</f>
        <v xml:space="preserve">Калининградская область, Светловский  городской округ </v>
      </c>
    </row>
    <row r="23" spans="1:2" ht="16.5" thickBot="1" x14ac:dyDescent="0.3">
      <c r="A23" s="129" t="s">
        <v>353</v>
      </c>
      <c r="B23" s="130" t="s">
        <v>543</v>
      </c>
    </row>
    <row r="24" spans="1:2" ht="16.5" thickBot="1" x14ac:dyDescent="0.3">
      <c r="A24" s="129" t="s">
        <v>389</v>
      </c>
      <c r="B24" s="130">
        <v>0</v>
      </c>
    </row>
    <row r="25" spans="1:2" ht="16.5" thickBot="1" x14ac:dyDescent="0.3">
      <c r="A25" s="131" t="s">
        <v>390</v>
      </c>
      <c r="B25" s="352">
        <v>2022</v>
      </c>
    </row>
    <row r="26" spans="1:2" ht="16.5" thickBot="1" x14ac:dyDescent="0.3">
      <c r="A26" s="132" t="s">
        <v>391</v>
      </c>
      <c r="B26" s="133" t="s">
        <v>624</v>
      </c>
    </row>
    <row r="27" spans="1:2" ht="29.25" thickBot="1" x14ac:dyDescent="0.3">
      <c r="A27" s="140" t="s">
        <v>627</v>
      </c>
      <c r="B27" s="383">
        <f>'6.2. Паспорт фин осв ввод'!Z24</f>
        <v>7.3254102845759999</v>
      </c>
    </row>
    <row r="28" spans="1:2" ht="16.5" thickBot="1" x14ac:dyDescent="0.3">
      <c r="A28" s="135" t="s">
        <v>392</v>
      </c>
      <c r="B28" s="380" t="s">
        <v>609</v>
      </c>
    </row>
    <row r="29" spans="1:2" ht="29.25" thickBot="1" x14ac:dyDescent="0.3">
      <c r="A29" s="141" t="s">
        <v>601</v>
      </c>
      <c r="B29" s="383">
        <v>0.34032095999999995</v>
      </c>
    </row>
    <row r="30" spans="1:2" ht="29.25" thickBot="1" x14ac:dyDescent="0.3">
      <c r="A30" s="141" t="s">
        <v>602</v>
      </c>
      <c r="B30" s="383">
        <f>B32+B41+B58</f>
        <v>0</v>
      </c>
    </row>
    <row r="31" spans="1:2" ht="16.5" thickBot="1" x14ac:dyDescent="0.3">
      <c r="A31" s="135" t="s">
        <v>393</v>
      </c>
      <c r="B31" s="383"/>
    </row>
    <row r="32" spans="1:2" ht="29.25" thickBot="1" x14ac:dyDescent="0.3">
      <c r="A32" s="141" t="s">
        <v>394</v>
      </c>
      <c r="B32" s="383">
        <f>B33+B37</f>
        <v>0</v>
      </c>
    </row>
    <row r="33" spans="1:3" s="183" customFormat="1" ht="30.75" thickBot="1" x14ac:dyDescent="0.3">
      <c r="A33" s="181" t="s">
        <v>603</v>
      </c>
      <c r="B33" s="182"/>
    </row>
    <row r="34" spans="1:3" ht="16.5" thickBot="1" x14ac:dyDescent="0.3">
      <c r="A34" s="135" t="s">
        <v>395</v>
      </c>
      <c r="B34" s="184">
        <f>B33/$B$27</f>
        <v>0</v>
      </c>
    </row>
    <row r="35" spans="1:3" ht="16.5" thickBot="1" x14ac:dyDescent="0.3">
      <c r="A35" s="135" t="s">
        <v>604</v>
      </c>
      <c r="B35" s="180"/>
      <c r="C35" s="126">
        <v>1</v>
      </c>
    </row>
    <row r="36" spans="1:3" ht="16.5" thickBot="1" x14ac:dyDescent="0.3">
      <c r="A36" s="135" t="s">
        <v>605</v>
      </c>
      <c r="B36" s="180"/>
      <c r="C36" s="126">
        <v>2</v>
      </c>
    </row>
    <row r="37" spans="1:3" s="183" customFormat="1" ht="30.75" thickBot="1" x14ac:dyDescent="0.3">
      <c r="A37" s="181" t="s">
        <v>603</v>
      </c>
      <c r="B37" s="182"/>
    </row>
    <row r="38" spans="1:3" ht="16.5" thickBot="1" x14ac:dyDescent="0.3">
      <c r="A38" s="135" t="s">
        <v>395</v>
      </c>
      <c r="B38" s="184">
        <f>B37/$B$27</f>
        <v>0</v>
      </c>
    </row>
    <row r="39" spans="1:3" ht="16.5" thickBot="1" x14ac:dyDescent="0.3">
      <c r="A39" s="135" t="s">
        <v>604</v>
      </c>
      <c r="B39" s="180"/>
      <c r="C39" s="126">
        <v>1</v>
      </c>
    </row>
    <row r="40" spans="1:3" ht="16.5" thickBot="1" x14ac:dyDescent="0.3">
      <c r="A40" s="135" t="s">
        <v>605</v>
      </c>
      <c r="B40" s="180"/>
      <c r="C40" s="126">
        <v>2</v>
      </c>
    </row>
    <row r="41" spans="1:3" ht="29.25" thickBot="1" x14ac:dyDescent="0.3">
      <c r="A41" s="141" t="s">
        <v>396</v>
      </c>
      <c r="B41" s="383">
        <f>B42+B46+B50+B54</f>
        <v>0</v>
      </c>
    </row>
    <row r="42" spans="1:3" s="183" customFormat="1" ht="30.75" thickBot="1" x14ac:dyDescent="0.3">
      <c r="A42" s="181" t="s">
        <v>603</v>
      </c>
      <c r="B42" s="182"/>
    </row>
    <row r="43" spans="1:3" ht="16.5" thickBot="1" x14ac:dyDescent="0.3">
      <c r="A43" s="135" t="s">
        <v>395</v>
      </c>
      <c r="B43" s="184">
        <f>B42/$B$27</f>
        <v>0</v>
      </c>
    </row>
    <row r="44" spans="1:3" ht="16.5" thickBot="1" x14ac:dyDescent="0.3">
      <c r="A44" s="135" t="s">
        <v>604</v>
      </c>
      <c r="B44" s="180"/>
      <c r="C44" s="126">
        <v>1</v>
      </c>
    </row>
    <row r="45" spans="1:3" ht="16.5" thickBot="1" x14ac:dyDescent="0.3">
      <c r="A45" s="135" t="s">
        <v>605</v>
      </c>
      <c r="B45" s="180"/>
      <c r="C45" s="126">
        <v>2</v>
      </c>
    </row>
    <row r="46" spans="1:3" s="183" customFormat="1" ht="30.75" thickBot="1" x14ac:dyDescent="0.3">
      <c r="A46" s="181" t="s">
        <v>603</v>
      </c>
      <c r="B46" s="182"/>
    </row>
    <row r="47" spans="1:3" ht="16.5" thickBot="1" x14ac:dyDescent="0.3">
      <c r="A47" s="135" t="s">
        <v>395</v>
      </c>
      <c r="B47" s="184">
        <f>B46/$B$27</f>
        <v>0</v>
      </c>
    </row>
    <row r="48" spans="1:3" ht="16.5" thickBot="1" x14ac:dyDescent="0.3">
      <c r="A48" s="135" t="s">
        <v>604</v>
      </c>
      <c r="B48" s="180"/>
      <c r="C48" s="126">
        <v>1</v>
      </c>
    </row>
    <row r="49" spans="1:3" ht="16.5" thickBot="1" x14ac:dyDescent="0.3">
      <c r="A49" s="135" t="s">
        <v>605</v>
      </c>
      <c r="B49" s="180"/>
      <c r="C49" s="126">
        <v>2</v>
      </c>
    </row>
    <row r="50" spans="1:3" s="183" customFormat="1" ht="30.75" thickBot="1" x14ac:dyDescent="0.3">
      <c r="A50" s="181" t="s">
        <v>603</v>
      </c>
      <c r="B50" s="182"/>
    </row>
    <row r="51" spans="1:3" ht="16.5" thickBot="1" x14ac:dyDescent="0.3">
      <c r="A51" s="135" t="s">
        <v>395</v>
      </c>
      <c r="B51" s="184">
        <f>B50/$B$27</f>
        <v>0</v>
      </c>
    </row>
    <row r="52" spans="1:3" ht="16.5" thickBot="1" x14ac:dyDescent="0.3">
      <c r="A52" s="135" t="s">
        <v>604</v>
      </c>
      <c r="B52" s="180"/>
      <c r="C52" s="126">
        <v>1</v>
      </c>
    </row>
    <row r="53" spans="1:3" ht="16.5" thickBot="1" x14ac:dyDescent="0.3">
      <c r="A53" s="135" t="s">
        <v>605</v>
      </c>
      <c r="B53" s="180"/>
      <c r="C53" s="126">
        <v>2</v>
      </c>
    </row>
    <row r="54" spans="1:3" s="183" customFormat="1" ht="30.75" thickBot="1" x14ac:dyDescent="0.3">
      <c r="A54" s="181" t="s">
        <v>603</v>
      </c>
      <c r="B54" s="182"/>
    </row>
    <row r="55" spans="1:3" ht="16.5" thickBot="1" x14ac:dyDescent="0.3">
      <c r="A55" s="135" t="s">
        <v>395</v>
      </c>
      <c r="B55" s="184">
        <f>B54/$B$27</f>
        <v>0</v>
      </c>
    </row>
    <row r="56" spans="1:3" ht="16.5" thickBot="1" x14ac:dyDescent="0.3">
      <c r="A56" s="135" t="s">
        <v>604</v>
      </c>
      <c r="B56" s="180"/>
      <c r="C56" s="126">
        <v>1</v>
      </c>
    </row>
    <row r="57" spans="1:3" ht="16.5" thickBot="1" x14ac:dyDescent="0.3">
      <c r="A57" s="135" t="s">
        <v>605</v>
      </c>
      <c r="B57" s="180"/>
      <c r="C57" s="126">
        <v>2</v>
      </c>
    </row>
    <row r="58" spans="1:3" ht="29.25" thickBot="1" x14ac:dyDescent="0.3">
      <c r="A58" s="141" t="s">
        <v>397</v>
      </c>
      <c r="B58" s="383">
        <f>B59+B63+B67+B71</f>
        <v>0</v>
      </c>
    </row>
    <row r="59" spans="1:3" s="183" customFormat="1" ht="30.75" thickBot="1" x14ac:dyDescent="0.3">
      <c r="A59" s="393" t="s">
        <v>628</v>
      </c>
      <c r="B59" s="394">
        <f>'7. Паспорт отчет о закупке'!AB29/1000</f>
        <v>0</v>
      </c>
    </row>
    <row r="60" spans="1:3" ht="16.5" thickBot="1" x14ac:dyDescent="0.3">
      <c r="A60" s="135" t="s">
        <v>395</v>
      </c>
      <c r="B60" s="184">
        <f>B59/$B$27</f>
        <v>0</v>
      </c>
    </row>
    <row r="61" spans="1:3" ht="16.5" thickBot="1" x14ac:dyDescent="0.3">
      <c r="A61" s="135" t="s">
        <v>604</v>
      </c>
      <c r="B61" s="180">
        <v>0</v>
      </c>
      <c r="C61" s="126">
        <v>1</v>
      </c>
    </row>
    <row r="62" spans="1:3" ht="16.5" thickBot="1" x14ac:dyDescent="0.3">
      <c r="A62" s="135" t="s">
        <v>605</v>
      </c>
      <c r="B62" s="383">
        <v>0</v>
      </c>
      <c r="C62" s="126">
        <v>2</v>
      </c>
    </row>
    <row r="63" spans="1:3" s="183" customFormat="1" ht="30.75" thickBot="1" x14ac:dyDescent="0.3">
      <c r="A63" s="181" t="s">
        <v>603</v>
      </c>
      <c r="B63" s="182"/>
    </row>
    <row r="64" spans="1:3" ht="16.5" thickBot="1" x14ac:dyDescent="0.3">
      <c r="A64" s="135" t="s">
        <v>395</v>
      </c>
      <c r="B64" s="184">
        <f>B63/$B$27</f>
        <v>0</v>
      </c>
    </row>
    <row r="65" spans="1:3" ht="16.5" thickBot="1" x14ac:dyDescent="0.3">
      <c r="A65" s="135" t="s">
        <v>604</v>
      </c>
      <c r="B65" s="180"/>
      <c r="C65" s="126">
        <v>1</v>
      </c>
    </row>
    <row r="66" spans="1:3" ht="16.5" thickBot="1" x14ac:dyDescent="0.3">
      <c r="A66" s="135" t="s">
        <v>605</v>
      </c>
      <c r="B66" s="180"/>
      <c r="C66" s="126">
        <v>2</v>
      </c>
    </row>
    <row r="67" spans="1:3" s="183" customFormat="1" ht="30.75" thickBot="1" x14ac:dyDescent="0.3">
      <c r="A67" s="181" t="s">
        <v>603</v>
      </c>
      <c r="B67" s="182"/>
    </row>
    <row r="68" spans="1:3" ht="16.5" thickBot="1" x14ac:dyDescent="0.3">
      <c r="A68" s="135" t="s">
        <v>395</v>
      </c>
      <c r="B68" s="184">
        <f>B67/$B$27</f>
        <v>0</v>
      </c>
    </row>
    <row r="69" spans="1:3" ht="16.5" thickBot="1" x14ac:dyDescent="0.3">
      <c r="A69" s="135" t="s">
        <v>604</v>
      </c>
      <c r="B69" s="180"/>
      <c r="C69" s="126">
        <v>1</v>
      </c>
    </row>
    <row r="70" spans="1:3" ht="16.5" thickBot="1" x14ac:dyDescent="0.3">
      <c r="A70" s="135" t="s">
        <v>605</v>
      </c>
      <c r="B70" s="180"/>
      <c r="C70" s="126">
        <v>2</v>
      </c>
    </row>
    <row r="71" spans="1:3" s="183" customFormat="1" ht="30.75" thickBot="1" x14ac:dyDescent="0.3">
      <c r="A71" s="181" t="s">
        <v>603</v>
      </c>
      <c r="B71" s="182"/>
    </row>
    <row r="72" spans="1:3" ht="16.5" thickBot="1" x14ac:dyDescent="0.3">
      <c r="A72" s="135" t="s">
        <v>395</v>
      </c>
      <c r="B72" s="184">
        <f>B71/$B$27</f>
        <v>0</v>
      </c>
    </row>
    <row r="73" spans="1:3" ht="16.5" thickBot="1" x14ac:dyDescent="0.3">
      <c r="A73" s="135" t="s">
        <v>604</v>
      </c>
      <c r="B73" s="180"/>
      <c r="C73" s="126">
        <v>1</v>
      </c>
    </row>
    <row r="74" spans="1:3" ht="16.5" thickBot="1" x14ac:dyDescent="0.3">
      <c r="A74" s="135" t="s">
        <v>605</v>
      </c>
      <c r="B74" s="180"/>
      <c r="C74" s="126">
        <v>2</v>
      </c>
    </row>
    <row r="75" spans="1:3" ht="29.25" thickBot="1" x14ac:dyDescent="0.3">
      <c r="A75" s="134" t="s">
        <v>398</v>
      </c>
      <c r="B75" s="184">
        <f>B30/B27</f>
        <v>0</v>
      </c>
    </row>
    <row r="76" spans="1:3" ht="16.5" thickBot="1" x14ac:dyDescent="0.3">
      <c r="A76" s="136" t="s">
        <v>393</v>
      </c>
      <c r="B76" s="184"/>
    </row>
    <row r="77" spans="1:3" ht="16.5" thickBot="1" x14ac:dyDescent="0.3">
      <c r="A77" s="136" t="s">
        <v>399</v>
      </c>
      <c r="B77" s="184"/>
    </row>
    <row r="78" spans="1:3" ht="16.5" thickBot="1" x14ac:dyDescent="0.3">
      <c r="A78" s="136" t="s">
        <v>400</v>
      </c>
      <c r="B78" s="184"/>
    </row>
    <row r="79" spans="1:3" ht="16.5" thickBot="1" x14ac:dyDescent="0.3">
      <c r="A79" s="136" t="s">
        <v>401</v>
      </c>
      <c r="B79" s="184">
        <f>B59/B27</f>
        <v>0</v>
      </c>
    </row>
    <row r="80" spans="1:3" ht="16.5" thickBot="1" x14ac:dyDescent="0.3">
      <c r="A80" s="131" t="s">
        <v>402</v>
      </c>
      <c r="B80" s="185">
        <f>B81/$B$27</f>
        <v>0</v>
      </c>
    </row>
    <row r="81" spans="1:2" ht="16.5" thickBot="1" x14ac:dyDescent="0.3">
      <c r="A81" s="131" t="s">
        <v>403</v>
      </c>
      <c r="B81" s="386">
        <f xml:space="preserve"> SUMIF(C33:C74, 1,B33:B74)</f>
        <v>0</v>
      </c>
    </row>
    <row r="82" spans="1:2" ht="16.5" thickBot="1" x14ac:dyDescent="0.3">
      <c r="A82" s="131" t="s">
        <v>404</v>
      </c>
      <c r="B82" s="185">
        <f>B83/$B$27</f>
        <v>0</v>
      </c>
    </row>
    <row r="83" spans="1:2" ht="16.5" thickBot="1" x14ac:dyDescent="0.3">
      <c r="A83" s="132" t="s">
        <v>405</v>
      </c>
      <c r="B83" s="386">
        <f xml:space="preserve"> SUMIF(C35:C76, 2,B35:B76)</f>
        <v>0</v>
      </c>
    </row>
    <row r="84" spans="1:2" ht="15.75" customHeight="1" x14ac:dyDescent="0.25">
      <c r="A84" s="134" t="s">
        <v>406</v>
      </c>
      <c r="B84" s="136" t="s">
        <v>407</v>
      </c>
    </row>
    <row r="85" spans="1:2" x14ac:dyDescent="0.25">
      <c r="A85" s="138" t="s">
        <v>408</v>
      </c>
      <c r="B85" s="138" t="s">
        <v>623</v>
      </c>
    </row>
    <row r="86" spans="1:2" ht="26.25" customHeight="1" x14ac:dyDescent="0.25">
      <c r="A86" s="138" t="s">
        <v>409</v>
      </c>
      <c r="B86" s="400">
        <f>'7. Паспорт отчет о закупке'!W29</f>
        <v>0</v>
      </c>
    </row>
    <row r="87" spans="1:2" x14ac:dyDescent="0.25">
      <c r="A87" s="138" t="s">
        <v>410</v>
      </c>
      <c r="B87" s="138"/>
    </row>
    <row r="88" spans="1:2" x14ac:dyDescent="0.25">
      <c r="A88" s="138" t="s">
        <v>411</v>
      </c>
      <c r="B88" s="138"/>
    </row>
    <row r="89" spans="1:2" ht="16.5" thickBot="1" x14ac:dyDescent="0.3">
      <c r="A89" s="139" t="s">
        <v>412</v>
      </c>
      <c r="B89" s="139"/>
    </row>
    <row r="90" spans="1:2" ht="30.75" thickBot="1" x14ac:dyDescent="0.3">
      <c r="A90" s="136" t="s">
        <v>413</v>
      </c>
      <c r="B90" s="137"/>
    </row>
    <row r="91" spans="1:2" ht="29.25" thickBot="1" x14ac:dyDescent="0.3">
      <c r="A91" s="131" t="s">
        <v>414</v>
      </c>
      <c r="B91" s="380"/>
    </row>
    <row r="92" spans="1:2" ht="16.5" thickBot="1" x14ac:dyDescent="0.3">
      <c r="A92" s="136" t="s">
        <v>393</v>
      </c>
      <c r="B92" s="384"/>
    </row>
    <row r="93" spans="1:2" ht="16.5" thickBot="1" x14ac:dyDescent="0.3">
      <c r="A93" s="136" t="s">
        <v>415</v>
      </c>
      <c r="B93" s="380"/>
    </row>
    <row r="94" spans="1:2" ht="16.5" thickBot="1" x14ac:dyDescent="0.3">
      <c r="A94" s="136" t="s">
        <v>416</v>
      </c>
      <c r="B94" s="384"/>
    </row>
    <row r="95" spans="1:2" ht="30.75" thickBot="1" x14ac:dyDescent="0.3">
      <c r="A95" s="144" t="s">
        <v>417</v>
      </c>
      <c r="B95" s="382" t="s">
        <v>594</v>
      </c>
    </row>
    <row r="96" spans="1:2" ht="16.5" thickBot="1" x14ac:dyDescent="0.3">
      <c r="A96" s="131" t="s">
        <v>418</v>
      </c>
      <c r="B96" s="142"/>
    </row>
    <row r="97" spans="1:2" ht="16.5" thickBot="1" x14ac:dyDescent="0.3">
      <c r="A97" s="138" t="s">
        <v>419</v>
      </c>
      <c r="B97" s="385" t="str">
        <f>'6.1. Паспорт сетевой график'!D43</f>
        <v>нд</v>
      </c>
    </row>
    <row r="98" spans="1:2" ht="16.5" thickBot="1" x14ac:dyDescent="0.3">
      <c r="A98" s="138" t="s">
        <v>420</v>
      </c>
      <c r="B98" s="145" t="s">
        <v>586</v>
      </c>
    </row>
    <row r="99" spans="1:2" ht="16.5" thickBot="1" x14ac:dyDescent="0.3">
      <c r="A99" s="138" t="s">
        <v>421</v>
      </c>
      <c r="B99" s="145" t="s">
        <v>586</v>
      </c>
    </row>
    <row r="100" spans="1:2" ht="29.25" thickBot="1" x14ac:dyDescent="0.3">
      <c r="A100" s="146" t="s">
        <v>422</v>
      </c>
      <c r="B100" s="143" t="s">
        <v>595</v>
      </c>
    </row>
    <row r="101" spans="1:2" ht="28.5" customHeight="1" x14ac:dyDescent="0.25">
      <c r="A101" s="134" t="s">
        <v>423</v>
      </c>
      <c r="B101" s="536" t="s">
        <v>586</v>
      </c>
    </row>
    <row r="102" spans="1:2" x14ac:dyDescent="0.25">
      <c r="A102" s="138" t="s">
        <v>424</v>
      </c>
      <c r="B102" s="537"/>
    </row>
    <row r="103" spans="1:2" x14ac:dyDescent="0.25">
      <c r="A103" s="138" t="s">
        <v>425</v>
      </c>
      <c r="B103" s="537"/>
    </row>
    <row r="104" spans="1:2" x14ac:dyDescent="0.25">
      <c r="A104" s="138" t="s">
        <v>426</v>
      </c>
      <c r="B104" s="537"/>
    </row>
    <row r="105" spans="1:2" x14ac:dyDescent="0.25">
      <c r="A105" s="138" t="s">
        <v>427</v>
      </c>
      <c r="B105" s="537"/>
    </row>
    <row r="106" spans="1:2" ht="16.5" thickBot="1" x14ac:dyDescent="0.3">
      <c r="A106" s="147" t="s">
        <v>428</v>
      </c>
      <c r="B106" s="538"/>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F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2" t="s">
        <v>7</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7" t="s">
        <v>6</v>
      </c>
      <c r="B9" s="417"/>
      <c r="C9" s="417"/>
      <c r="D9" s="417"/>
      <c r="E9" s="417"/>
      <c r="F9" s="417"/>
      <c r="G9" s="417"/>
      <c r="H9" s="417"/>
      <c r="I9" s="417"/>
      <c r="J9" s="417"/>
      <c r="K9" s="417"/>
      <c r="L9" s="417"/>
      <c r="M9" s="417"/>
      <c r="N9" s="417"/>
      <c r="O9" s="417"/>
      <c r="P9" s="417"/>
      <c r="Q9" s="417"/>
      <c r="R9" s="417"/>
      <c r="S9" s="417"/>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13" t="str">
        <f>'1. паспорт местоположение'!A12:C12</f>
        <v>L 21-03</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2" x14ac:dyDescent="0.2">
      <c r="A14"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6"/>
      <c r="U15" s="6"/>
      <c r="V15" s="6"/>
      <c r="W15" s="6"/>
      <c r="X15" s="6"/>
      <c r="Y15" s="6"/>
      <c r="Z15" s="6"/>
      <c r="AA15" s="6"/>
      <c r="AB15" s="6"/>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489</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1" t="s">
        <v>3</v>
      </c>
      <c r="B19" s="411" t="s">
        <v>102</v>
      </c>
      <c r="C19" s="414" t="s">
        <v>386</v>
      </c>
      <c r="D19" s="411" t="s">
        <v>385</v>
      </c>
      <c r="E19" s="411" t="s">
        <v>101</v>
      </c>
      <c r="F19" s="411" t="s">
        <v>100</v>
      </c>
      <c r="G19" s="411" t="s">
        <v>381</v>
      </c>
      <c r="H19" s="411" t="s">
        <v>99</v>
      </c>
      <c r="I19" s="411" t="s">
        <v>98</v>
      </c>
      <c r="J19" s="411" t="s">
        <v>97</v>
      </c>
      <c r="K19" s="411" t="s">
        <v>96</v>
      </c>
      <c r="L19" s="411" t="s">
        <v>95</v>
      </c>
      <c r="M19" s="411" t="s">
        <v>94</v>
      </c>
      <c r="N19" s="411" t="s">
        <v>93</v>
      </c>
      <c r="O19" s="411" t="s">
        <v>92</v>
      </c>
      <c r="P19" s="411" t="s">
        <v>91</v>
      </c>
      <c r="Q19" s="411" t="s">
        <v>384</v>
      </c>
      <c r="R19" s="411"/>
      <c r="S19" s="416" t="s">
        <v>481</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40" t="s">
        <v>382</v>
      </c>
      <c r="R20" s="41" t="s">
        <v>383</v>
      </c>
      <c r="S20" s="416"/>
      <c r="T20" s="32"/>
      <c r="U20" s="32"/>
      <c r="V20" s="32"/>
      <c r="W20" s="32"/>
      <c r="X20" s="32"/>
      <c r="Y20" s="32"/>
      <c r="Z20" s="31"/>
      <c r="AA20" s="31"/>
      <c r="AB20" s="31"/>
    </row>
    <row r="21" spans="1:28" s="3" customFormat="1" ht="18.75" x14ac:dyDescent="0.2">
      <c r="A21" s="40">
        <v>1</v>
      </c>
      <c r="B21" s="44">
        <v>2</v>
      </c>
      <c r="C21" s="40">
        <v>3</v>
      </c>
      <c r="D21" s="44">
        <v>4</v>
      </c>
      <c r="E21" s="40">
        <v>5</v>
      </c>
      <c r="F21" s="44">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482</v>
      </c>
      <c r="H22" s="44"/>
      <c r="I22" s="44"/>
      <c r="J22" s="44"/>
      <c r="K22" s="44"/>
      <c r="L22" s="44"/>
      <c r="M22" s="44"/>
      <c r="N22" s="44"/>
      <c r="O22" s="44"/>
      <c r="P22" s="44"/>
      <c r="Q22" s="38"/>
      <c r="R22" s="5"/>
      <c r="S22" s="155"/>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43"/>
      <c r="B25" s="44" t="s">
        <v>86</v>
      </c>
      <c r="C25" s="44"/>
      <c r="D25" s="44"/>
      <c r="E25" s="44" t="s">
        <v>85</v>
      </c>
      <c r="F25" s="44" t="s">
        <v>84</v>
      </c>
      <c r="G25" s="44" t="s">
        <v>483</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3"/>
      <c r="B29" s="44" t="s">
        <v>379</v>
      </c>
      <c r="C29" s="44"/>
      <c r="D29" s="44"/>
      <c r="E29" s="123" t="s">
        <v>380</v>
      </c>
      <c r="F29" s="123" t="s">
        <v>380</v>
      </c>
      <c r="G29" s="123" t="s">
        <v>380</v>
      </c>
      <c r="H29" s="123"/>
      <c r="I29" s="123"/>
      <c r="J29" s="123"/>
      <c r="K29" s="123"/>
      <c r="L29" s="123"/>
      <c r="M29" s="123"/>
      <c r="N29" s="123"/>
      <c r="O29" s="123"/>
      <c r="P29" s="123"/>
      <c r="Q29" s="12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2021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13" t="str">
        <f>'1. паспорт местоположение'!A9:C9</f>
        <v xml:space="preserve">Акционерное общество "Западная энергетическая компания" </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13" t="str">
        <f>'1. паспорт местоположение'!A12:C12</f>
        <v>L 21-03</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494</v>
      </c>
      <c r="B19" s="436"/>
      <c r="C19" s="436"/>
      <c r="D19" s="436"/>
      <c r="E19" s="436"/>
      <c r="F19" s="436"/>
      <c r="G19" s="436"/>
      <c r="H19" s="436"/>
      <c r="I19" s="436"/>
      <c r="J19" s="436"/>
      <c r="K19" s="436"/>
      <c r="L19" s="436"/>
      <c r="M19" s="436"/>
      <c r="N19" s="436"/>
      <c r="O19" s="436"/>
      <c r="P19" s="436"/>
      <c r="Q19" s="436"/>
      <c r="R19" s="436"/>
      <c r="S19" s="436"/>
      <c r="T19" s="436"/>
    </row>
    <row r="20" spans="1:113" s="55"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226</v>
      </c>
      <c r="C21" s="424"/>
      <c r="D21" s="427" t="s">
        <v>124</v>
      </c>
      <c r="E21" s="423" t="s">
        <v>523</v>
      </c>
      <c r="F21" s="424"/>
      <c r="G21" s="423" t="s">
        <v>276</v>
      </c>
      <c r="H21" s="424"/>
      <c r="I21" s="423" t="s">
        <v>123</v>
      </c>
      <c r="J21" s="424"/>
      <c r="K21" s="427" t="s">
        <v>122</v>
      </c>
      <c r="L21" s="423" t="s">
        <v>121</v>
      </c>
      <c r="M21" s="424"/>
      <c r="N21" s="423" t="s">
        <v>519</v>
      </c>
      <c r="O21" s="424"/>
      <c r="P21" s="427" t="s">
        <v>120</v>
      </c>
      <c r="Q21" s="433" t="s">
        <v>119</v>
      </c>
      <c r="R21" s="434"/>
      <c r="S21" s="433" t="s">
        <v>118</v>
      </c>
      <c r="T21" s="435"/>
    </row>
    <row r="22" spans="1:113" ht="204.75" customHeight="1" x14ac:dyDescent="0.25">
      <c r="A22" s="431"/>
      <c r="B22" s="425"/>
      <c r="C22" s="426"/>
      <c r="D22" s="429"/>
      <c r="E22" s="425"/>
      <c r="F22" s="426"/>
      <c r="G22" s="425"/>
      <c r="H22" s="426"/>
      <c r="I22" s="425"/>
      <c r="J22" s="426"/>
      <c r="K22" s="428"/>
      <c r="L22" s="425"/>
      <c r="M22" s="426"/>
      <c r="N22" s="425"/>
      <c r="O22" s="426"/>
      <c r="P22" s="428"/>
      <c r="Q22" s="105" t="s">
        <v>117</v>
      </c>
      <c r="R22" s="105" t="s">
        <v>493</v>
      </c>
      <c r="S22" s="105" t="s">
        <v>116</v>
      </c>
      <c r="T22" s="105" t="s">
        <v>115</v>
      </c>
    </row>
    <row r="23" spans="1:113" ht="51.75" customHeight="1" x14ac:dyDescent="0.25">
      <c r="A23" s="432"/>
      <c r="B23" s="163" t="s">
        <v>113</v>
      </c>
      <c r="C23" s="163" t="s">
        <v>114</v>
      </c>
      <c r="D23" s="428"/>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05" t="s">
        <v>113</v>
      </c>
      <c r="R23" s="105" t="s">
        <v>113</v>
      </c>
      <c r="S23" s="105" t="s">
        <v>113</v>
      </c>
      <c r="T23" s="105" t="s">
        <v>113</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66"/>
      <c r="R25" s="57"/>
      <c r="S25" s="166"/>
      <c r="T25" s="57"/>
    </row>
    <row r="26" spans="1:113" ht="3" customHeight="1" x14ac:dyDescent="0.25"/>
    <row r="27" spans="1:113" s="53" customFormat="1" ht="12.75" x14ac:dyDescent="0.2">
      <c r="B27" s="54"/>
      <c r="C27" s="54"/>
      <c r="K27" s="54"/>
    </row>
    <row r="28" spans="1:113" s="53" customFormat="1" x14ac:dyDescent="0.25">
      <c r="B28" s="51" t="s">
        <v>112</v>
      </c>
      <c r="C28" s="51"/>
      <c r="D28" s="51"/>
      <c r="E28" s="51"/>
      <c r="F28" s="51"/>
      <c r="G28" s="51"/>
      <c r="H28" s="51"/>
      <c r="I28" s="51"/>
      <c r="J28" s="51"/>
      <c r="K28" s="51"/>
      <c r="L28" s="51"/>
      <c r="M28" s="51"/>
      <c r="N28" s="51"/>
      <c r="O28" s="51"/>
      <c r="P28" s="51"/>
      <c r="Q28" s="51"/>
      <c r="R28" s="51"/>
    </row>
    <row r="29" spans="1:113" x14ac:dyDescent="0.25">
      <c r="B29" s="422" t="s">
        <v>529</v>
      </c>
      <c r="C29" s="422"/>
      <c r="D29" s="422"/>
      <c r="E29" s="422"/>
      <c r="F29" s="422"/>
      <c r="G29" s="422"/>
      <c r="H29" s="422"/>
      <c r="I29" s="422"/>
      <c r="J29" s="422"/>
      <c r="K29" s="422"/>
      <c r="L29" s="422"/>
      <c r="M29" s="422"/>
      <c r="N29" s="422"/>
      <c r="O29" s="422"/>
      <c r="P29" s="422"/>
      <c r="Q29" s="422"/>
      <c r="R29" s="42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4" t="str">
        <f>'1. паспорт местоположение'!A5:C5</f>
        <v>Год раскрытия информации: 2021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3" t="str">
        <f>'1. паспорт местоположение'!A9</f>
        <v xml:space="preserve">Акционерное общество "Западная энергетическая компания" </v>
      </c>
      <c r="F9" s="413"/>
      <c r="G9" s="413"/>
      <c r="H9" s="413"/>
      <c r="I9" s="413"/>
      <c r="J9" s="413"/>
      <c r="K9" s="413"/>
      <c r="L9" s="413"/>
      <c r="M9" s="413"/>
      <c r="N9" s="413"/>
      <c r="O9" s="413"/>
      <c r="P9" s="413"/>
      <c r="Q9" s="413"/>
      <c r="R9" s="413"/>
      <c r="S9" s="413"/>
      <c r="T9" s="413"/>
      <c r="U9" s="413"/>
      <c r="V9" s="413"/>
      <c r="W9" s="413"/>
      <c r="X9" s="413"/>
      <c r="Y9" s="413"/>
    </row>
    <row r="10" spans="1:27" s="1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3" t="str">
        <f>'1. паспорт местоположение'!A12</f>
        <v>L 21-03</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496</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5" customFormat="1" ht="21" customHeight="1" x14ac:dyDescent="0.25"/>
    <row r="21" spans="1:27" ht="15.75" customHeight="1" x14ac:dyDescent="0.25">
      <c r="A21" s="438" t="s">
        <v>3</v>
      </c>
      <c r="B21" s="441" t="s">
        <v>503</v>
      </c>
      <c r="C21" s="442"/>
      <c r="D21" s="441" t="s">
        <v>505</v>
      </c>
      <c r="E21" s="442"/>
      <c r="F21" s="433" t="s">
        <v>96</v>
      </c>
      <c r="G21" s="435"/>
      <c r="H21" s="435"/>
      <c r="I21" s="434"/>
      <c r="J21" s="438" t="s">
        <v>506</v>
      </c>
      <c r="K21" s="441" t="s">
        <v>507</v>
      </c>
      <c r="L21" s="442"/>
      <c r="M21" s="441" t="s">
        <v>508</v>
      </c>
      <c r="N21" s="442"/>
      <c r="O21" s="441" t="s">
        <v>495</v>
      </c>
      <c r="P21" s="442"/>
      <c r="Q21" s="441" t="s">
        <v>129</v>
      </c>
      <c r="R21" s="442"/>
      <c r="S21" s="438" t="s">
        <v>128</v>
      </c>
      <c r="T21" s="438" t="s">
        <v>509</v>
      </c>
      <c r="U21" s="438" t="s">
        <v>504</v>
      </c>
      <c r="V21" s="441" t="s">
        <v>127</v>
      </c>
      <c r="W21" s="442"/>
      <c r="X21" s="433" t="s">
        <v>119</v>
      </c>
      <c r="Y21" s="435"/>
      <c r="Z21" s="433" t="s">
        <v>118</v>
      </c>
      <c r="AA21" s="435"/>
    </row>
    <row r="22" spans="1:27" ht="216" customHeight="1" x14ac:dyDescent="0.25">
      <c r="A22" s="439"/>
      <c r="B22" s="443"/>
      <c r="C22" s="444"/>
      <c r="D22" s="443"/>
      <c r="E22" s="444"/>
      <c r="F22" s="433" t="s">
        <v>126</v>
      </c>
      <c r="G22" s="434"/>
      <c r="H22" s="433" t="s">
        <v>125</v>
      </c>
      <c r="I22" s="434"/>
      <c r="J22" s="440"/>
      <c r="K22" s="443"/>
      <c r="L22" s="444"/>
      <c r="M22" s="443"/>
      <c r="N22" s="444"/>
      <c r="O22" s="443"/>
      <c r="P22" s="444"/>
      <c r="Q22" s="443"/>
      <c r="R22" s="444"/>
      <c r="S22" s="440"/>
      <c r="T22" s="440"/>
      <c r="U22" s="440"/>
      <c r="V22" s="443"/>
      <c r="W22" s="444"/>
      <c r="X22" s="105" t="s">
        <v>117</v>
      </c>
      <c r="Y22" s="105" t="s">
        <v>493</v>
      </c>
      <c r="Z22" s="105" t="s">
        <v>116</v>
      </c>
      <c r="AA22" s="105" t="s">
        <v>115</v>
      </c>
    </row>
    <row r="23" spans="1:27" ht="60" customHeight="1" x14ac:dyDescent="0.25">
      <c r="A23" s="440"/>
      <c r="B23" s="161" t="s">
        <v>113</v>
      </c>
      <c r="C23" s="161" t="s">
        <v>114</v>
      </c>
      <c r="D23" s="106" t="s">
        <v>113</v>
      </c>
      <c r="E23" s="106" t="s">
        <v>114</v>
      </c>
      <c r="F23" s="106" t="s">
        <v>113</v>
      </c>
      <c r="G23" s="106" t="s">
        <v>114</v>
      </c>
      <c r="H23" s="106" t="s">
        <v>113</v>
      </c>
      <c r="I23" s="106" t="s">
        <v>114</v>
      </c>
      <c r="J23" s="106" t="s">
        <v>113</v>
      </c>
      <c r="K23" s="106" t="s">
        <v>113</v>
      </c>
      <c r="L23" s="106" t="s">
        <v>114</v>
      </c>
      <c r="M23" s="106" t="s">
        <v>113</v>
      </c>
      <c r="N23" s="106" t="s">
        <v>114</v>
      </c>
      <c r="O23" s="106" t="s">
        <v>113</v>
      </c>
      <c r="P23" s="106" t="s">
        <v>114</v>
      </c>
      <c r="Q23" s="106" t="s">
        <v>113</v>
      </c>
      <c r="R23" s="106" t="s">
        <v>114</v>
      </c>
      <c r="S23" s="106" t="s">
        <v>113</v>
      </c>
      <c r="T23" s="106" t="s">
        <v>113</v>
      </c>
      <c r="U23" s="106" t="s">
        <v>113</v>
      </c>
      <c r="V23" s="106" t="s">
        <v>113</v>
      </c>
      <c r="W23" s="106" t="s">
        <v>114</v>
      </c>
      <c r="X23" s="106" t="s">
        <v>113</v>
      </c>
      <c r="Y23" s="106" t="s">
        <v>113</v>
      </c>
      <c r="Z23" s="105" t="s">
        <v>113</v>
      </c>
      <c r="AA23" s="105" t="s">
        <v>113</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24" customHeight="1" x14ac:dyDescent="0.25">
      <c r="A25" s="111"/>
      <c r="B25" s="111"/>
      <c r="C25" s="111"/>
      <c r="D25" s="111"/>
      <c r="E25" s="112"/>
      <c r="F25" s="112"/>
      <c r="G25" s="113"/>
      <c r="H25" s="113"/>
      <c r="I25" s="113"/>
      <c r="J25" s="114"/>
      <c r="K25" s="114"/>
      <c r="L25" s="115"/>
      <c r="M25" s="115"/>
      <c r="N25" s="116"/>
      <c r="O25" s="116"/>
      <c r="P25" s="116"/>
      <c r="Q25" s="116"/>
      <c r="R25" s="113"/>
      <c r="S25" s="114"/>
      <c r="T25" s="114"/>
      <c r="U25" s="114"/>
      <c r="V25" s="114"/>
      <c r="W25" s="116"/>
      <c r="X25" s="111"/>
      <c r="Y25" s="111"/>
      <c r="Z25" s="111"/>
      <c r="AA25" s="111"/>
    </row>
    <row r="26" spans="1:27" ht="3" customHeight="1" x14ac:dyDescent="0.25">
      <c r="X26" s="107"/>
      <c r="Y26" s="108"/>
      <c r="Z26" s="48"/>
      <c r="AA26" s="48"/>
    </row>
    <row r="27" spans="1:27" s="53" customFormat="1" ht="12.75" x14ac:dyDescent="0.2">
      <c r="A27" s="54"/>
      <c r="B27" s="54"/>
      <c r="C27" s="54"/>
      <c r="E27" s="54"/>
      <c r="X27" s="109"/>
      <c r="Y27" s="109"/>
      <c r="Z27" s="109"/>
      <c r="AA27" s="109"/>
    </row>
    <row r="28" spans="1:27" s="53" customFormat="1" ht="12.75" x14ac:dyDescent="0.2">
      <c r="A28" s="54"/>
      <c r="B28" s="54"/>
      <c r="C28"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2021 год</v>
      </c>
      <c r="B5" s="404"/>
      <c r="C5" s="404"/>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2" t="s">
        <v>7</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 xml:space="preserve">Акционерное общество "Западная энергетическая компания" </v>
      </c>
      <c r="B9" s="413"/>
      <c r="C9" s="413"/>
      <c r="D9" s="8"/>
      <c r="E9" s="8"/>
      <c r="F9" s="8"/>
      <c r="G9" s="8"/>
      <c r="H9" s="13"/>
      <c r="I9" s="13"/>
      <c r="J9" s="13"/>
      <c r="K9" s="13"/>
      <c r="L9" s="13"/>
      <c r="M9" s="13"/>
      <c r="N9" s="13"/>
      <c r="O9" s="13"/>
      <c r="P9" s="13"/>
      <c r="Q9" s="13"/>
      <c r="R9" s="13"/>
      <c r="S9" s="13"/>
      <c r="T9" s="13"/>
      <c r="U9" s="13"/>
    </row>
    <row r="10" spans="1:29" s="12" customFormat="1" ht="18.75" x14ac:dyDescent="0.2">
      <c r="A10" s="417" t="s">
        <v>6</v>
      </c>
      <c r="B10" s="417"/>
      <c r="C10" s="417"/>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L 21-03</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7" t="s">
        <v>5</v>
      </c>
      <c r="B13" s="417"/>
      <c r="C13" s="4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27.75" customHeight="1" x14ac:dyDescent="0.2">
      <c r="A15" s="445"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45"/>
      <c r="C15" s="445"/>
      <c r="D15" s="8"/>
      <c r="E15" s="8"/>
      <c r="F15" s="8"/>
      <c r="G15" s="8"/>
      <c r="H15" s="8"/>
      <c r="I15" s="8"/>
      <c r="J15" s="8"/>
      <c r="K15" s="8"/>
      <c r="L15" s="8"/>
      <c r="M15" s="8"/>
      <c r="N15" s="8"/>
      <c r="O15" s="8"/>
      <c r="P15" s="8"/>
      <c r="Q15" s="8"/>
      <c r="R15" s="8"/>
      <c r="S15" s="8"/>
      <c r="T15" s="8"/>
      <c r="U15" s="8"/>
    </row>
    <row r="16" spans="1:29" s="3" customFormat="1" ht="15" customHeight="1" x14ac:dyDescent="0.2">
      <c r="A16" s="417" t="s">
        <v>4</v>
      </c>
      <c r="B16" s="417"/>
      <c r="C16" s="417"/>
      <c r="D16" s="6"/>
      <c r="E16" s="6"/>
      <c r="F16" s="6"/>
      <c r="G16" s="6"/>
      <c r="H16" s="6"/>
      <c r="I16" s="6"/>
      <c r="J16" s="6"/>
      <c r="K16" s="6"/>
      <c r="L16" s="6"/>
      <c r="M16" s="6"/>
      <c r="N16" s="6"/>
      <c r="O16" s="6"/>
      <c r="P16" s="6"/>
      <c r="Q16" s="6"/>
      <c r="R16" s="6"/>
      <c r="S16" s="6"/>
      <c r="T16" s="6"/>
      <c r="U16" s="6"/>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488</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501</v>
      </c>
      <c r="C22" s="381" t="s">
        <v>596</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34" t="s">
        <v>597</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521</v>
      </c>
      <c r="C24" s="335" t="s">
        <v>598</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522</v>
      </c>
      <c r="C25" s="336" t="str">
        <f>CONCATENATE(ROUND('6.2. Паспорт фин осв ввод'!D30,3)," млн рублей/комплект")</f>
        <v>6,105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234</v>
      </c>
      <c r="C26" s="29" t="s">
        <v>588</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502</v>
      </c>
      <c r="C27" s="335" t="s">
        <v>619</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34">
        <v>2021</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34">
        <v>2022</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4" t="str">
        <f>'1. паспорт местоположение'!A5:C5</f>
        <v>Год раскрытия информации: 2021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8"/>
      <c r="AB6" s="158"/>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8"/>
      <c r="AB7" s="158"/>
    </row>
    <row r="8" spans="1:28" x14ac:dyDescent="0.25">
      <c r="A8" s="413" t="str">
        <f>'1. паспорт местоположение'!A9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9"/>
      <c r="AB8" s="159"/>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60"/>
      <c r="AB9" s="160"/>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8"/>
      <c r="AB10" s="158"/>
    </row>
    <row r="11" spans="1:28" x14ac:dyDescent="0.25">
      <c r="A11" s="413" t="str">
        <f>'1. паспорт местоположение'!A12:C12</f>
        <v>L 21-03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9"/>
      <c r="AB11" s="159"/>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60"/>
      <c r="AB12" s="160"/>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x14ac:dyDescent="0.25">
      <c r="A14"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9"/>
      <c r="AB14" s="159"/>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60"/>
      <c r="AB15" s="160"/>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69"/>
      <c r="AB16" s="169"/>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69"/>
      <c r="AB17" s="169"/>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69"/>
      <c r="AB18" s="169"/>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69"/>
      <c r="AB19" s="169"/>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70"/>
      <c r="AB20" s="170"/>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70"/>
      <c r="AB21" s="170"/>
    </row>
    <row r="22" spans="1:28" x14ac:dyDescent="0.25">
      <c r="A22" s="447" t="s">
        <v>520</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71"/>
      <c r="AB22" s="171"/>
    </row>
    <row r="23" spans="1:28" ht="32.25" customHeight="1" x14ac:dyDescent="0.25">
      <c r="A23" s="449" t="s">
        <v>377</v>
      </c>
      <c r="B23" s="450"/>
      <c r="C23" s="450"/>
      <c r="D23" s="450"/>
      <c r="E23" s="450"/>
      <c r="F23" s="450"/>
      <c r="G23" s="450"/>
      <c r="H23" s="450"/>
      <c r="I23" s="450"/>
      <c r="J23" s="450"/>
      <c r="K23" s="450"/>
      <c r="L23" s="451"/>
      <c r="M23" s="448" t="s">
        <v>378</v>
      </c>
      <c r="N23" s="448"/>
      <c r="O23" s="448"/>
      <c r="P23" s="448"/>
      <c r="Q23" s="448"/>
      <c r="R23" s="448"/>
      <c r="S23" s="448"/>
      <c r="T23" s="448"/>
      <c r="U23" s="448"/>
      <c r="V23" s="448"/>
      <c r="W23" s="448"/>
      <c r="X23" s="448"/>
      <c r="Y23" s="448"/>
      <c r="Z23" s="448"/>
    </row>
    <row r="24" spans="1:28" ht="151.5" customHeight="1" x14ac:dyDescent="0.25">
      <c r="A24" s="102" t="s">
        <v>236</v>
      </c>
      <c r="B24" s="103" t="s">
        <v>265</v>
      </c>
      <c r="C24" s="102" t="s">
        <v>371</v>
      </c>
      <c r="D24" s="102" t="s">
        <v>237</v>
      </c>
      <c r="E24" s="102" t="s">
        <v>372</v>
      </c>
      <c r="F24" s="102" t="s">
        <v>374</v>
      </c>
      <c r="G24" s="102" t="s">
        <v>373</v>
      </c>
      <c r="H24" s="102" t="s">
        <v>238</v>
      </c>
      <c r="I24" s="102" t="s">
        <v>375</v>
      </c>
      <c r="J24" s="102" t="s">
        <v>270</v>
      </c>
      <c r="K24" s="103" t="s">
        <v>264</v>
      </c>
      <c r="L24" s="103" t="s">
        <v>239</v>
      </c>
      <c r="M24" s="104" t="s">
        <v>284</v>
      </c>
      <c r="N24" s="103" t="s">
        <v>531</v>
      </c>
      <c r="O24" s="102" t="s">
        <v>281</v>
      </c>
      <c r="P24" s="102" t="s">
        <v>282</v>
      </c>
      <c r="Q24" s="102" t="s">
        <v>280</v>
      </c>
      <c r="R24" s="102" t="s">
        <v>238</v>
      </c>
      <c r="S24" s="102" t="s">
        <v>279</v>
      </c>
      <c r="T24" s="102" t="s">
        <v>278</v>
      </c>
      <c r="U24" s="102" t="s">
        <v>370</v>
      </c>
      <c r="V24" s="102" t="s">
        <v>280</v>
      </c>
      <c r="W24" s="117" t="s">
        <v>263</v>
      </c>
      <c r="X24" s="117" t="s">
        <v>295</v>
      </c>
      <c r="Y24" s="117" t="s">
        <v>296</v>
      </c>
      <c r="Z24" s="119" t="s">
        <v>293</v>
      </c>
    </row>
    <row r="25" spans="1:28" ht="16.5" customHeight="1" x14ac:dyDescent="0.25">
      <c r="A25" s="102">
        <v>1</v>
      </c>
      <c r="B25" s="103">
        <v>2</v>
      </c>
      <c r="C25" s="102">
        <v>3</v>
      </c>
      <c r="D25" s="103">
        <v>4</v>
      </c>
      <c r="E25" s="102">
        <v>5</v>
      </c>
      <c r="F25" s="103">
        <v>6</v>
      </c>
      <c r="G25" s="102">
        <v>7</v>
      </c>
      <c r="H25" s="103">
        <v>8</v>
      </c>
      <c r="I25" s="102">
        <v>9</v>
      </c>
      <c r="J25" s="103">
        <v>10</v>
      </c>
      <c r="K25" s="172">
        <v>11</v>
      </c>
      <c r="L25" s="103">
        <v>12</v>
      </c>
      <c r="M25" s="172">
        <v>13</v>
      </c>
      <c r="N25" s="103">
        <v>14</v>
      </c>
      <c r="O25" s="172">
        <v>15</v>
      </c>
      <c r="P25" s="103">
        <v>16</v>
      </c>
      <c r="Q25" s="172">
        <v>17</v>
      </c>
      <c r="R25" s="103">
        <v>18</v>
      </c>
      <c r="S25" s="172">
        <v>19</v>
      </c>
      <c r="T25" s="103">
        <v>20</v>
      </c>
      <c r="U25" s="172">
        <v>21</v>
      </c>
      <c r="V25" s="103">
        <v>22</v>
      </c>
      <c r="W25" s="172">
        <v>23</v>
      </c>
      <c r="X25" s="103">
        <v>24</v>
      </c>
      <c r="Y25" s="172">
        <v>25</v>
      </c>
      <c r="Z25" s="103">
        <v>26</v>
      </c>
    </row>
    <row r="26" spans="1:28" ht="45.75" customHeight="1" x14ac:dyDescent="0.25">
      <c r="A26" s="95" t="s">
        <v>355</v>
      </c>
      <c r="B26" s="101"/>
      <c r="C26" s="97" t="s">
        <v>357</v>
      </c>
      <c r="D26" s="97" t="s">
        <v>358</v>
      </c>
      <c r="E26" s="97" t="s">
        <v>359</v>
      </c>
      <c r="F26" s="97" t="s">
        <v>275</v>
      </c>
      <c r="G26" s="97" t="s">
        <v>360</v>
      </c>
      <c r="H26" s="97" t="s">
        <v>238</v>
      </c>
      <c r="I26" s="97" t="s">
        <v>361</v>
      </c>
      <c r="J26" s="97" t="s">
        <v>362</v>
      </c>
      <c r="K26" s="94"/>
      <c r="L26" s="98" t="s">
        <v>261</v>
      </c>
      <c r="M26" s="100" t="s">
        <v>277</v>
      </c>
      <c r="N26" s="94"/>
      <c r="O26" s="94"/>
      <c r="P26" s="94"/>
      <c r="Q26" s="94"/>
      <c r="R26" s="94"/>
      <c r="S26" s="94"/>
      <c r="T26" s="94"/>
      <c r="U26" s="94"/>
      <c r="V26" s="94"/>
      <c r="W26" s="94"/>
      <c r="X26" s="94"/>
      <c r="Y26" s="94"/>
      <c r="Z26" s="96" t="s">
        <v>294</v>
      </c>
    </row>
    <row r="27" spans="1:28" x14ac:dyDescent="0.25">
      <c r="A27" s="94" t="s">
        <v>240</v>
      </c>
      <c r="B27" s="94" t="s">
        <v>266</v>
      </c>
      <c r="C27" s="94" t="s">
        <v>245</v>
      </c>
      <c r="D27" s="94" t="s">
        <v>246</v>
      </c>
      <c r="E27" s="94" t="s">
        <v>285</v>
      </c>
      <c r="F27" s="97" t="s">
        <v>241</v>
      </c>
      <c r="G27" s="97" t="s">
        <v>289</v>
      </c>
      <c r="H27" s="94" t="s">
        <v>238</v>
      </c>
      <c r="I27" s="97" t="s">
        <v>271</v>
      </c>
      <c r="J27" s="97" t="s">
        <v>253</v>
      </c>
      <c r="K27" s="98" t="s">
        <v>257</v>
      </c>
      <c r="L27" s="94"/>
      <c r="M27" s="98" t="s">
        <v>283</v>
      </c>
      <c r="N27" s="94"/>
      <c r="O27" s="94"/>
      <c r="P27" s="94"/>
      <c r="Q27" s="94"/>
      <c r="R27" s="94"/>
      <c r="S27" s="94"/>
      <c r="T27" s="94"/>
      <c r="U27" s="94"/>
      <c r="V27" s="94"/>
      <c r="W27" s="94"/>
      <c r="X27" s="94"/>
      <c r="Y27" s="94"/>
      <c r="Z27" s="94"/>
    </row>
    <row r="28" spans="1:28" x14ac:dyDescent="0.25">
      <c r="A28" s="94" t="s">
        <v>240</v>
      </c>
      <c r="B28" s="94" t="s">
        <v>267</v>
      </c>
      <c r="C28" s="94" t="s">
        <v>247</v>
      </c>
      <c r="D28" s="94" t="s">
        <v>248</v>
      </c>
      <c r="E28" s="94" t="s">
        <v>286</v>
      </c>
      <c r="F28" s="97" t="s">
        <v>242</v>
      </c>
      <c r="G28" s="97" t="s">
        <v>290</v>
      </c>
      <c r="H28" s="94" t="s">
        <v>238</v>
      </c>
      <c r="I28" s="97" t="s">
        <v>272</v>
      </c>
      <c r="J28" s="97" t="s">
        <v>254</v>
      </c>
      <c r="K28" s="98" t="s">
        <v>258</v>
      </c>
      <c r="L28" s="99"/>
      <c r="M28" s="98" t="s">
        <v>0</v>
      </c>
      <c r="N28" s="98"/>
      <c r="O28" s="98"/>
      <c r="P28" s="98"/>
      <c r="Q28" s="98"/>
      <c r="R28" s="98"/>
      <c r="S28" s="98"/>
      <c r="T28" s="98"/>
      <c r="U28" s="98"/>
      <c r="V28" s="98"/>
      <c r="W28" s="98"/>
      <c r="X28" s="98"/>
      <c r="Y28" s="98"/>
      <c r="Z28" s="98"/>
    </row>
    <row r="29" spans="1:28" x14ac:dyDescent="0.25">
      <c r="A29" s="94" t="s">
        <v>240</v>
      </c>
      <c r="B29" s="94" t="s">
        <v>268</v>
      </c>
      <c r="C29" s="94" t="s">
        <v>249</v>
      </c>
      <c r="D29" s="94" t="s">
        <v>250</v>
      </c>
      <c r="E29" s="94" t="s">
        <v>287</v>
      </c>
      <c r="F29" s="97" t="s">
        <v>243</v>
      </c>
      <c r="G29" s="97" t="s">
        <v>291</v>
      </c>
      <c r="H29" s="94" t="s">
        <v>238</v>
      </c>
      <c r="I29" s="97" t="s">
        <v>273</v>
      </c>
      <c r="J29" s="97" t="s">
        <v>255</v>
      </c>
      <c r="K29" s="98" t="s">
        <v>259</v>
      </c>
      <c r="L29" s="99"/>
      <c r="M29" s="94"/>
      <c r="N29" s="94"/>
      <c r="O29" s="94"/>
      <c r="P29" s="94"/>
      <c r="Q29" s="94"/>
      <c r="R29" s="94"/>
      <c r="S29" s="94"/>
      <c r="T29" s="94"/>
      <c r="U29" s="94"/>
      <c r="V29" s="94"/>
      <c r="W29" s="94"/>
      <c r="X29" s="94"/>
      <c r="Y29" s="94"/>
      <c r="Z29" s="94"/>
    </row>
    <row r="30" spans="1:28" x14ac:dyDescent="0.25">
      <c r="A30" s="94" t="s">
        <v>240</v>
      </c>
      <c r="B30" s="94" t="s">
        <v>269</v>
      </c>
      <c r="C30" s="94" t="s">
        <v>251</v>
      </c>
      <c r="D30" s="94" t="s">
        <v>252</v>
      </c>
      <c r="E30" s="94" t="s">
        <v>288</v>
      </c>
      <c r="F30" s="97" t="s">
        <v>244</v>
      </c>
      <c r="G30" s="97" t="s">
        <v>292</v>
      </c>
      <c r="H30" s="94" t="s">
        <v>238</v>
      </c>
      <c r="I30" s="97" t="s">
        <v>274</v>
      </c>
      <c r="J30" s="97" t="s">
        <v>256</v>
      </c>
      <c r="K30" s="98" t="s">
        <v>260</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356</v>
      </c>
      <c r="B32" s="101"/>
      <c r="C32" s="97" t="s">
        <v>363</v>
      </c>
      <c r="D32" s="97" t="s">
        <v>364</v>
      </c>
      <c r="E32" s="97" t="s">
        <v>365</v>
      </c>
      <c r="F32" s="97" t="s">
        <v>366</v>
      </c>
      <c r="G32" s="97" t="s">
        <v>367</v>
      </c>
      <c r="H32" s="97" t="s">
        <v>238</v>
      </c>
      <c r="I32" s="97" t="s">
        <v>368</v>
      </c>
      <c r="J32" s="97" t="s">
        <v>369</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4" t="str">
        <f>'1. паспорт местоположение'!A5:C5</f>
        <v>Год раскрытия информации: 2021 год</v>
      </c>
      <c r="B5" s="404"/>
      <c r="C5" s="404"/>
      <c r="D5" s="404"/>
      <c r="E5" s="404"/>
      <c r="F5" s="404"/>
      <c r="G5" s="404"/>
      <c r="H5" s="404"/>
      <c r="I5" s="404"/>
      <c r="J5" s="404"/>
      <c r="K5" s="404"/>
      <c r="L5" s="404"/>
      <c r="M5" s="404"/>
      <c r="N5" s="168"/>
      <c r="O5" s="168"/>
      <c r="P5" s="168"/>
      <c r="Q5" s="168"/>
      <c r="R5" s="168"/>
      <c r="S5" s="168"/>
      <c r="T5" s="168"/>
      <c r="U5" s="168"/>
      <c r="V5" s="168"/>
      <c r="W5" s="168"/>
      <c r="X5" s="168"/>
      <c r="Y5" s="168"/>
      <c r="Z5" s="168"/>
    </row>
    <row r="6" spans="1:26" s="12" customFormat="1" ht="18.75" x14ac:dyDescent="0.3">
      <c r="A6" s="17"/>
      <c r="B6" s="17"/>
      <c r="L6" s="15"/>
    </row>
    <row r="7" spans="1:26" s="12" customFormat="1" ht="18.75" x14ac:dyDescent="0.2">
      <c r="A7" s="412" t="s">
        <v>7</v>
      </c>
      <c r="B7" s="412"/>
      <c r="C7" s="412"/>
      <c r="D7" s="412"/>
      <c r="E7" s="412"/>
      <c r="F7" s="412"/>
      <c r="G7" s="412"/>
      <c r="H7" s="412"/>
      <c r="I7" s="412"/>
      <c r="J7" s="412"/>
      <c r="K7" s="412"/>
      <c r="L7" s="412"/>
      <c r="M7" s="412"/>
      <c r="N7" s="13"/>
      <c r="O7" s="13"/>
      <c r="P7" s="13"/>
      <c r="Q7" s="13"/>
      <c r="R7" s="13"/>
      <c r="S7" s="13"/>
      <c r="T7" s="13"/>
      <c r="U7" s="13"/>
      <c r="V7" s="13"/>
      <c r="W7" s="13"/>
      <c r="X7" s="13"/>
    </row>
    <row r="8" spans="1:26" s="12" customFormat="1" ht="18.75" x14ac:dyDescent="0.2">
      <c r="A8" s="412"/>
      <c r="B8" s="412"/>
      <c r="C8" s="412"/>
      <c r="D8" s="412"/>
      <c r="E8" s="412"/>
      <c r="F8" s="412"/>
      <c r="G8" s="412"/>
      <c r="H8" s="412"/>
      <c r="I8" s="412"/>
      <c r="J8" s="412"/>
      <c r="K8" s="412"/>
      <c r="L8" s="412"/>
      <c r="M8" s="412"/>
      <c r="N8" s="13"/>
      <c r="O8" s="13"/>
      <c r="P8" s="13"/>
      <c r="Q8" s="13"/>
      <c r="R8" s="13"/>
      <c r="S8" s="13"/>
      <c r="T8" s="13"/>
      <c r="U8" s="13"/>
      <c r="V8" s="13"/>
      <c r="W8" s="13"/>
      <c r="X8" s="13"/>
    </row>
    <row r="9" spans="1:26" s="12" customFormat="1" ht="18.75" x14ac:dyDescent="0.2">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13"/>
      <c r="O9" s="13"/>
      <c r="P9" s="13"/>
      <c r="Q9" s="13"/>
      <c r="R9" s="13"/>
      <c r="S9" s="13"/>
      <c r="T9" s="13"/>
      <c r="U9" s="13"/>
      <c r="V9" s="13"/>
      <c r="W9" s="13"/>
      <c r="X9" s="13"/>
    </row>
    <row r="10" spans="1:26" s="12" customFormat="1" ht="18.75" x14ac:dyDescent="0.2">
      <c r="A10" s="417" t="s">
        <v>6</v>
      </c>
      <c r="B10" s="417"/>
      <c r="C10" s="417"/>
      <c r="D10" s="417"/>
      <c r="E10" s="417"/>
      <c r="F10" s="417"/>
      <c r="G10" s="417"/>
      <c r="H10" s="417"/>
      <c r="I10" s="417"/>
      <c r="J10" s="417"/>
      <c r="K10" s="417"/>
      <c r="L10" s="417"/>
      <c r="M10" s="417"/>
      <c r="N10" s="13"/>
      <c r="O10" s="13"/>
      <c r="P10" s="13"/>
      <c r="Q10" s="13"/>
      <c r="R10" s="13"/>
      <c r="S10" s="13"/>
      <c r="T10" s="13"/>
      <c r="U10" s="13"/>
      <c r="V10" s="13"/>
      <c r="W10" s="13"/>
      <c r="X10" s="13"/>
    </row>
    <row r="11" spans="1:26" s="12" customFormat="1" ht="18.75" x14ac:dyDescent="0.2">
      <c r="A11" s="412"/>
      <c r="B11" s="412"/>
      <c r="C11" s="412"/>
      <c r="D11" s="412"/>
      <c r="E11" s="412"/>
      <c r="F11" s="412"/>
      <c r="G11" s="412"/>
      <c r="H11" s="412"/>
      <c r="I11" s="412"/>
      <c r="J11" s="412"/>
      <c r="K11" s="412"/>
      <c r="L11" s="412"/>
      <c r="M11" s="412"/>
      <c r="N11" s="13"/>
      <c r="O11" s="13"/>
      <c r="P11" s="13"/>
      <c r="Q11" s="13"/>
      <c r="R11" s="13"/>
      <c r="S11" s="13"/>
      <c r="T11" s="13"/>
      <c r="U11" s="13"/>
      <c r="V11" s="13"/>
      <c r="W11" s="13"/>
      <c r="X11" s="13"/>
    </row>
    <row r="12" spans="1:26" s="12" customFormat="1" ht="18.75" x14ac:dyDescent="0.2">
      <c r="A12" s="413" t="str">
        <f>'1. паспорт местоположение'!A12:C12</f>
        <v>L 21-03</v>
      </c>
      <c r="B12" s="413"/>
      <c r="C12" s="413"/>
      <c r="D12" s="413"/>
      <c r="E12" s="413"/>
      <c r="F12" s="413"/>
      <c r="G12" s="413"/>
      <c r="H12" s="413"/>
      <c r="I12" s="413"/>
      <c r="J12" s="413"/>
      <c r="K12" s="413"/>
      <c r="L12" s="413"/>
      <c r="M12" s="413"/>
      <c r="N12" s="13"/>
      <c r="O12" s="13"/>
      <c r="P12" s="13"/>
      <c r="Q12" s="13"/>
      <c r="R12" s="13"/>
      <c r="S12" s="13"/>
      <c r="T12" s="13"/>
      <c r="U12" s="13"/>
      <c r="V12" s="13"/>
      <c r="W12" s="13"/>
      <c r="X12" s="13"/>
    </row>
    <row r="13" spans="1:26" s="12" customFormat="1" ht="18.75" x14ac:dyDescent="0.2">
      <c r="A13" s="417" t="s">
        <v>5</v>
      </c>
      <c r="B13" s="417"/>
      <c r="C13" s="417"/>
      <c r="D13" s="417"/>
      <c r="E13" s="417"/>
      <c r="F13" s="417"/>
      <c r="G13" s="417"/>
      <c r="H13" s="417"/>
      <c r="I13" s="417"/>
      <c r="J13" s="417"/>
      <c r="K13" s="417"/>
      <c r="L13" s="417"/>
      <c r="M13" s="417"/>
      <c r="N13" s="13"/>
      <c r="O13" s="13"/>
      <c r="P13" s="13"/>
      <c r="Q13" s="13"/>
      <c r="R13" s="13"/>
      <c r="S13" s="13"/>
      <c r="T13" s="13"/>
      <c r="U13" s="13"/>
      <c r="V13" s="13"/>
      <c r="W13" s="13"/>
      <c r="X13" s="13"/>
    </row>
    <row r="14" spans="1:26" s="9" customFormat="1" ht="15.75" customHeight="1" x14ac:dyDescent="0.2">
      <c r="A14" s="418"/>
      <c r="B14" s="418"/>
      <c r="C14" s="418"/>
      <c r="D14" s="418"/>
      <c r="E14" s="418"/>
      <c r="F14" s="418"/>
      <c r="G14" s="418"/>
      <c r="H14" s="418"/>
      <c r="I14" s="418"/>
      <c r="J14" s="418"/>
      <c r="K14" s="418"/>
      <c r="L14" s="418"/>
      <c r="M14" s="418"/>
      <c r="N14" s="10"/>
      <c r="O14" s="10"/>
      <c r="P14" s="10"/>
      <c r="Q14" s="10"/>
      <c r="R14" s="10"/>
      <c r="S14" s="10"/>
      <c r="T14" s="10"/>
      <c r="U14" s="10"/>
      <c r="V14" s="10"/>
      <c r="W14" s="10"/>
      <c r="X14" s="10"/>
    </row>
    <row r="15" spans="1:26" s="3" customFormat="1" ht="12" x14ac:dyDescent="0.2">
      <c r="A15"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3"/>
      <c r="C15" s="413"/>
      <c r="D15" s="413"/>
      <c r="E15" s="413"/>
      <c r="F15" s="413"/>
      <c r="G15" s="413"/>
      <c r="H15" s="413"/>
      <c r="I15" s="413"/>
      <c r="J15" s="413"/>
      <c r="K15" s="413"/>
      <c r="L15" s="413"/>
      <c r="M15" s="413"/>
      <c r="N15" s="8"/>
      <c r="O15" s="8"/>
      <c r="P15" s="8"/>
      <c r="Q15" s="8"/>
      <c r="R15" s="8"/>
      <c r="S15" s="8"/>
      <c r="T15" s="8"/>
      <c r="U15" s="8"/>
      <c r="V15" s="8"/>
      <c r="W15" s="8"/>
      <c r="X15" s="8"/>
    </row>
    <row r="16" spans="1:26" s="3" customFormat="1" ht="15" customHeight="1" x14ac:dyDescent="0.2">
      <c r="A16" s="417" t="s">
        <v>4</v>
      </c>
      <c r="B16" s="417"/>
      <c r="C16" s="417"/>
      <c r="D16" s="417"/>
      <c r="E16" s="417"/>
      <c r="F16" s="417"/>
      <c r="G16" s="417"/>
      <c r="H16" s="417"/>
      <c r="I16" s="417"/>
      <c r="J16" s="417"/>
      <c r="K16" s="417"/>
      <c r="L16" s="417"/>
      <c r="M16" s="417"/>
      <c r="N16" s="6"/>
      <c r="O16" s="6"/>
      <c r="P16" s="6"/>
      <c r="Q16" s="6"/>
      <c r="R16" s="6"/>
      <c r="S16" s="6"/>
      <c r="T16" s="6"/>
      <c r="U16" s="6"/>
      <c r="V16" s="6"/>
      <c r="W16" s="6"/>
      <c r="X16" s="6"/>
    </row>
    <row r="17" spans="1:24" s="3" customFormat="1" ht="15" customHeight="1" x14ac:dyDescent="0.2">
      <c r="A17" s="419"/>
      <c r="B17" s="419"/>
      <c r="C17" s="419"/>
      <c r="D17" s="419"/>
      <c r="E17" s="419"/>
      <c r="F17" s="419"/>
      <c r="G17" s="419"/>
      <c r="H17" s="419"/>
      <c r="I17" s="419"/>
      <c r="J17" s="419"/>
      <c r="K17" s="419"/>
      <c r="L17" s="419"/>
      <c r="M17" s="419"/>
      <c r="N17" s="4"/>
      <c r="O17" s="4"/>
      <c r="P17" s="4"/>
      <c r="Q17" s="4"/>
      <c r="R17" s="4"/>
      <c r="S17" s="4"/>
      <c r="T17" s="4"/>
      <c r="U17" s="4"/>
    </row>
    <row r="18" spans="1:24" s="3" customFormat="1" ht="91.5" customHeight="1" x14ac:dyDescent="0.2">
      <c r="A18" s="453" t="s">
        <v>497</v>
      </c>
      <c r="B18" s="453"/>
      <c r="C18" s="453"/>
      <c r="D18" s="453"/>
      <c r="E18" s="453"/>
      <c r="F18" s="453"/>
      <c r="G18" s="453"/>
      <c r="H18" s="453"/>
      <c r="I18" s="453"/>
      <c r="J18" s="453"/>
      <c r="K18" s="453"/>
      <c r="L18" s="453"/>
      <c r="M18" s="453"/>
      <c r="N18" s="7"/>
      <c r="O18" s="7"/>
      <c r="P18" s="7"/>
      <c r="Q18" s="7"/>
      <c r="R18" s="7"/>
      <c r="S18" s="7"/>
      <c r="T18" s="7"/>
      <c r="U18" s="7"/>
      <c r="V18" s="7"/>
      <c r="W18" s="7"/>
      <c r="X18" s="7"/>
    </row>
    <row r="19" spans="1:24" s="3" customFormat="1" ht="78" customHeight="1" x14ac:dyDescent="0.2">
      <c r="A19" s="411" t="s">
        <v>3</v>
      </c>
      <c r="B19" s="411" t="s">
        <v>82</v>
      </c>
      <c r="C19" s="411" t="s">
        <v>81</v>
      </c>
      <c r="D19" s="411" t="s">
        <v>73</v>
      </c>
      <c r="E19" s="454" t="s">
        <v>80</v>
      </c>
      <c r="F19" s="455"/>
      <c r="G19" s="455"/>
      <c r="H19" s="455"/>
      <c r="I19" s="456"/>
      <c r="J19" s="411" t="s">
        <v>79</v>
      </c>
      <c r="K19" s="411"/>
      <c r="L19" s="411"/>
      <c r="M19" s="411"/>
      <c r="N19" s="4"/>
      <c r="O19" s="4"/>
      <c r="P19" s="4"/>
      <c r="Q19" s="4"/>
      <c r="R19" s="4"/>
      <c r="S19" s="4"/>
      <c r="T19" s="4"/>
      <c r="U19" s="4"/>
    </row>
    <row r="20" spans="1:24" s="3" customFormat="1" ht="51" customHeight="1" x14ac:dyDescent="0.2">
      <c r="A20" s="411"/>
      <c r="B20" s="411"/>
      <c r="C20" s="411"/>
      <c r="D20" s="411"/>
      <c r="E20" s="391" t="s">
        <v>78</v>
      </c>
      <c r="F20" s="391" t="s">
        <v>77</v>
      </c>
      <c r="G20" s="391" t="s">
        <v>76</v>
      </c>
      <c r="H20" s="391" t="s">
        <v>75</v>
      </c>
      <c r="I20" s="391" t="s">
        <v>74</v>
      </c>
      <c r="J20" s="396">
        <v>2020</v>
      </c>
      <c r="K20" s="396">
        <v>2021</v>
      </c>
      <c r="L20" s="396">
        <v>2022</v>
      </c>
      <c r="M20" s="396">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3" t="s">
        <v>62</v>
      </c>
      <c r="B22" s="45" t="s">
        <v>612</v>
      </c>
      <c r="C22" s="388">
        <v>0</v>
      </c>
      <c r="D22" s="388">
        <v>0</v>
      </c>
      <c r="E22" s="388">
        <v>0</v>
      </c>
      <c r="F22" s="388">
        <v>0</v>
      </c>
      <c r="G22" s="388">
        <v>0</v>
      </c>
      <c r="H22" s="388">
        <v>0</v>
      </c>
      <c r="I22" s="388">
        <v>0</v>
      </c>
      <c r="J22" s="389">
        <v>0</v>
      </c>
      <c r="K22" s="389">
        <v>0</v>
      </c>
      <c r="L22" s="390">
        <v>0</v>
      </c>
      <c r="M22" s="390">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8" zoomScaleNormal="100" workbookViewId="0">
      <selection activeCell="D86" sqref="D86"/>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46" width="16.85546875" style="190" hidden="1" customWidth="1"/>
    <col min="47"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57" t="str">
        <f>'1. паспорт местоположение'!A5:C5</f>
        <v>Год раскрытия информации: 2021 год</v>
      </c>
      <c r="B5" s="457"/>
      <c r="C5" s="457"/>
      <c r="D5" s="457"/>
      <c r="E5" s="457"/>
      <c r="F5" s="457"/>
      <c r="G5" s="457"/>
      <c r="H5" s="457"/>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412" t="s">
        <v>7</v>
      </c>
      <c r="B7" s="412"/>
      <c r="C7" s="412"/>
      <c r="D7" s="412"/>
      <c r="E7" s="412"/>
      <c r="F7" s="412"/>
      <c r="G7" s="412"/>
      <c r="H7" s="412"/>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5"/>
      <c r="AR7" s="195"/>
    </row>
    <row r="8" spans="1:44" ht="18.75" x14ac:dyDescent="0.2">
      <c r="A8" s="329"/>
      <c r="B8" s="329"/>
      <c r="C8" s="329"/>
      <c r="D8" s="329"/>
      <c r="E8" s="329"/>
      <c r="F8" s="329"/>
      <c r="G8" s="329"/>
      <c r="H8" s="329"/>
      <c r="I8" s="329"/>
      <c r="J8" s="329"/>
      <c r="K8" s="329"/>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2"/>
      <c r="AR8" s="192"/>
    </row>
    <row r="9" spans="1:44" ht="18.75" x14ac:dyDescent="0.2">
      <c r="A9" s="436" t="str">
        <f>'1. паспорт местоположение'!A9:C9</f>
        <v xml:space="preserve">Акционерное общество "Западная энергетическая компания" </v>
      </c>
      <c r="B9" s="436"/>
      <c r="C9" s="436"/>
      <c r="D9" s="436"/>
      <c r="E9" s="436"/>
      <c r="F9" s="436"/>
      <c r="G9" s="436"/>
      <c r="H9" s="436"/>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96"/>
      <c r="AR9" s="196"/>
    </row>
    <row r="10" spans="1:44" x14ac:dyDescent="0.2">
      <c r="A10" s="417" t="s">
        <v>6</v>
      </c>
      <c r="B10" s="417"/>
      <c r="C10" s="417"/>
      <c r="D10" s="417"/>
      <c r="E10" s="417"/>
      <c r="F10" s="417"/>
      <c r="G10" s="417"/>
      <c r="H10" s="417"/>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7"/>
      <c r="AR10" s="197"/>
    </row>
    <row r="11" spans="1:44" ht="18.75" x14ac:dyDescent="0.2">
      <c r="A11" s="329"/>
      <c r="B11" s="329"/>
      <c r="C11" s="329"/>
      <c r="D11" s="329"/>
      <c r="E11" s="329"/>
      <c r="F11" s="329"/>
      <c r="G11" s="329"/>
      <c r="H11" s="329"/>
      <c r="I11" s="329"/>
      <c r="J11" s="329"/>
      <c r="K11" s="329"/>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436" t="str">
        <f>'1. паспорт местоположение'!A12:C12</f>
        <v>L 21-03</v>
      </c>
      <c r="B12" s="436"/>
      <c r="C12" s="436"/>
      <c r="D12" s="436"/>
      <c r="E12" s="436"/>
      <c r="F12" s="436"/>
      <c r="G12" s="436"/>
      <c r="H12" s="436"/>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96"/>
      <c r="AR12" s="196"/>
    </row>
    <row r="13" spans="1:44" x14ac:dyDescent="0.2">
      <c r="A13" s="417" t="s">
        <v>5</v>
      </c>
      <c r="B13" s="417"/>
      <c r="C13" s="417"/>
      <c r="D13" s="417"/>
      <c r="E13" s="417"/>
      <c r="F13" s="417"/>
      <c r="G13" s="417"/>
      <c r="H13" s="417"/>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7"/>
      <c r="AR13" s="197"/>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8"/>
      <c r="AR14" s="198"/>
    </row>
    <row r="15" spans="1:44" ht="18.75" customHeight="1" x14ac:dyDescent="0.2">
      <c r="A15" s="436"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6"/>
      <c r="C15" s="436"/>
      <c r="D15" s="436"/>
      <c r="E15" s="436"/>
      <c r="F15" s="436"/>
      <c r="G15" s="436"/>
      <c r="H15" s="436"/>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96"/>
      <c r="AR15" s="196"/>
    </row>
    <row r="16" spans="1:44" x14ac:dyDescent="0.2">
      <c r="A16" s="417" t="s">
        <v>4</v>
      </c>
      <c r="B16" s="417"/>
      <c r="C16" s="417"/>
      <c r="D16" s="417"/>
      <c r="E16" s="417"/>
      <c r="F16" s="417"/>
      <c r="G16" s="417"/>
      <c r="H16" s="417"/>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7"/>
      <c r="AR16" s="197"/>
    </row>
    <row r="17" spans="1:44" ht="18.75" x14ac:dyDescent="0.2">
      <c r="A17" s="330"/>
      <c r="B17" s="330"/>
      <c r="C17" s="330"/>
      <c r="D17" s="330"/>
      <c r="E17" s="330"/>
      <c r="F17" s="330"/>
      <c r="G17" s="330"/>
      <c r="H17" s="330"/>
      <c r="I17" s="330"/>
      <c r="J17" s="330"/>
      <c r="K17" s="330"/>
      <c r="L17" s="330"/>
      <c r="M17" s="330"/>
      <c r="N17" s="330"/>
      <c r="O17" s="330"/>
      <c r="P17" s="330"/>
      <c r="Q17" s="330"/>
      <c r="R17" s="330"/>
      <c r="S17" s="330"/>
      <c r="T17" s="330"/>
      <c r="U17" s="330"/>
      <c r="V17" s="33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436" t="s">
        <v>498</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351</v>
      </c>
      <c r="B24" s="206" t="s">
        <v>1</v>
      </c>
      <c r="D24" s="207"/>
      <c r="E24" s="208"/>
      <c r="F24" s="208"/>
      <c r="G24" s="208"/>
      <c r="H24" s="208"/>
    </row>
    <row r="25" spans="1:44" x14ac:dyDescent="0.2">
      <c r="A25" s="209" t="s">
        <v>544</v>
      </c>
      <c r="B25" s="210">
        <f>'6.2. Паспорт фин осв ввод'!D30*1000000</f>
        <v>6104508.5704800002</v>
      </c>
    </row>
    <row r="26" spans="1:44" x14ac:dyDescent="0.2">
      <c r="A26" s="211" t="s">
        <v>349</v>
      </c>
      <c r="B26" s="212">
        <v>0</v>
      </c>
    </row>
    <row r="27" spans="1:44" x14ac:dyDescent="0.2">
      <c r="A27" s="211" t="s">
        <v>347</v>
      </c>
      <c r="B27" s="212">
        <f>$B$123</f>
        <v>30</v>
      </c>
      <c r="D27" s="204" t="s">
        <v>350</v>
      </c>
    </row>
    <row r="28" spans="1:44" ht="16.149999999999999" customHeight="1" thickBot="1" x14ac:dyDescent="0.25">
      <c r="A28" s="213" t="s">
        <v>345</v>
      </c>
      <c r="B28" s="214">
        <v>1</v>
      </c>
      <c r="D28" s="460" t="s">
        <v>348</v>
      </c>
      <c r="E28" s="461"/>
      <c r="F28" s="462"/>
      <c r="G28" s="463" t="str">
        <f>IF(SUM(B89:L89)=0,"не окупается",SUM(B89:L89))</f>
        <v>не окупается</v>
      </c>
      <c r="H28" s="464"/>
    </row>
    <row r="29" spans="1:44" ht="15.6" customHeight="1" x14ac:dyDescent="0.2">
      <c r="A29" s="209" t="s">
        <v>343</v>
      </c>
      <c r="B29" s="210">
        <f>$B$126*$B$127</f>
        <v>73254.102845760004</v>
      </c>
      <c r="D29" s="460" t="s">
        <v>346</v>
      </c>
      <c r="E29" s="461"/>
      <c r="F29" s="462"/>
      <c r="G29" s="463" t="str">
        <f>IF(SUM(B90:L90)=0,"не окупается",SUM(B90:L90))</f>
        <v>не окупается</v>
      </c>
      <c r="H29" s="464"/>
    </row>
    <row r="30" spans="1:44" ht="27.6" customHeight="1" x14ac:dyDescent="0.2">
      <c r="A30" s="211" t="s">
        <v>545</v>
      </c>
      <c r="B30" s="212">
        <v>1</v>
      </c>
      <c r="D30" s="460" t="s">
        <v>344</v>
      </c>
      <c r="E30" s="461"/>
      <c r="F30" s="462"/>
      <c r="G30" s="465">
        <f>L87</f>
        <v>-5235026.510826366</v>
      </c>
      <c r="H30" s="466"/>
    </row>
    <row r="31" spans="1:44" x14ac:dyDescent="0.2">
      <c r="A31" s="211" t="s">
        <v>342</v>
      </c>
      <c r="B31" s="212">
        <v>1</v>
      </c>
      <c r="D31" s="467"/>
      <c r="E31" s="468"/>
      <c r="F31" s="469"/>
      <c r="G31" s="467"/>
      <c r="H31" s="469"/>
    </row>
    <row r="32" spans="1:44" x14ac:dyDescent="0.2">
      <c r="A32" s="211" t="s">
        <v>320</v>
      </c>
      <c r="B32" s="212"/>
    </row>
    <row r="33" spans="1:42" x14ac:dyDescent="0.2">
      <c r="A33" s="211" t="s">
        <v>341</v>
      </c>
      <c r="B33" s="212"/>
    </row>
    <row r="34" spans="1:42" x14ac:dyDescent="0.2">
      <c r="A34" s="211" t="s">
        <v>340</v>
      </c>
      <c r="B34" s="212"/>
    </row>
    <row r="35" spans="1:42" x14ac:dyDescent="0.2">
      <c r="A35" s="215"/>
      <c r="B35" s="212"/>
    </row>
    <row r="36" spans="1:42" ht="16.5" thickBot="1" x14ac:dyDescent="0.25">
      <c r="A36" s="213" t="s">
        <v>312</v>
      </c>
      <c r="B36" s="216">
        <v>0.2</v>
      </c>
    </row>
    <row r="37" spans="1:42" x14ac:dyDescent="0.2">
      <c r="A37" s="209" t="s">
        <v>546</v>
      </c>
      <c r="B37" s="210">
        <v>0</v>
      </c>
    </row>
    <row r="38" spans="1:42" x14ac:dyDescent="0.2">
      <c r="A38" s="211" t="s">
        <v>339</v>
      </c>
      <c r="B38" s="212"/>
    </row>
    <row r="39" spans="1:42" ht="16.5" thickBot="1" x14ac:dyDescent="0.25">
      <c r="A39" s="217" t="s">
        <v>338</v>
      </c>
      <c r="B39" s="218"/>
    </row>
    <row r="40" spans="1:42" x14ac:dyDescent="0.2">
      <c r="A40" s="219" t="s">
        <v>547</v>
      </c>
      <c r="B40" s="220">
        <v>1</v>
      </c>
    </row>
    <row r="41" spans="1:42" x14ac:dyDescent="0.2">
      <c r="A41" s="221" t="s">
        <v>337</v>
      </c>
      <c r="B41" s="222"/>
    </row>
    <row r="42" spans="1:42" x14ac:dyDescent="0.2">
      <c r="A42" s="221" t="s">
        <v>336</v>
      </c>
      <c r="B42" s="223"/>
    </row>
    <row r="43" spans="1:42" x14ac:dyDescent="0.2">
      <c r="A43" s="221" t="s">
        <v>335</v>
      </c>
      <c r="B43" s="223">
        <v>0</v>
      </c>
    </row>
    <row r="44" spans="1:42" x14ac:dyDescent="0.2">
      <c r="A44" s="221" t="s">
        <v>334</v>
      </c>
      <c r="B44" s="223">
        <f>B129</f>
        <v>9.8699999999999996E-2</v>
      </c>
    </row>
    <row r="45" spans="1:42" x14ac:dyDescent="0.2">
      <c r="A45" s="221" t="s">
        <v>333</v>
      </c>
      <c r="B45" s="223">
        <f>1-B43</f>
        <v>1</v>
      </c>
    </row>
    <row r="46" spans="1:42" ht="16.5" thickBot="1" x14ac:dyDescent="0.25">
      <c r="A46" s="224" t="s">
        <v>332</v>
      </c>
      <c r="B46" s="225">
        <f>B45*B44+B43*B42*(1-B36)</f>
        <v>9.8699999999999996E-2</v>
      </c>
      <c r="C46" s="226"/>
    </row>
    <row r="47" spans="1:42" s="229" customFormat="1" x14ac:dyDescent="0.2">
      <c r="A47" s="227" t="s">
        <v>331</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330</v>
      </c>
      <c r="B48" s="231">
        <f>G136</f>
        <v>5.0999999999999997E-2</v>
      </c>
      <c r="C48" s="231">
        <f t="shared" ref="C48:R49" si="1">H136</f>
        <v>4.8000000000000001E-2</v>
      </c>
      <c r="D48" s="231">
        <f t="shared" si="1"/>
        <v>4.7E-2</v>
      </c>
      <c r="E48" s="231">
        <f t="shared" si="1"/>
        <v>4.7E-2</v>
      </c>
      <c r="F48" s="231">
        <f t="shared" si="1"/>
        <v>4.7E-2</v>
      </c>
      <c r="G48" s="231">
        <f t="shared" si="1"/>
        <v>4.7E-2</v>
      </c>
      <c r="H48" s="231">
        <f t="shared" si="1"/>
        <v>4.7E-2</v>
      </c>
      <c r="I48" s="231">
        <f t="shared" si="1"/>
        <v>4.7E-2</v>
      </c>
      <c r="J48" s="231">
        <f t="shared" si="1"/>
        <v>4.7E-2</v>
      </c>
      <c r="K48" s="231">
        <f t="shared" si="1"/>
        <v>4.7E-2</v>
      </c>
      <c r="L48" s="231">
        <f t="shared" si="1"/>
        <v>4.7E-2</v>
      </c>
      <c r="M48" s="231">
        <f t="shared" si="1"/>
        <v>4.7E-2</v>
      </c>
      <c r="N48" s="231">
        <f t="shared" si="1"/>
        <v>4.7E-2</v>
      </c>
      <c r="O48" s="231">
        <f t="shared" si="1"/>
        <v>4.7E-2</v>
      </c>
      <c r="P48" s="231">
        <f t="shared" si="1"/>
        <v>4.7E-2</v>
      </c>
      <c r="Q48" s="231">
        <f t="shared" si="1"/>
        <v>4.7E-2</v>
      </c>
      <c r="R48" s="231">
        <f t="shared" si="1"/>
        <v>4.7E-2</v>
      </c>
      <c r="S48" s="231">
        <f t="shared" ref="S48:AH49" si="2">X136</f>
        <v>4.7E-2</v>
      </c>
      <c r="T48" s="231">
        <f t="shared" si="2"/>
        <v>4.7E-2</v>
      </c>
      <c r="U48" s="231">
        <f t="shared" si="2"/>
        <v>4.7E-2</v>
      </c>
      <c r="V48" s="231">
        <f t="shared" si="2"/>
        <v>4.7E-2</v>
      </c>
      <c r="W48" s="231">
        <f t="shared" si="2"/>
        <v>4.7E-2</v>
      </c>
      <c r="X48" s="231">
        <f t="shared" si="2"/>
        <v>4.7E-2</v>
      </c>
      <c r="Y48" s="231">
        <f t="shared" si="2"/>
        <v>4.7E-2</v>
      </c>
      <c r="Z48" s="231">
        <f t="shared" si="2"/>
        <v>4.7E-2</v>
      </c>
      <c r="AA48" s="231">
        <f t="shared" si="2"/>
        <v>4.7E-2</v>
      </c>
      <c r="AB48" s="231">
        <f t="shared" si="2"/>
        <v>4.7E-2</v>
      </c>
      <c r="AC48" s="231">
        <f t="shared" si="2"/>
        <v>4.7E-2</v>
      </c>
      <c r="AD48" s="231">
        <f t="shared" si="2"/>
        <v>4.7E-2</v>
      </c>
      <c r="AE48" s="231">
        <f t="shared" si="2"/>
        <v>4.2000000000000003E-2</v>
      </c>
      <c r="AF48" s="231">
        <f t="shared" si="2"/>
        <v>4.2000000000000003E-2</v>
      </c>
      <c r="AG48" s="231">
        <f t="shared" si="2"/>
        <v>4.2000000000000003E-2</v>
      </c>
      <c r="AH48" s="231">
        <f t="shared" si="2"/>
        <v>4.2000000000000003E-2</v>
      </c>
      <c r="AI48" s="231">
        <f t="shared" ref="AI48:AP49" si="3">AN136</f>
        <v>4.2000000000000003E-2</v>
      </c>
      <c r="AJ48" s="231">
        <f t="shared" si="3"/>
        <v>4.2000000000000003E-2</v>
      </c>
      <c r="AK48" s="231">
        <f t="shared" si="3"/>
        <v>4.2000000000000003E-2</v>
      </c>
      <c r="AL48" s="231">
        <f t="shared" si="3"/>
        <v>4.2000000000000003E-2</v>
      </c>
      <c r="AM48" s="231">
        <f t="shared" si="3"/>
        <v>4.2000000000000003E-2</v>
      </c>
      <c r="AN48" s="231">
        <f t="shared" si="3"/>
        <v>4.2000000000000003E-2</v>
      </c>
      <c r="AO48" s="231">
        <f t="shared" si="3"/>
        <v>4.2000000000000003E-2</v>
      </c>
      <c r="AP48" s="231">
        <f t="shared" si="3"/>
        <v>4.2000000000000003E-2</v>
      </c>
    </row>
    <row r="49" spans="1:45" s="229" customFormat="1" x14ac:dyDescent="0.2">
      <c r="A49" s="230" t="s">
        <v>329</v>
      </c>
      <c r="B49" s="231">
        <f>G137</f>
        <v>0.31437055023289995</v>
      </c>
      <c r="C49" s="231">
        <f t="shared" si="1"/>
        <v>0.37746033664407919</v>
      </c>
      <c r="D49" s="231">
        <f t="shared" si="1"/>
        <v>0.44220097246635071</v>
      </c>
      <c r="E49" s="231">
        <f t="shared" si="1"/>
        <v>0.50998441817226903</v>
      </c>
      <c r="F49" s="231">
        <f t="shared" si="1"/>
        <v>0.58095368582636553</v>
      </c>
      <c r="G49" s="231">
        <f t="shared" si="1"/>
        <v>0.65525850906020455</v>
      </c>
      <c r="H49" s="231">
        <f t="shared" si="1"/>
        <v>0.73305565898603398</v>
      </c>
      <c r="I49" s="231">
        <f t="shared" si="1"/>
        <v>0.81450927495837755</v>
      </c>
      <c r="J49" s="231">
        <f t="shared" si="1"/>
        <v>0.89979121088142122</v>
      </c>
      <c r="K49" s="231">
        <f t="shared" si="1"/>
        <v>0.98908139779284787</v>
      </c>
      <c r="L49" s="231">
        <f t="shared" si="1"/>
        <v>1.0825682234891114</v>
      </c>
      <c r="M49" s="231">
        <f t="shared" si="1"/>
        <v>1.1804489299930996</v>
      </c>
      <c r="N49" s="231">
        <f t="shared" si="1"/>
        <v>1.2829300297027753</v>
      </c>
      <c r="O49" s="231">
        <f t="shared" si="1"/>
        <v>1.3902277410988053</v>
      </c>
      <c r="P49" s="231">
        <f t="shared" si="1"/>
        <v>1.5025684449304491</v>
      </c>
      <c r="Q49" s="231">
        <f t="shared" si="1"/>
        <v>1.62018916184218</v>
      </c>
      <c r="R49" s="231">
        <f t="shared" si="1"/>
        <v>1.7433380524487623</v>
      </c>
      <c r="S49" s="231">
        <f t="shared" si="2"/>
        <v>1.8722749409138539</v>
      </c>
      <c r="T49" s="231">
        <f t="shared" si="2"/>
        <v>2.0072718631368049</v>
      </c>
      <c r="U49" s="231">
        <f t="shared" si="2"/>
        <v>2.1486136407042347</v>
      </c>
      <c r="V49" s="231">
        <f t="shared" si="2"/>
        <v>2.2965984818173335</v>
      </c>
      <c r="W49" s="231">
        <f t="shared" si="2"/>
        <v>2.4515386104627481</v>
      </c>
      <c r="X49" s="231">
        <f t="shared" si="2"/>
        <v>2.6137609251544971</v>
      </c>
      <c r="Y49" s="231">
        <f t="shared" si="2"/>
        <v>2.7836076886367582</v>
      </c>
      <c r="Z49" s="231">
        <f t="shared" si="2"/>
        <v>2.9614372500026858</v>
      </c>
      <c r="AA49" s="231">
        <f t="shared" si="2"/>
        <v>3.147624800752812</v>
      </c>
      <c r="AB49" s="231">
        <f t="shared" si="2"/>
        <v>3.3425631663881941</v>
      </c>
      <c r="AC49" s="231">
        <f t="shared" si="2"/>
        <v>3.5466636352084393</v>
      </c>
      <c r="AD49" s="231">
        <f t="shared" si="2"/>
        <v>3.7603568260632354</v>
      </c>
      <c r="AE49" s="231">
        <f t="shared" si="2"/>
        <v>3.9602918127578919</v>
      </c>
      <c r="AF49" s="231">
        <f t="shared" si="2"/>
        <v>4.1686240688937239</v>
      </c>
      <c r="AG49" s="231">
        <f t="shared" si="2"/>
        <v>4.3857062797872608</v>
      </c>
      <c r="AH49" s="231">
        <f t="shared" si="2"/>
        <v>4.6119059435383258</v>
      </c>
      <c r="AI49" s="231">
        <f t="shared" si="3"/>
        <v>4.847605993166936</v>
      </c>
      <c r="AJ49" s="231">
        <f t="shared" si="3"/>
        <v>5.0932054448799473</v>
      </c>
      <c r="AK49" s="231">
        <f t="shared" si="3"/>
        <v>5.3491200735649054</v>
      </c>
      <c r="AL49" s="231">
        <f t="shared" si="3"/>
        <v>5.6157831166546313</v>
      </c>
      <c r="AM49" s="231">
        <f t="shared" si="3"/>
        <v>5.8936460075541257</v>
      </c>
      <c r="AN49" s="231">
        <f t="shared" si="3"/>
        <v>6.1831791398713989</v>
      </c>
      <c r="AO49" s="231">
        <f t="shared" si="3"/>
        <v>6.4848726637459979</v>
      </c>
      <c r="AP49" s="231">
        <f t="shared" si="3"/>
        <v>6.7992373156233299</v>
      </c>
    </row>
    <row r="50" spans="1:45" s="229" customFormat="1" ht="16.5" thickBot="1" x14ac:dyDescent="0.25">
      <c r="A50" s="232" t="s">
        <v>548</v>
      </c>
      <c r="B50" s="233">
        <f>IF($B$124="да",($B$126-0.05),0)</f>
        <v>0</v>
      </c>
      <c r="C50" s="233">
        <f>C108*(1+C49)</f>
        <v>0</v>
      </c>
      <c r="D50" s="233">
        <f t="shared" ref="D50:AP50" si="4">D108*(1+D49)</f>
        <v>0</v>
      </c>
      <c r="E50" s="233">
        <f t="shared" si="4"/>
        <v>0</v>
      </c>
      <c r="F50" s="233">
        <f t="shared" si="4"/>
        <v>0</v>
      </c>
      <c r="G50" s="233">
        <f t="shared" si="4"/>
        <v>0</v>
      </c>
      <c r="H50" s="233">
        <f t="shared" si="4"/>
        <v>0</v>
      </c>
      <c r="I50" s="233">
        <f t="shared" si="4"/>
        <v>0</v>
      </c>
      <c r="J50" s="233">
        <f t="shared" si="4"/>
        <v>0</v>
      </c>
      <c r="K50" s="233">
        <f t="shared" si="4"/>
        <v>0</v>
      </c>
      <c r="L50" s="233">
        <f t="shared" si="4"/>
        <v>0</v>
      </c>
      <c r="M50" s="233">
        <f t="shared" si="4"/>
        <v>0</v>
      </c>
      <c r="N50" s="233">
        <f t="shared" si="4"/>
        <v>0</v>
      </c>
      <c r="O50" s="233">
        <f t="shared" si="4"/>
        <v>0</v>
      </c>
      <c r="P50" s="233">
        <f t="shared" si="4"/>
        <v>0</v>
      </c>
      <c r="Q50" s="233">
        <f t="shared" si="4"/>
        <v>0</v>
      </c>
      <c r="R50" s="233">
        <f t="shared" si="4"/>
        <v>0</v>
      </c>
      <c r="S50" s="233">
        <f t="shared" si="4"/>
        <v>0</v>
      </c>
      <c r="T50" s="233">
        <f t="shared" si="4"/>
        <v>0</v>
      </c>
      <c r="U50" s="233">
        <f t="shared" si="4"/>
        <v>0</v>
      </c>
      <c r="V50" s="233">
        <f t="shared" si="4"/>
        <v>0</v>
      </c>
      <c r="W50" s="233">
        <f t="shared" si="4"/>
        <v>0</v>
      </c>
      <c r="X50" s="233">
        <f t="shared" si="4"/>
        <v>0</v>
      </c>
      <c r="Y50" s="233">
        <f t="shared" si="4"/>
        <v>0</v>
      </c>
      <c r="Z50" s="233">
        <f t="shared" si="4"/>
        <v>0</v>
      </c>
      <c r="AA50" s="233">
        <f t="shared" si="4"/>
        <v>0</v>
      </c>
      <c r="AB50" s="233">
        <f t="shared" si="4"/>
        <v>0</v>
      </c>
      <c r="AC50" s="233">
        <f t="shared" si="4"/>
        <v>0</v>
      </c>
      <c r="AD50" s="233">
        <f t="shared" si="4"/>
        <v>0</v>
      </c>
      <c r="AE50" s="233">
        <f t="shared" si="4"/>
        <v>0</v>
      </c>
      <c r="AF50" s="233">
        <f t="shared" si="4"/>
        <v>0</v>
      </c>
      <c r="AG50" s="233">
        <f t="shared" si="4"/>
        <v>0</v>
      </c>
      <c r="AH50" s="233">
        <f t="shared" si="4"/>
        <v>0</v>
      </c>
      <c r="AI50" s="233">
        <f t="shared" si="4"/>
        <v>0</v>
      </c>
      <c r="AJ50" s="233">
        <f t="shared" si="4"/>
        <v>0</v>
      </c>
      <c r="AK50" s="233">
        <f t="shared" si="4"/>
        <v>0</v>
      </c>
      <c r="AL50" s="233">
        <f t="shared" si="4"/>
        <v>0</v>
      </c>
      <c r="AM50" s="233">
        <f t="shared" si="4"/>
        <v>0</v>
      </c>
      <c r="AN50" s="233">
        <f t="shared" si="4"/>
        <v>0</v>
      </c>
      <c r="AO50" s="233">
        <f t="shared" si="4"/>
        <v>0</v>
      </c>
      <c r="AP50" s="233">
        <f t="shared" si="4"/>
        <v>0</v>
      </c>
    </row>
    <row r="51" spans="1:45" ht="16.5" thickBot="1" x14ac:dyDescent="0.25"/>
    <row r="52" spans="1:45" x14ac:dyDescent="0.2">
      <c r="A52" s="234" t="s">
        <v>328</v>
      </c>
      <c r="B52" s="235">
        <f>B58</f>
        <v>1</v>
      </c>
      <c r="C52" s="235">
        <f t="shared" ref="C52:AO52" si="5">C58</f>
        <v>2</v>
      </c>
      <c r="D52" s="235">
        <f t="shared" si="5"/>
        <v>3</v>
      </c>
      <c r="E52" s="235">
        <f t="shared" si="5"/>
        <v>4</v>
      </c>
      <c r="F52" s="235">
        <f t="shared" si="5"/>
        <v>5</v>
      </c>
      <c r="G52" s="235">
        <f t="shared" si="5"/>
        <v>6</v>
      </c>
      <c r="H52" s="235">
        <f t="shared" si="5"/>
        <v>7</v>
      </c>
      <c r="I52" s="235">
        <f t="shared" si="5"/>
        <v>8</v>
      </c>
      <c r="J52" s="235">
        <f t="shared" si="5"/>
        <v>9</v>
      </c>
      <c r="K52" s="235">
        <f t="shared" si="5"/>
        <v>10</v>
      </c>
      <c r="L52" s="235">
        <f t="shared" si="5"/>
        <v>11</v>
      </c>
      <c r="M52" s="235">
        <f t="shared" si="5"/>
        <v>12</v>
      </c>
      <c r="N52" s="235">
        <f t="shared" si="5"/>
        <v>13</v>
      </c>
      <c r="O52" s="235">
        <f t="shared" si="5"/>
        <v>14</v>
      </c>
      <c r="P52" s="235">
        <f t="shared" si="5"/>
        <v>15</v>
      </c>
      <c r="Q52" s="235">
        <f t="shared" si="5"/>
        <v>16</v>
      </c>
      <c r="R52" s="235">
        <f t="shared" si="5"/>
        <v>17</v>
      </c>
      <c r="S52" s="235">
        <f t="shared" si="5"/>
        <v>18</v>
      </c>
      <c r="T52" s="235">
        <f t="shared" si="5"/>
        <v>19</v>
      </c>
      <c r="U52" s="235">
        <f t="shared" si="5"/>
        <v>20</v>
      </c>
      <c r="V52" s="235">
        <f t="shared" si="5"/>
        <v>21</v>
      </c>
      <c r="W52" s="235">
        <f t="shared" si="5"/>
        <v>22</v>
      </c>
      <c r="X52" s="235">
        <f t="shared" si="5"/>
        <v>23</v>
      </c>
      <c r="Y52" s="235">
        <f t="shared" si="5"/>
        <v>24</v>
      </c>
      <c r="Z52" s="235">
        <f t="shared" si="5"/>
        <v>25</v>
      </c>
      <c r="AA52" s="235">
        <f t="shared" si="5"/>
        <v>26</v>
      </c>
      <c r="AB52" s="235">
        <f t="shared" si="5"/>
        <v>27</v>
      </c>
      <c r="AC52" s="235">
        <f t="shared" si="5"/>
        <v>28</v>
      </c>
      <c r="AD52" s="235">
        <f t="shared" si="5"/>
        <v>29</v>
      </c>
      <c r="AE52" s="235">
        <f t="shared" si="5"/>
        <v>30</v>
      </c>
      <c r="AF52" s="235">
        <f t="shared" si="5"/>
        <v>31</v>
      </c>
      <c r="AG52" s="235">
        <f t="shared" si="5"/>
        <v>32</v>
      </c>
      <c r="AH52" s="235">
        <f t="shared" si="5"/>
        <v>33</v>
      </c>
      <c r="AI52" s="235">
        <f t="shared" si="5"/>
        <v>34</v>
      </c>
      <c r="AJ52" s="235">
        <f t="shared" si="5"/>
        <v>35</v>
      </c>
      <c r="AK52" s="235">
        <f t="shared" si="5"/>
        <v>36</v>
      </c>
      <c r="AL52" s="235">
        <f t="shared" si="5"/>
        <v>37</v>
      </c>
      <c r="AM52" s="235">
        <f t="shared" si="5"/>
        <v>38</v>
      </c>
      <c r="AN52" s="235">
        <f t="shared" si="5"/>
        <v>39</v>
      </c>
      <c r="AO52" s="235">
        <f t="shared" si="5"/>
        <v>40</v>
      </c>
      <c r="AP52" s="235">
        <f>AP58</f>
        <v>41</v>
      </c>
    </row>
    <row r="53" spans="1:45" x14ac:dyDescent="0.2">
      <c r="A53" s="236" t="s">
        <v>327</v>
      </c>
      <c r="B53" s="237">
        <v>0</v>
      </c>
      <c r="C53" s="237">
        <f t="shared" ref="C53:AP53" si="6">B53+B54-B55</f>
        <v>0</v>
      </c>
      <c r="D53" s="237">
        <f t="shared" si="6"/>
        <v>0</v>
      </c>
      <c r="E53" s="237">
        <f t="shared" si="6"/>
        <v>0</v>
      </c>
      <c r="F53" s="237">
        <f t="shared" si="6"/>
        <v>0</v>
      </c>
      <c r="G53" s="237">
        <f t="shared" si="6"/>
        <v>0</v>
      </c>
      <c r="H53" s="237">
        <f t="shared" si="6"/>
        <v>0</v>
      </c>
      <c r="I53" s="237">
        <f t="shared" si="6"/>
        <v>0</v>
      </c>
      <c r="J53" s="237">
        <f t="shared" si="6"/>
        <v>0</v>
      </c>
      <c r="K53" s="237">
        <f t="shared" si="6"/>
        <v>0</v>
      </c>
      <c r="L53" s="237">
        <f t="shared" si="6"/>
        <v>0</v>
      </c>
      <c r="M53" s="237">
        <f t="shared" si="6"/>
        <v>0</v>
      </c>
      <c r="N53" s="237">
        <f t="shared" si="6"/>
        <v>0</v>
      </c>
      <c r="O53" s="237">
        <f t="shared" si="6"/>
        <v>0</v>
      </c>
      <c r="P53" s="237">
        <f t="shared" si="6"/>
        <v>0</v>
      </c>
      <c r="Q53" s="237">
        <f t="shared" si="6"/>
        <v>0</v>
      </c>
      <c r="R53" s="237">
        <f t="shared" si="6"/>
        <v>0</v>
      </c>
      <c r="S53" s="237">
        <f t="shared" si="6"/>
        <v>0</v>
      </c>
      <c r="T53" s="237">
        <f t="shared" si="6"/>
        <v>0</v>
      </c>
      <c r="U53" s="237">
        <f t="shared" si="6"/>
        <v>0</v>
      </c>
      <c r="V53" s="237">
        <f t="shared" si="6"/>
        <v>0</v>
      </c>
      <c r="W53" s="237">
        <f t="shared" si="6"/>
        <v>0</v>
      </c>
      <c r="X53" s="237">
        <f t="shared" si="6"/>
        <v>0</v>
      </c>
      <c r="Y53" s="237">
        <f t="shared" si="6"/>
        <v>0</v>
      </c>
      <c r="Z53" s="237">
        <f t="shared" si="6"/>
        <v>0</v>
      </c>
      <c r="AA53" s="237">
        <f t="shared" si="6"/>
        <v>0</v>
      </c>
      <c r="AB53" s="237">
        <f t="shared" si="6"/>
        <v>0</v>
      </c>
      <c r="AC53" s="237">
        <f t="shared" si="6"/>
        <v>0</v>
      </c>
      <c r="AD53" s="237">
        <f t="shared" si="6"/>
        <v>0</v>
      </c>
      <c r="AE53" s="237">
        <f t="shared" si="6"/>
        <v>0</v>
      </c>
      <c r="AF53" s="237">
        <f t="shared" si="6"/>
        <v>0</v>
      </c>
      <c r="AG53" s="237">
        <f t="shared" si="6"/>
        <v>0</v>
      </c>
      <c r="AH53" s="237">
        <f t="shared" si="6"/>
        <v>0</v>
      </c>
      <c r="AI53" s="237">
        <f t="shared" si="6"/>
        <v>0</v>
      </c>
      <c r="AJ53" s="237">
        <f t="shared" si="6"/>
        <v>0</v>
      </c>
      <c r="AK53" s="237">
        <f t="shared" si="6"/>
        <v>0</v>
      </c>
      <c r="AL53" s="237">
        <f t="shared" si="6"/>
        <v>0</v>
      </c>
      <c r="AM53" s="237">
        <f t="shared" si="6"/>
        <v>0</v>
      </c>
      <c r="AN53" s="237">
        <f t="shared" si="6"/>
        <v>0</v>
      </c>
      <c r="AO53" s="237">
        <f t="shared" si="6"/>
        <v>0</v>
      </c>
      <c r="AP53" s="237">
        <f t="shared" si="6"/>
        <v>0</v>
      </c>
    </row>
    <row r="54" spans="1:45" x14ac:dyDescent="0.2">
      <c r="A54" s="236" t="s">
        <v>326</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325</v>
      </c>
      <c r="B55" s="237">
        <f>$B$54/$B$40</f>
        <v>0</v>
      </c>
      <c r="C55" s="237">
        <f t="shared" ref="C55:AP55" si="7">IF(ROUND(C53,1)=0,0,B55+C54/$B$40)</f>
        <v>0</v>
      </c>
      <c r="D55" s="237">
        <f t="shared" si="7"/>
        <v>0</v>
      </c>
      <c r="E55" s="237">
        <f t="shared" si="7"/>
        <v>0</v>
      </c>
      <c r="F55" s="237">
        <f t="shared" si="7"/>
        <v>0</v>
      </c>
      <c r="G55" s="237">
        <f t="shared" si="7"/>
        <v>0</v>
      </c>
      <c r="H55" s="237">
        <f t="shared" si="7"/>
        <v>0</v>
      </c>
      <c r="I55" s="237">
        <f t="shared" si="7"/>
        <v>0</v>
      </c>
      <c r="J55" s="237">
        <f t="shared" si="7"/>
        <v>0</v>
      </c>
      <c r="K55" s="237">
        <f t="shared" si="7"/>
        <v>0</v>
      </c>
      <c r="L55" s="237">
        <f t="shared" si="7"/>
        <v>0</v>
      </c>
      <c r="M55" s="237">
        <f t="shared" si="7"/>
        <v>0</v>
      </c>
      <c r="N55" s="237">
        <f t="shared" si="7"/>
        <v>0</v>
      </c>
      <c r="O55" s="237">
        <f t="shared" si="7"/>
        <v>0</v>
      </c>
      <c r="P55" s="237">
        <f t="shared" si="7"/>
        <v>0</v>
      </c>
      <c r="Q55" s="237">
        <f t="shared" si="7"/>
        <v>0</v>
      </c>
      <c r="R55" s="237">
        <f t="shared" si="7"/>
        <v>0</v>
      </c>
      <c r="S55" s="237">
        <f t="shared" si="7"/>
        <v>0</v>
      </c>
      <c r="T55" s="237">
        <f t="shared" si="7"/>
        <v>0</v>
      </c>
      <c r="U55" s="237">
        <f t="shared" si="7"/>
        <v>0</v>
      </c>
      <c r="V55" s="237">
        <f t="shared" si="7"/>
        <v>0</v>
      </c>
      <c r="W55" s="237">
        <f t="shared" si="7"/>
        <v>0</v>
      </c>
      <c r="X55" s="237">
        <f t="shared" si="7"/>
        <v>0</v>
      </c>
      <c r="Y55" s="237">
        <f t="shared" si="7"/>
        <v>0</v>
      </c>
      <c r="Z55" s="237">
        <f t="shared" si="7"/>
        <v>0</v>
      </c>
      <c r="AA55" s="237">
        <f t="shared" si="7"/>
        <v>0</v>
      </c>
      <c r="AB55" s="237">
        <f t="shared" si="7"/>
        <v>0</v>
      </c>
      <c r="AC55" s="237">
        <f t="shared" si="7"/>
        <v>0</v>
      </c>
      <c r="AD55" s="237">
        <f t="shared" si="7"/>
        <v>0</v>
      </c>
      <c r="AE55" s="237">
        <f t="shared" si="7"/>
        <v>0</v>
      </c>
      <c r="AF55" s="237">
        <f t="shared" si="7"/>
        <v>0</v>
      </c>
      <c r="AG55" s="237">
        <f t="shared" si="7"/>
        <v>0</v>
      </c>
      <c r="AH55" s="237">
        <f t="shared" si="7"/>
        <v>0</v>
      </c>
      <c r="AI55" s="237">
        <f t="shared" si="7"/>
        <v>0</v>
      </c>
      <c r="AJ55" s="237">
        <f t="shared" si="7"/>
        <v>0</v>
      </c>
      <c r="AK55" s="237">
        <f t="shared" si="7"/>
        <v>0</v>
      </c>
      <c r="AL55" s="237">
        <f t="shared" si="7"/>
        <v>0</v>
      </c>
      <c r="AM55" s="237">
        <f t="shared" si="7"/>
        <v>0</v>
      </c>
      <c r="AN55" s="237">
        <f t="shared" si="7"/>
        <v>0</v>
      </c>
      <c r="AO55" s="237">
        <f t="shared" si="7"/>
        <v>0</v>
      </c>
      <c r="AP55" s="237">
        <f t="shared" si="7"/>
        <v>0</v>
      </c>
    </row>
    <row r="56" spans="1:45" ht="16.5" thickBot="1" x14ac:dyDescent="0.25">
      <c r="A56" s="238" t="s">
        <v>324</v>
      </c>
      <c r="B56" s="239">
        <f t="shared" ref="B56:AP56" si="8">AVERAGE(SUM(B53:B54),(SUM(B53:B54)-B55))*$B$42</f>
        <v>0</v>
      </c>
      <c r="C56" s="239">
        <f t="shared" si="8"/>
        <v>0</v>
      </c>
      <c r="D56" s="239">
        <f t="shared" si="8"/>
        <v>0</v>
      </c>
      <c r="E56" s="239">
        <f t="shared" si="8"/>
        <v>0</v>
      </c>
      <c r="F56" s="239">
        <f t="shared" si="8"/>
        <v>0</v>
      </c>
      <c r="G56" s="239">
        <f t="shared" si="8"/>
        <v>0</v>
      </c>
      <c r="H56" s="239">
        <f t="shared" si="8"/>
        <v>0</v>
      </c>
      <c r="I56" s="239">
        <f t="shared" si="8"/>
        <v>0</v>
      </c>
      <c r="J56" s="239">
        <f t="shared" si="8"/>
        <v>0</v>
      </c>
      <c r="K56" s="239">
        <f t="shared" si="8"/>
        <v>0</v>
      </c>
      <c r="L56" s="239">
        <f t="shared" si="8"/>
        <v>0</v>
      </c>
      <c r="M56" s="239">
        <f t="shared" si="8"/>
        <v>0</v>
      </c>
      <c r="N56" s="239">
        <f t="shared" si="8"/>
        <v>0</v>
      </c>
      <c r="O56" s="239">
        <f t="shared" si="8"/>
        <v>0</v>
      </c>
      <c r="P56" s="239">
        <f t="shared" si="8"/>
        <v>0</v>
      </c>
      <c r="Q56" s="239">
        <f t="shared" si="8"/>
        <v>0</v>
      </c>
      <c r="R56" s="239">
        <f t="shared" si="8"/>
        <v>0</v>
      </c>
      <c r="S56" s="239">
        <f t="shared" si="8"/>
        <v>0</v>
      </c>
      <c r="T56" s="239">
        <f t="shared" si="8"/>
        <v>0</v>
      </c>
      <c r="U56" s="239">
        <f t="shared" si="8"/>
        <v>0</v>
      </c>
      <c r="V56" s="239">
        <f t="shared" si="8"/>
        <v>0</v>
      </c>
      <c r="W56" s="239">
        <f t="shared" si="8"/>
        <v>0</v>
      </c>
      <c r="X56" s="239">
        <f t="shared" si="8"/>
        <v>0</v>
      </c>
      <c r="Y56" s="239">
        <f t="shared" si="8"/>
        <v>0</v>
      </c>
      <c r="Z56" s="239">
        <f t="shared" si="8"/>
        <v>0</v>
      </c>
      <c r="AA56" s="239">
        <f t="shared" si="8"/>
        <v>0</v>
      </c>
      <c r="AB56" s="239">
        <f t="shared" si="8"/>
        <v>0</v>
      </c>
      <c r="AC56" s="239">
        <f t="shared" si="8"/>
        <v>0</v>
      </c>
      <c r="AD56" s="239">
        <f t="shared" si="8"/>
        <v>0</v>
      </c>
      <c r="AE56" s="239">
        <f t="shared" si="8"/>
        <v>0</v>
      </c>
      <c r="AF56" s="239">
        <f t="shared" si="8"/>
        <v>0</v>
      </c>
      <c r="AG56" s="239">
        <f t="shared" si="8"/>
        <v>0</v>
      </c>
      <c r="AH56" s="239">
        <f t="shared" si="8"/>
        <v>0</v>
      </c>
      <c r="AI56" s="239">
        <f t="shared" si="8"/>
        <v>0</v>
      </c>
      <c r="AJ56" s="239">
        <f t="shared" si="8"/>
        <v>0</v>
      </c>
      <c r="AK56" s="239">
        <f t="shared" si="8"/>
        <v>0</v>
      </c>
      <c r="AL56" s="239">
        <f t="shared" si="8"/>
        <v>0</v>
      </c>
      <c r="AM56" s="239">
        <f t="shared" si="8"/>
        <v>0</v>
      </c>
      <c r="AN56" s="239">
        <f t="shared" si="8"/>
        <v>0</v>
      </c>
      <c r="AO56" s="239">
        <f t="shared" si="8"/>
        <v>0</v>
      </c>
      <c r="AP56" s="239">
        <f t="shared" si="8"/>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549</v>
      </c>
      <c r="B58" s="235">
        <v>1</v>
      </c>
      <c r="C58" s="235">
        <f>B58+1</f>
        <v>2</v>
      </c>
      <c r="D58" s="235">
        <f t="shared" ref="D58:AP58" si="9">C58+1</f>
        <v>3</v>
      </c>
      <c r="E58" s="235">
        <f t="shared" si="9"/>
        <v>4</v>
      </c>
      <c r="F58" s="235">
        <f t="shared" si="9"/>
        <v>5</v>
      </c>
      <c r="G58" s="235">
        <f t="shared" si="9"/>
        <v>6</v>
      </c>
      <c r="H58" s="235">
        <f t="shared" si="9"/>
        <v>7</v>
      </c>
      <c r="I58" s="235">
        <f t="shared" si="9"/>
        <v>8</v>
      </c>
      <c r="J58" s="235">
        <f t="shared" si="9"/>
        <v>9</v>
      </c>
      <c r="K58" s="235">
        <f t="shared" si="9"/>
        <v>10</v>
      </c>
      <c r="L58" s="235">
        <f t="shared" si="9"/>
        <v>11</v>
      </c>
      <c r="M58" s="235">
        <f t="shared" si="9"/>
        <v>12</v>
      </c>
      <c r="N58" s="235">
        <f t="shared" si="9"/>
        <v>13</v>
      </c>
      <c r="O58" s="235">
        <f t="shared" si="9"/>
        <v>14</v>
      </c>
      <c r="P58" s="235">
        <f t="shared" si="9"/>
        <v>15</v>
      </c>
      <c r="Q58" s="235">
        <f t="shared" si="9"/>
        <v>16</v>
      </c>
      <c r="R58" s="235">
        <f t="shared" si="9"/>
        <v>17</v>
      </c>
      <c r="S58" s="235">
        <f t="shared" si="9"/>
        <v>18</v>
      </c>
      <c r="T58" s="235">
        <f t="shared" si="9"/>
        <v>19</v>
      </c>
      <c r="U58" s="235">
        <f t="shared" si="9"/>
        <v>20</v>
      </c>
      <c r="V58" s="235">
        <f t="shared" si="9"/>
        <v>21</v>
      </c>
      <c r="W58" s="235">
        <f t="shared" si="9"/>
        <v>22</v>
      </c>
      <c r="X58" s="235">
        <f t="shared" si="9"/>
        <v>23</v>
      </c>
      <c r="Y58" s="235">
        <f t="shared" si="9"/>
        <v>24</v>
      </c>
      <c r="Z58" s="235">
        <f t="shared" si="9"/>
        <v>25</v>
      </c>
      <c r="AA58" s="235">
        <f t="shared" si="9"/>
        <v>26</v>
      </c>
      <c r="AB58" s="235">
        <f t="shared" si="9"/>
        <v>27</v>
      </c>
      <c r="AC58" s="235">
        <f t="shared" si="9"/>
        <v>28</v>
      </c>
      <c r="AD58" s="235">
        <f t="shared" si="9"/>
        <v>29</v>
      </c>
      <c r="AE58" s="235">
        <f t="shared" si="9"/>
        <v>30</v>
      </c>
      <c r="AF58" s="235">
        <f t="shared" si="9"/>
        <v>31</v>
      </c>
      <c r="AG58" s="235">
        <f t="shared" si="9"/>
        <v>32</v>
      </c>
      <c r="AH58" s="235">
        <f t="shared" si="9"/>
        <v>33</v>
      </c>
      <c r="AI58" s="235">
        <f t="shared" si="9"/>
        <v>34</v>
      </c>
      <c r="AJ58" s="235">
        <f t="shared" si="9"/>
        <v>35</v>
      </c>
      <c r="AK58" s="235">
        <f t="shared" si="9"/>
        <v>36</v>
      </c>
      <c r="AL58" s="235">
        <f t="shared" si="9"/>
        <v>37</v>
      </c>
      <c r="AM58" s="235">
        <f t="shared" si="9"/>
        <v>38</v>
      </c>
      <c r="AN58" s="235">
        <f t="shared" si="9"/>
        <v>39</v>
      </c>
      <c r="AO58" s="235">
        <f t="shared" si="9"/>
        <v>40</v>
      </c>
      <c r="AP58" s="235">
        <f t="shared" si="9"/>
        <v>41</v>
      </c>
    </row>
    <row r="59" spans="1:45" ht="14.25" x14ac:dyDescent="0.2">
      <c r="A59" s="243" t="s">
        <v>323</v>
      </c>
      <c r="B59" s="244">
        <f t="shared" ref="B59:AP59" si="10">B50*$B$28</f>
        <v>0</v>
      </c>
      <c r="C59" s="244">
        <f t="shared" si="10"/>
        <v>0</v>
      </c>
      <c r="D59" s="244">
        <f t="shared" si="10"/>
        <v>0</v>
      </c>
      <c r="E59" s="244">
        <f t="shared" si="10"/>
        <v>0</v>
      </c>
      <c r="F59" s="244">
        <f t="shared" si="10"/>
        <v>0</v>
      </c>
      <c r="G59" s="244">
        <f t="shared" si="10"/>
        <v>0</v>
      </c>
      <c r="H59" s="244">
        <f t="shared" si="10"/>
        <v>0</v>
      </c>
      <c r="I59" s="244">
        <f t="shared" si="10"/>
        <v>0</v>
      </c>
      <c r="J59" s="244">
        <f t="shared" si="10"/>
        <v>0</v>
      </c>
      <c r="K59" s="244">
        <f t="shared" si="10"/>
        <v>0</v>
      </c>
      <c r="L59" s="244">
        <f t="shared" si="10"/>
        <v>0</v>
      </c>
      <c r="M59" s="244">
        <f t="shared" si="10"/>
        <v>0</v>
      </c>
      <c r="N59" s="244">
        <f t="shared" si="10"/>
        <v>0</v>
      </c>
      <c r="O59" s="244">
        <f t="shared" si="10"/>
        <v>0</v>
      </c>
      <c r="P59" s="244">
        <f t="shared" si="10"/>
        <v>0</v>
      </c>
      <c r="Q59" s="244">
        <f t="shared" si="10"/>
        <v>0</v>
      </c>
      <c r="R59" s="244">
        <f t="shared" si="10"/>
        <v>0</v>
      </c>
      <c r="S59" s="244">
        <f t="shared" si="10"/>
        <v>0</v>
      </c>
      <c r="T59" s="244">
        <f t="shared" si="10"/>
        <v>0</v>
      </c>
      <c r="U59" s="244">
        <f t="shared" si="10"/>
        <v>0</v>
      </c>
      <c r="V59" s="244">
        <f t="shared" si="10"/>
        <v>0</v>
      </c>
      <c r="W59" s="244">
        <f t="shared" si="10"/>
        <v>0</v>
      </c>
      <c r="X59" s="244">
        <f t="shared" si="10"/>
        <v>0</v>
      </c>
      <c r="Y59" s="244">
        <f t="shared" si="10"/>
        <v>0</v>
      </c>
      <c r="Z59" s="244">
        <f t="shared" si="10"/>
        <v>0</v>
      </c>
      <c r="AA59" s="244">
        <f t="shared" si="10"/>
        <v>0</v>
      </c>
      <c r="AB59" s="244">
        <f t="shared" si="10"/>
        <v>0</v>
      </c>
      <c r="AC59" s="244">
        <f t="shared" si="10"/>
        <v>0</v>
      </c>
      <c r="AD59" s="244">
        <f t="shared" si="10"/>
        <v>0</v>
      </c>
      <c r="AE59" s="244">
        <f t="shared" si="10"/>
        <v>0</v>
      </c>
      <c r="AF59" s="244">
        <f t="shared" si="10"/>
        <v>0</v>
      </c>
      <c r="AG59" s="244">
        <f t="shared" si="10"/>
        <v>0</v>
      </c>
      <c r="AH59" s="244">
        <f t="shared" si="10"/>
        <v>0</v>
      </c>
      <c r="AI59" s="244">
        <f t="shared" si="10"/>
        <v>0</v>
      </c>
      <c r="AJ59" s="244">
        <f t="shared" si="10"/>
        <v>0</v>
      </c>
      <c r="AK59" s="244">
        <f t="shared" si="10"/>
        <v>0</v>
      </c>
      <c r="AL59" s="244">
        <f t="shared" si="10"/>
        <v>0</v>
      </c>
      <c r="AM59" s="244">
        <f t="shared" si="10"/>
        <v>0</v>
      </c>
      <c r="AN59" s="244">
        <f t="shared" si="10"/>
        <v>0</v>
      </c>
      <c r="AO59" s="244">
        <f t="shared" si="10"/>
        <v>0</v>
      </c>
      <c r="AP59" s="244">
        <f t="shared" si="10"/>
        <v>0</v>
      </c>
    </row>
    <row r="60" spans="1:45" x14ac:dyDescent="0.2">
      <c r="A60" s="236" t="s">
        <v>322</v>
      </c>
      <c r="B60" s="237">
        <f t="shared" ref="B60:Z60" si="11">SUM(B61:B65)</f>
        <v>0</v>
      </c>
      <c r="C60" s="237">
        <f t="shared" si="11"/>
        <v>-100904.62116648057</v>
      </c>
      <c r="D60" s="237">
        <f>SUM(D61:D65)</f>
        <v>-105647.13836130514</v>
      </c>
      <c r="E60" s="237">
        <f t="shared" si="11"/>
        <v>-110612.55386428647</v>
      </c>
      <c r="F60" s="237">
        <f t="shared" si="11"/>
        <v>-115811.34389590794</v>
      </c>
      <c r="G60" s="237">
        <f t="shared" si="11"/>
        <v>-121254.4770590156</v>
      </c>
      <c r="H60" s="237">
        <f t="shared" si="11"/>
        <v>-126953.4374807893</v>
      </c>
      <c r="I60" s="237">
        <f t="shared" si="11"/>
        <v>-132920.24904238639</v>
      </c>
      <c r="J60" s="237">
        <f t="shared" si="11"/>
        <v>-139167.50074737857</v>
      </c>
      <c r="K60" s="237">
        <f t="shared" si="11"/>
        <v>-145708.37328250534</v>
      </c>
      <c r="L60" s="237">
        <f t="shared" si="11"/>
        <v>-152556.66682678307</v>
      </c>
      <c r="M60" s="237">
        <f t="shared" si="11"/>
        <v>-159726.83016764186</v>
      </c>
      <c r="N60" s="237">
        <f t="shared" si="11"/>
        <v>-167233.99118552104</v>
      </c>
      <c r="O60" s="237">
        <f t="shared" si="11"/>
        <v>-175093.98877124049</v>
      </c>
      <c r="P60" s="237">
        <f t="shared" si="11"/>
        <v>-183323.4062434888</v>
      </c>
      <c r="Q60" s="237">
        <f t="shared" si="11"/>
        <v>-191939.60633693275</v>
      </c>
      <c r="R60" s="237">
        <f t="shared" si="11"/>
        <v>-200960.76783476857</v>
      </c>
      <c r="S60" s="237">
        <f t="shared" si="11"/>
        <v>-210405.9239230027</v>
      </c>
      <c r="T60" s="237">
        <f t="shared" si="11"/>
        <v>-220295.00234738382</v>
      </c>
      <c r="U60" s="237">
        <f t="shared" si="11"/>
        <v>-230648.86745771085</v>
      </c>
      <c r="V60" s="237">
        <f t="shared" si="11"/>
        <v>-241489.36422822325</v>
      </c>
      <c r="W60" s="237">
        <f t="shared" si="11"/>
        <v>-252839.36434694973</v>
      </c>
      <c r="X60" s="237">
        <f t="shared" si="11"/>
        <v>-264722.81447125634</v>
      </c>
      <c r="Y60" s="237">
        <f t="shared" si="11"/>
        <v>-277164.78675140539</v>
      </c>
      <c r="Z60" s="237">
        <f t="shared" si="11"/>
        <v>-290191.53172872146</v>
      </c>
      <c r="AA60" s="237">
        <f t="shared" ref="AA60:AP60" si="12">SUM(AA61:AA65)</f>
        <v>-303830.53371997131</v>
      </c>
      <c r="AB60" s="237">
        <f t="shared" si="12"/>
        <v>-318110.56880481</v>
      </c>
      <c r="AC60" s="237">
        <f t="shared" si="12"/>
        <v>-333061.76553863607</v>
      </c>
      <c r="AD60" s="237">
        <f t="shared" si="12"/>
        <v>-348715.66851895192</v>
      </c>
      <c r="AE60" s="237">
        <f t="shared" si="12"/>
        <v>-363361.72659674793</v>
      </c>
      <c r="AF60" s="237">
        <f t="shared" si="12"/>
        <v>-378622.9191138114</v>
      </c>
      <c r="AG60" s="237">
        <f t="shared" si="12"/>
        <v>-394525.08171659149</v>
      </c>
      <c r="AH60" s="237">
        <f t="shared" si="12"/>
        <v>-411095.13514868834</v>
      </c>
      <c r="AI60" s="237">
        <f t="shared" si="12"/>
        <v>-428361.13082493329</v>
      </c>
      <c r="AJ60" s="237">
        <f t="shared" si="12"/>
        <v>-446352.2983195805</v>
      </c>
      <c r="AK60" s="237">
        <f t="shared" si="12"/>
        <v>-465099.0948490029</v>
      </c>
      <c r="AL60" s="237">
        <f t="shared" si="12"/>
        <v>-484633.25683266099</v>
      </c>
      <c r="AM60" s="237">
        <f t="shared" si="12"/>
        <v>-504987.85361963278</v>
      </c>
      <c r="AN60" s="237">
        <f t="shared" si="12"/>
        <v>-526197.34347165737</v>
      </c>
      <c r="AO60" s="237">
        <f t="shared" si="12"/>
        <v>-548297.63189746696</v>
      </c>
      <c r="AP60" s="237">
        <f t="shared" si="12"/>
        <v>-571326.13243716059</v>
      </c>
    </row>
    <row r="61" spans="1:45" x14ac:dyDescent="0.2">
      <c r="A61" s="245" t="s">
        <v>321</v>
      </c>
      <c r="B61" s="237"/>
      <c r="C61" s="237">
        <f>-IF(C$47&lt;=$B$30,0,$B$29*(1+C$49)*$B$28)</f>
        <v>-100904.62116648057</v>
      </c>
      <c r="D61" s="237">
        <f>-IF(D$47&lt;=$B$30,0,$B$29*(1+D$49)*$B$28)</f>
        <v>-105647.13836130514</v>
      </c>
      <c r="E61" s="237">
        <f t="shared" ref="E61:AP61" si="13">-IF(E$47&lt;=$B$30,0,$B$29*(1+E$49)*$B$28)</f>
        <v>-110612.55386428647</v>
      </c>
      <c r="F61" s="237">
        <f t="shared" si="13"/>
        <v>-115811.34389590794</v>
      </c>
      <c r="G61" s="237">
        <f t="shared" si="13"/>
        <v>-121254.4770590156</v>
      </c>
      <c r="H61" s="237">
        <f t="shared" si="13"/>
        <v>-126953.4374807893</v>
      </c>
      <c r="I61" s="237">
        <f t="shared" si="13"/>
        <v>-132920.24904238639</v>
      </c>
      <c r="J61" s="237">
        <f t="shared" si="13"/>
        <v>-139167.50074737857</v>
      </c>
      <c r="K61" s="237">
        <f t="shared" si="13"/>
        <v>-145708.37328250534</v>
      </c>
      <c r="L61" s="237">
        <f t="shared" si="13"/>
        <v>-152556.66682678307</v>
      </c>
      <c r="M61" s="237">
        <f t="shared" si="13"/>
        <v>-159726.83016764186</v>
      </c>
      <c r="N61" s="237">
        <f t="shared" si="13"/>
        <v>-167233.99118552104</v>
      </c>
      <c r="O61" s="237">
        <f t="shared" si="13"/>
        <v>-175093.98877124049</v>
      </c>
      <c r="P61" s="237">
        <f t="shared" si="13"/>
        <v>-183323.4062434888</v>
      </c>
      <c r="Q61" s="237">
        <f t="shared" si="13"/>
        <v>-191939.60633693275</v>
      </c>
      <c r="R61" s="237">
        <f t="shared" si="13"/>
        <v>-200960.76783476857</v>
      </c>
      <c r="S61" s="237">
        <f t="shared" si="13"/>
        <v>-210405.9239230027</v>
      </c>
      <c r="T61" s="237">
        <f t="shared" si="13"/>
        <v>-220295.00234738382</v>
      </c>
      <c r="U61" s="237">
        <f t="shared" si="13"/>
        <v>-230648.86745771085</v>
      </c>
      <c r="V61" s="237">
        <f t="shared" si="13"/>
        <v>-241489.36422822325</v>
      </c>
      <c r="W61" s="237">
        <f t="shared" si="13"/>
        <v>-252839.36434694973</v>
      </c>
      <c r="X61" s="237">
        <f t="shared" si="13"/>
        <v>-264722.81447125634</v>
      </c>
      <c r="Y61" s="237">
        <f t="shared" si="13"/>
        <v>-277164.78675140539</v>
      </c>
      <c r="Z61" s="237">
        <f t="shared" si="13"/>
        <v>-290191.53172872146</v>
      </c>
      <c r="AA61" s="237">
        <f t="shared" si="13"/>
        <v>-303830.53371997131</v>
      </c>
      <c r="AB61" s="237">
        <f t="shared" si="13"/>
        <v>-318110.56880481</v>
      </c>
      <c r="AC61" s="237">
        <f t="shared" si="13"/>
        <v>-333061.76553863607</v>
      </c>
      <c r="AD61" s="237">
        <f t="shared" si="13"/>
        <v>-348715.66851895192</v>
      </c>
      <c r="AE61" s="237">
        <f t="shared" si="13"/>
        <v>-363361.72659674793</v>
      </c>
      <c r="AF61" s="237">
        <f t="shared" si="13"/>
        <v>-378622.9191138114</v>
      </c>
      <c r="AG61" s="237">
        <f t="shared" si="13"/>
        <v>-394525.08171659149</v>
      </c>
      <c r="AH61" s="237">
        <f t="shared" si="13"/>
        <v>-411095.13514868834</v>
      </c>
      <c r="AI61" s="237">
        <f t="shared" si="13"/>
        <v>-428361.13082493329</v>
      </c>
      <c r="AJ61" s="237">
        <f t="shared" si="13"/>
        <v>-446352.2983195805</v>
      </c>
      <c r="AK61" s="237">
        <f t="shared" si="13"/>
        <v>-465099.0948490029</v>
      </c>
      <c r="AL61" s="237">
        <f t="shared" si="13"/>
        <v>-484633.25683266099</v>
      </c>
      <c r="AM61" s="237">
        <f t="shared" si="13"/>
        <v>-504987.85361963278</v>
      </c>
      <c r="AN61" s="237">
        <f t="shared" si="13"/>
        <v>-526197.34347165737</v>
      </c>
      <c r="AO61" s="237">
        <f t="shared" si="13"/>
        <v>-548297.63189746696</v>
      </c>
      <c r="AP61" s="237">
        <f t="shared" si="13"/>
        <v>-571326.13243716059</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546</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546</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550</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319</v>
      </c>
      <c r="B66" s="244">
        <f t="shared" ref="B66:AO66" si="14">B59+B60</f>
        <v>0</v>
      </c>
      <c r="C66" s="244">
        <f t="shared" si="14"/>
        <v>-100904.62116648057</v>
      </c>
      <c r="D66" s="244">
        <f t="shared" si="14"/>
        <v>-105647.13836130514</v>
      </c>
      <c r="E66" s="244">
        <f t="shared" si="14"/>
        <v>-110612.55386428647</v>
      </c>
      <c r="F66" s="244">
        <f t="shared" si="14"/>
        <v>-115811.34389590794</v>
      </c>
      <c r="G66" s="244">
        <f t="shared" si="14"/>
        <v>-121254.4770590156</v>
      </c>
      <c r="H66" s="244">
        <f t="shared" si="14"/>
        <v>-126953.4374807893</v>
      </c>
      <c r="I66" s="244">
        <f t="shared" si="14"/>
        <v>-132920.24904238639</v>
      </c>
      <c r="J66" s="244">
        <f t="shared" si="14"/>
        <v>-139167.50074737857</v>
      </c>
      <c r="K66" s="244">
        <f t="shared" si="14"/>
        <v>-145708.37328250534</v>
      </c>
      <c r="L66" s="244">
        <f t="shared" si="14"/>
        <v>-152556.66682678307</v>
      </c>
      <c r="M66" s="244">
        <f t="shared" si="14"/>
        <v>-159726.83016764186</v>
      </c>
      <c r="N66" s="244">
        <f t="shared" si="14"/>
        <v>-167233.99118552104</v>
      </c>
      <c r="O66" s="244">
        <f t="shared" si="14"/>
        <v>-175093.98877124049</v>
      </c>
      <c r="P66" s="244">
        <f t="shared" si="14"/>
        <v>-183323.4062434888</v>
      </c>
      <c r="Q66" s="244">
        <f t="shared" si="14"/>
        <v>-191939.60633693275</v>
      </c>
      <c r="R66" s="244">
        <f t="shared" si="14"/>
        <v>-200960.76783476857</v>
      </c>
      <c r="S66" s="244">
        <f t="shared" si="14"/>
        <v>-210405.9239230027</v>
      </c>
      <c r="T66" s="244">
        <f t="shared" si="14"/>
        <v>-220295.00234738382</v>
      </c>
      <c r="U66" s="244">
        <f t="shared" si="14"/>
        <v>-230648.86745771085</v>
      </c>
      <c r="V66" s="244">
        <f t="shared" si="14"/>
        <v>-241489.36422822325</v>
      </c>
      <c r="W66" s="244">
        <f t="shared" si="14"/>
        <v>-252839.36434694973</v>
      </c>
      <c r="X66" s="244">
        <f t="shared" si="14"/>
        <v>-264722.81447125634</v>
      </c>
      <c r="Y66" s="244">
        <f t="shared" si="14"/>
        <v>-277164.78675140539</v>
      </c>
      <c r="Z66" s="244">
        <f t="shared" si="14"/>
        <v>-290191.53172872146</v>
      </c>
      <c r="AA66" s="244">
        <f t="shared" si="14"/>
        <v>-303830.53371997131</v>
      </c>
      <c r="AB66" s="244">
        <f t="shared" si="14"/>
        <v>-318110.56880481</v>
      </c>
      <c r="AC66" s="244">
        <f t="shared" si="14"/>
        <v>-333061.76553863607</v>
      </c>
      <c r="AD66" s="244">
        <f t="shared" si="14"/>
        <v>-348715.66851895192</v>
      </c>
      <c r="AE66" s="244">
        <f t="shared" si="14"/>
        <v>-363361.72659674793</v>
      </c>
      <c r="AF66" s="244">
        <f t="shared" si="14"/>
        <v>-378622.9191138114</v>
      </c>
      <c r="AG66" s="244">
        <f t="shared" si="14"/>
        <v>-394525.08171659149</v>
      </c>
      <c r="AH66" s="244">
        <f t="shared" si="14"/>
        <v>-411095.13514868834</v>
      </c>
      <c r="AI66" s="244">
        <f t="shared" si="14"/>
        <v>-428361.13082493329</v>
      </c>
      <c r="AJ66" s="244">
        <f t="shared" si="14"/>
        <v>-446352.2983195805</v>
      </c>
      <c r="AK66" s="244">
        <f t="shared" si="14"/>
        <v>-465099.0948490029</v>
      </c>
      <c r="AL66" s="244">
        <f t="shared" si="14"/>
        <v>-484633.25683266099</v>
      </c>
      <c r="AM66" s="244">
        <f t="shared" si="14"/>
        <v>-504987.85361963278</v>
      </c>
      <c r="AN66" s="244">
        <f t="shared" si="14"/>
        <v>-526197.34347165737</v>
      </c>
      <c r="AO66" s="244">
        <f t="shared" si="14"/>
        <v>-548297.63189746696</v>
      </c>
      <c r="AP66" s="244">
        <f>AP59+AP60</f>
        <v>-571326.13243716059</v>
      </c>
    </row>
    <row r="67" spans="1:45" x14ac:dyDescent="0.2">
      <c r="A67" s="245" t="s">
        <v>314</v>
      </c>
      <c r="B67" s="247"/>
      <c r="C67" s="237">
        <f>-($B$25)*1.18*$B$28/$B$27</f>
        <v>-240110.67043888001</v>
      </c>
      <c r="D67" s="237">
        <f>C67</f>
        <v>-240110.67043888001</v>
      </c>
      <c r="E67" s="237">
        <f t="shared" ref="E67:AP67" si="15">D67</f>
        <v>-240110.67043888001</v>
      </c>
      <c r="F67" s="237">
        <f t="shared" si="15"/>
        <v>-240110.67043888001</v>
      </c>
      <c r="G67" s="237">
        <f t="shared" si="15"/>
        <v>-240110.67043888001</v>
      </c>
      <c r="H67" s="237">
        <f t="shared" si="15"/>
        <v>-240110.67043888001</v>
      </c>
      <c r="I67" s="237">
        <f t="shared" si="15"/>
        <v>-240110.67043888001</v>
      </c>
      <c r="J67" s="237">
        <f t="shared" si="15"/>
        <v>-240110.67043888001</v>
      </c>
      <c r="K67" s="237">
        <f t="shared" si="15"/>
        <v>-240110.67043888001</v>
      </c>
      <c r="L67" s="237">
        <f t="shared" si="15"/>
        <v>-240110.67043888001</v>
      </c>
      <c r="M67" s="237">
        <f t="shared" si="15"/>
        <v>-240110.67043888001</v>
      </c>
      <c r="N67" s="237">
        <f t="shared" si="15"/>
        <v>-240110.67043888001</v>
      </c>
      <c r="O67" s="237">
        <f t="shared" si="15"/>
        <v>-240110.67043888001</v>
      </c>
      <c r="P67" s="237">
        <f t="shared" si="15"/>
        <v>-240110.67043888001</v>
      </c>
      <c r="Q67" s="237">
        <f t="shared" si="15"/>
        <v>-240110.67043888001</v>
      </c>
      <c r="R67" s="237">
        <f t="shared" si="15"/>
        <v>-240110.67043888001</v>
      </c>
      <c r="S67" s="237">
        <f t="shared" si="15"/>
        <v>-240110.67043888001</v>
      </c>
      <c r="T67" s="237">
        <f t="shared" si="15"/>
        <v>-240110.67043888001</v>
      </c>
      <c r="U67" s="237">
        <f t="shared" si="15"/>
        <v>-240110.67043888001</v>
      </c>
      <c r="V67" s="237">
        <f t="shared" si="15"/>
        <v>-240110.67043888001</v>
      </c>
      <c r="W67" s="237">
        <f t="shared" si="15"/>
        <v>-240110.67043888001</v>
      </c>
      <c r="X67" s="237">
        <f t="shared" si="15"/>
        <v>-240110.67043888001</v>
      </c>
      <c r="Y67" s="237">
        <f t="shared" si="15"/>
        <v>-240110.67043888001</v>
      </c>
      <c r="Z67" s="237">
        <f t="shared" si="15"/>
        <v>-240110.67043888001</v>
      </c>
      <c r="AA67" s="237">
        <f t="shared" si="15"/>
        <v>-240110.67043888001</v>
      </c>
      <c r="AB67" s="237">
        <f t="shared" si="15"/>
        <v>-240110.67043888001</v>
      </c>
      <c r="AC67" s="237">
        <f t="shared" si="15"/>
        <v>-240110.67043888001</v>
      </c>
      <c r="AD67" s="237">
        <f t="shared" si="15"/>
        <v>-240110.67043888001</v>
      </c>
      <c r="AE67" s="237">
        <f t="shared" si="15"/>
        <v>-240110.67043888001</v>
      </c>
      <c r="AF67" s="237">
        <f t="shared" si="15"/>
        <v>-240110.67043888001</v>
      </c>
      <c r="AG67" s="237">
        <f t="shared" si="15"/>
        <v>-240110.67043888001</v>
      </c>
      <c r="AH67" s="237">
        <f t="shared" si="15"/>
        <v>-240110.67043888001</v>
      </c>
      <c r="AI67" s="237">
        <f t="shared" si="15"/>
        <v>-240110.67043888001</v>
      </c>
      <c r="AJ67" s="237">
        <f t="shared" si="15"/>
        <v>-240110.67043888001</v>
      </c>
      <c r="AK67" s="237">
        <f t="shared" si="15"/>
        <v>-240110.67043888001</v>
      </c>
      <c r="AL67" s="237">
        <f t="shared" si="15"/>
        <v>-240110.67043888001</v>
      </c>
      <c r="AM67" s="237">
        <f t="shared" si="15"/>
        <v>-240110.67043888001</v>
      </c>
      <c r="AN67" s="237">
        <f t="shared" si="15"/>
        <v>-240110.67043888001</v>
      </c>
      <c r="AO67" s="237">
        <f t="shared" si="15"/>
        <v>-240110.67043888001</v>
      </c>
      <c r="AP67" s="237">
        <f t="shared" si="15"/>
        <v>-240110.67043888001</v>
      </c>
      <c r="AQ67" s="248">
        <f>SUM(B67:AA67)/1.18</f>
        <v>-5087090.4754000017</v>
      </c>
      <c r="AR67" s="249">
        <f>SUM(B67:AF67)/1.18</f>
        <v>-6104508.5704800021</v>
      </c>
      <c r="AS67" s="249">
        <f>SUM(B67:AP67)/1.18</f>
        <v>-8139344.7606400019</v>
      </c>
    </row>
    <row r="68" spans="1:45" ht="28.5" x14ac:dyDescent="0.2">
      <c r="A68" s="246" t="s">
        <v>315</v>
      </c>
      <c r="B68" s="244">
        <f t="shared" ref="B68:J68" si="16">B66+B67</f>
        <v>0</v>
      </c>
      <c r="C68" s="244">
        <f>C66+C67</f>
        <v>-341015.29160536057</v>
      </c>
      <c r="D68" s="244">
        <f>D66+D67</f>
        <v>-345757.80880018516</v>
      </c>
      <c r="E68" s="244">
        <f t="shared" si="16"/>
        <v>-350723.2243031665</v>
      </c>
      <c r="F68" s="244">
        <f>F66+C67</f>
        <v>-355922.01433478796</v>
      </c>
      <c r="G68" s="244">
        <f t="shared" si="16"/>
        <v>-361365.14749789564</v>
      </c>
      <c r="H68" s="244">
        <f t="shared" si="16"/>
        <v>-367064.1079196693</v>
      </c>
      <c r="I68" s="244">
        <f t="shared" si="16"/>
        <v>-373030.91948126641</v>
      </c>
      <c r="J68" s="244">
        <f t="shared" si="16"/>
        <v>-379278.17118625855</v>
      </c>
      <c r="K68" s="244">
        <f>K66+K67</f>
        <v>-385819.04372138536</v>
      </c>
      <c r="L68" s="244">
        <f>L66+L67</f>
        <v>-392667.33726566308</v>
      </c>
      <c r="M68" s="244">
        <f t="shared" ref="M68:AO68" si="17">M66+M67</f>
        <v>-399837.50060652185</v>
      </c>
      <c r="N68" s="244">
        <f t="shared" si="17"/>
        <v>-407344.66162440105</v>
      </c>
      <c r="O68" s="244">
        <f t="shared" si="17"/>
        <v>-415204.6592101205</v>
      </c>
      <c r="P68" s="244">
        <f t="shared" si="17"/>
        <v>-423434.07668236882</v>
      </c>
      <c r="Q68" s="244">
        <f t="shared" si="17"/>
        <v>-432050.27677581273</v>
      </c>
      <c r="R68" s="244">
        <f t="shared" si="17"/>
        <v>-441071.43827364861</v>
      </c>
      <c r="S68" s="244">
        <f t="shared" si="17"/>
        <v>-450516.59436188272</v>
      </c>
      <c r="T68" s="244">
        <f t="shared" si="17"/>
        <v>-460405.67278626387</v>
      </c>
      <c r="U68" s="244">
        <f t="shared" si="17"/>
        <v>-470759.53789659089</v>
      </c>
      <c r="V68" s="244">
        <f t="shared" si="17"/>
        <v>-481600.03466710326</v>
      </c>
      <c r="W68" s="244">
        <f t="shared" si="17"/>
        <v>-492950.03478582972</v>
      </c>
      <c r="X68" s="244">
        <f t="shared" si="17"/>
        <v>-504833.48491013632</v>
      </c>
      <c r="Y68" s="244">
        <f t="shared" si="17"/>
        <v>-517275.45719028544</v>
      </c>
      <c r="Z68" s="244">
        <f t="shared" si="17"/>
        <v>-530302.20216760144</v>
      </c>
      <c r="AA68" s="244">
        <f t="shared" si="17"/>
        <v>-543941.20415885129</v>
      </c>
      <c r="AB68" s="244">
        <f t="shared" si="17"/>
        <v>-558221.23924369004</v>
      </c>
      <c r="AC68" s="244">
        <f t="shared" si="17"/>
        <v>-573172.43597751611</v>
      </c>
      <c r="AD68" s="244">
        <f t="shared" si="17"/>
        <v>-588826.33895783196</v>
      </c>
      <c r="AE68" s="244">
        <f t="shared" si="17"/>
        <v>-603472.39703562798</v>
      </c>
      <c r="AF68" s="244">
        <f t="shared" si="17"/>
        <v>-618733.58955269144</v>
      </c>
      <c r="AG68" s="244">
        <f t="shared" si="17"/>
        <v>-634635.75215547148</v>
      </c>
      <c r="AH68" s="244">
        <f t="shared" si="17"/>
        <v>-651205.80558756832</v>
      </c>
      <c r="AI68" s="244">
        <f t="shared" si="17"/>
        <v>-668471.80126381328</v>
      </c>
      <c r="AJ68" s="244">
        <f t="shared" si="17"/>
        <v>-686462.96875846048</v>
      </c>
      <c r="AK68" s="244">
        <f t="shared" si="17"/>
        <v>-705209.76528788288</v>
      </c>
      <c r="AL68" s="244">
        <f t="shared" si="17"/>
        <v>-724743.92727154098</v>
      </c>
      <c r="AM68" s="244">
        <f t="shared" si="17"/>
        <v>-745098.52405851276</v>
      </c>
      <c r="AN68" s="244">
        <f t="shared" si="17"/>
        <v>-766308.01391053735</v>
      </c>
      <c r="AO68" s="244">
        <f t="shared" si="17"/>
        <v>-788408.30233634694</v>
      </c>
      <c r="AP68" s="244">
        <f>AP66+AP67</f>
        <v>-811436.80287604057</v>
      </c>
      <c r="AQ68" s="189">
        <v>25</v>
      </c>
      <c r="AR68" s="189">
        <v>30</v>
      </c>
      <c r="AS68" s="189">
        <v>40</v>
      </c>
    </row>
    <row r="69" spans="1:45" x14ac:dyDescent="0.2">
      <c r="A69" s="245" t="s">
        <v>313</v>
      </c>
      <c r="B69" s="237">
        <f t="shared" ref="B69:AO69" si="18">-B56</f>
        <v>0</v>
      </c>
      <c r="C69" s="237">
        <f t="shared" si="18"/>
        <v>0</v>
      </c>
      <c r="D69" s="237">
        <f t="shared" si="18"/>
        <v>0</v>
      </c>
      <c r="E69" s="237">
        <f t="shared" si="18"/>
        <v>0</v>
      </c>
      <c r="F69" s="237">
        <f t="shared" si="18"/>
        <v>0</v>
      </c>
      <c r="G69" s="237">
        <f t="shared" si="18"/>
        <v>0</v>
      </c>
      <c r="H69" s="237">
        <f t="shared" si="18"/>
        <v>0</v>
      </c>
      <c r="I69" s="237">
        <f t="shared" si="18"/>
        <v>0</v>
      </c>
      <c r="J69" s="237">
        <f t="shared" si="18"/>
        <v>0</v>
      </c>
      <c r="K69" s="237">
        <f t="shared" si="18"/>
        <v>0</v>
      </c>
      <c r="L69" s="237">
        <f t="shared" si="18"/>
        <v>0</v>
      </c>
      <c r="M69" s="237">
        <f t="shared" si="18"/>
        <v>0</v>
      </c>
      <c r="N69" s="237">
        <f t="shared" si="18"/>
        <v>0</v>
      </c>
      <c r="O69" s="237">
        <f t="shared" si="18"/>
        <v>0</v>
      </c>
      <c r="P69" s="237">
        <f t="shared" si="18"/>
        <v>0</v>
      </c>
      <c r="Q69" s="237">
        <f t="shared" si="18"/>
        <v>0</v>
      </c>
      <c r="R69" s="237">
        <f t="shared" si="18"/>
        <v>0</v>
      </c>
      <c r="S69" s="237">
        <f t="shared" si="18"/>
        <v>0</v>
      </c>
      <c r="T69" s="237">
        <f t="shared" si="18"/>
        <v>0</v>
      </c>
      <c r="U69" s="237">
        <f t="shared" si="18"/>
        <v>0</v>
      </c>
      <c r="V69" s="237">
        <f t="shared" si="18"/>
        <v>0</v>
      </c>
      <c r="W69" s="237">
        <f t="shared" si="18"/>
        <v>0</v>
      </c>
      <c r="X69" s="237">
        <f t="shared" si="18"/>
        <v>0</v>
      </c>
      <c r="Y69" s="237">
        <f t="shared" si="18"/>
        <v>0</v>
      </c>
      <c r="Z69" s="237">
        <f t="shared" si="18"/>
        <v>0</v>
      </c>
      <c r="AA69" s="237">
        <f t="shared" si="18"/>
        <v>0</v>
      </c>
      <c r="AB69" s="237">
        <f t="shared" si="18"/>
        <v>0</v>
      </c>
      <c r="AC69" s="237">
        <f t="shared" si="18"/>
        <v>0</v>
      </c>
      <c r="AD69" s="237">
        <f t="shared" si="18"/>
        <v>0</v>
      </c>
      <c r="AE69" s="237">
        <f t="shared" si="18"/>
        <v>0</v>
      </c>
      <c r="AF69" s="237">
        <f t="shared" si="18"/>
        <v>0</v>
      </c>
      <c r="AG69" s="237">
        <f t="shared" si="18"/>
        <v>0</v>
      </c>
      <c r="AH69" s="237">
        <f t="shared" si="18"/>
        <v>0</v>
      </c>
      <c r="AI69" s="237">
        <f t="shared" si="18"/>
        <v>0</v>
      </c>
      <c r="AJ69" s="237">
        <f t="shared" si="18"/>
        <v>0</v>
      </c>
      <c r="AK69" s="237">
        <f t="shared" si="18"/>
        <v>0</v>
      </c>
      <c r="AL69" s="237">
        <f t="shared" si="18"/>
        <v>0</v>
      </c>
      <c r="AM69" s="237">
        <f t="shared" si="18"/>
        <v>0</v>
      </c>
      <c r="AN69" s="237">
        <f t="shared" si="18"/>
        <v>0</v>
      </c>
      <c r="AO69" s="237">
        <f t="shared" si="18"/>
        <v>0</v>
      </c>
      <c r="AP69" s="237">
        <f>-AP56</f>
        <v>0</v>
      </c>
    </row>
    <row r="70" spans="1:45" ht="14.25" x14ac:dyDescent="0.2">
      <c r="A70" s="246" t="s">
        <v>318</v>
      </c>
      <c r="B70" s="244">
        <f t="shared" ref="B70:AO70" si="19">B68+B69</f>
        <v>0</v>
      </c>
      <c r="C70" s="244">
        <f t="shared" si="19"/>
        <v>-341015.29160536057</v>
      </c>
      <c r="D70" s="244">
        <f t="shared" si="19"/>
        <v>-345757.80880018516</v>
      </c>
      <c r="E70" s="244">
        <f t="shared" si="19"/>
        <v>-350723.2243031665</v>
      </c>
      <c r="F70" s="244">
        <f t="shared" si="19"/>
        <v>-355922.01433478796</v>
      </c>
      <c r="G70" s="244">
        <f t="shared" si="19"/>
        <v>-361365.14749789564</v>
      </c>
      <c r="H70" s="244">
        <f t="shared" si="19"/>
        <v>-367064.1079196693</v>
      </c>
      <c r="I70" s="244">
        <f t="shared" si="19"/>
        <v>-373030.91948126641</v>
      </c>
      <c r="J70" s="244">
        <f t="shared" si="19"/>
        <v>-379278.17118625855</v>
      </c>
      <c r="K70" s="244">
        <f t="shared" si="19"/>
        <v>-385819.04372138536</v>
      </c>
      <c r="L70" s="244">
        <f t="shared" si="19"/>
        <v>-392667.33726566308</v>
      </c>
      <c r="M70" s="244">
        <f t="shared" si="19"/>
        <v>-399837.50060652185</v>
      </c>
      <c r="N70" s="244">
        <f t="shared" si="19"/>
        <v>-407344.66162440105</v>
      </c>
      <c r="O70" s="244">
        <f t="shared" si="19"/>
        <v>-415204.6592101205</v>
      </c>
      <c r="P70" s="244">
        <f t="shared" si="19"/>
        <v>-423434.07668236882</v>
      </c>
      <c r="Q70" s="244">
        <f t="shared" si="19"/>
        <v>-432050.27677581273</v>
      </c>
      <c r="R70" s="244">
        <f t="shared" si="19"/>
        <v>-441071.43827364861</v>
      </c>
      <c r="S70" s="244">
        <f t="shared" si="19"/>
        <v>-450516.59436188272</v>
      </c>
      <c r="T70" s="244">
        <f t="shared" si="19"/>
        <v>-460405.67278626387</v>
      </c>
      <c r="U70" s="244">
        <f t="shared" si="19"/>
        <v>-470759.53789659089</v>
      </c>
      <c r="V70" s="244">
        <f t="shared" si="19"/>
        <v>-481600.03466710326</v>
      </c>
      <c r="W70" s="244">
        <f t="shared" si="19"/>
        <v>-492950.03478582972</v>
      </c>
      <c r="X70" s="244">
        <f t="shared" si="19"/>
        <v>-504833.48491013632</v>
      </c>
      <c r="Y70" s="244">
        <f t="shared" si="19"/>
        <v>-517275.45719028544</v>
      </c>
      <c r="Z70" s="244">
        <f t="shared" si="19"/>
        <v>-530302.20216760144</v>
      </c>
      <c r="AA70" s="244">
        <f t="shared" si="19"/>
        <v>-543941.20415885129</v>
      </c>
      <c r="AB70" s="244">
        <f t="shared" si="19"/>
        <v>-558221.23924369004</v>
      </c>
      <c r="AC70" s="244">
        <f t="shared" si="19"/>
        <v>-573172.43597751611</v>
      </c>
      <c r="AD70" s="244">
        <f t="shared" si="19"/>
        <v>-588826.33895783196</v>
      </c>
      <c r="AE70" s="244">
        <f t="shared" si="19"/>
        <v>-603472.39703562798</v>
      </c>
      <c r="AF70" s="244">
        <f t="shared" si="19"/>
        <v>-618733.58955269144</v>
      </c>
      <c r="AG70" s="244">
        <f t="shared" si="19"/>
        <v>-634635.75215547148</v>
      </c>
      <c r="AH70" s="244">
        <f t="shared" si="19"/>
        <v>-651205.80558756832</v>
      </c>
      <c r="AI70" s="244">
        <f t="shared" si="19"/>
        <v>-668471.80126381328</v>
      </c>
      <c r="AJ70" s="244">
        <f t="shared" si="19"/>
        <v>-686462.96875846048</v>
      </c>
      <c r="AK70" s="244">
        <f t="shared" si="19"/>
        <v>-705209.76528788288</v>
      </c>
      <c r="AL70" s="244">
        <f t="shared" si="19"/>
        <v>-724743.92727154098</v>
      </c>
      <c r="AM70" s="244">
        <f t="shared" si="19"/>
        <v>-745098.52405851276</v>
      </c>
      <c r="AN70" s="244">
        <f t="shared" si="19"/>
        <v>-766308.01391053735</v>
      </c>
      <c r="AO70" s="244">
        <f t="shared" si="19"/>
        <v>-788408.30233634694</v>
      </c>
      <c r="AP70" s="244">
        <f>AP68+AP69</f>
        <v>-811436.80287604057</v>
      </c>
    </row>
    <row r="71" spans="1:45" x14ac:dyDescent="0.2">
      <c r="A71" s="245" t="s">
        <v>312</v>
      </c>
      <c r="B71" s="237">
        <f t="shared" ref="B71:AP71" si="20">-B70*$B$36</f>
        <v>0</v>
      </c>
      <c r="C71" s="237">
        <f t="shared" si="20"/>
        <v>68203.058321072123</v>
      </c>
      <c r="D71" s="237">
        <f t="shared" si="20"/>
        <v>69151.561760037031</v>
      </c>
      <c r="E71" s="237">
        <f t="shared" si="20"/>
        <v>70144.6448606333</v>
      </c>
      <c r="F71" s="237">
        <f t="shared" si="20"/>
        <v>71184.402866957593</v>
      </c>
      <c r="G71" s="237">
        <f t="shared" si="20"/>
        <v>72273.029499579134</v>
      </c>
      <c r="H71" s="237">
        <f t="shared" si="20"/>
        <v>73412.821583933866</v>
      </c>
      <c r="I71" s="237">
        <f t="shared" si="20"/>
        <v>74606.183896253278</v>
      </c>
      <c r="J71" s="237">
        <f t="shared" si="20"/>
        <v>75855.63423725171</v>
      </c>
      <c r="K71" s="237">
        <f t="shared" si="20"/>
        <v>77163.808744277077</v>
      </c>
      <c r="L71" s="237">
        <f t="shared" si="20"/>
        <v>78533.467453132616</v>
      </c>
      <c r="M71" s="237">
        <f t="shared" si="20"/>
        <v>79967.500121304372</v>
      </c>
      <c r="N71" s="237">
        <f t="shared" si="20"/>
        <v>81468.93232488021</v>
      </c>
      <c r="O71" s="237">
        <f t="shared" si="20"/>
        <v>83040.931842024103</v>
      </c>
      <c r="P71" s="237">
        <f t="shared" si="20"/>
        <v>84686.815336473766</v>
      </c>
      <c r="Q71" s="237">
        <f t="shared" si="20"/>
        <v>86410.055355162549</v>
      </c>
      <c r="R71" s="237">
        <f t="shared" si="20"/>
        <v>88214.287654729735</v>
      </c>
      <c r="S71" s="237">
        <f t="shared" si="20"/>
        <v>90103.318872376549</v>
      </c>
      <c r="T71" s="237">
        <f t="shared" si="20"/>
        <v>92081.134557252779</v>
      </c>
      <c r="U71" s="237">
        <f t="shared" si="20"/>
        <v>94151.907579318184</v>
      </c>
      <c r="V71" s="237">
        <f t="shared" si="20"/>
        <v>96320.006933420664</v>
      </c>
      <c r="W71" s="237">
        <f t="shared" si="20"/>
        <v>98590.006957165955</v>
      </c>
      <c r="X71" s="237">
        <f t="shared" si="20"/>
        <v>100966.69698202726</v>
      </c>
      <c r="Y71" s="237">
        <f t="shared" si="20"/>
        <v>103455.09143805709</v>
      </c>
      <c r="Z71" s="237">
        <f t="shared" si="20"/>
        <v>106060.4404335203</v>
      </c>
      <c r="AA71" s="237">
        <f t="shared" si="20"/>
        <v>108788.24083177026</v>
      </c>
      <c r="AB71" s="237">
        <f t="shared" si="20"/>
        <v>111644.24784873801</v>
      </c>
      <c r="AC71" s="237">
        <f t="shared" si="20"/>
        <v>114634.48719550323</v>
      </c>
      <c r="AD71" s="237">
        <f t="shared" si="20"/>
        <v>117765.2677915664</v>
      </c>
      <c r="AE71" s="237">
        <f t="shared" si="20"/>
        <v>120694.4794071256</v>
      </c>
      <c r="AF71" s="237">
        <f t="shared" si="20"/>
        <v>123746.7179105383</v>
      </c>
      <c r="AG71" s="237">
        <f t="shared" si="20"/>
        <v>126927.1504310943</v>
      </c>
      <c r="AH71" s="237">
        <f t="shared" si="20"/>
        <v>130241.16111751366</v>
      </c>
      <c r="AI71" s="237">
        <f t="shared" si="20"/>
        <v>133694.36025276265</v>
      </c>
      <c r="AJ71" s="237">
        <f t="shared" si="20"/>
        <v>137292.5937516921</v>
      </c>
      <c r="AK71" s="237">
        <f t="shared" si="20"/>
        <v>141041.95305757658</v>
      </c>
      <c r="AL71" s="237">
        <f t="shared" si="20"/>
        <v>144948.78545430821</v>
      </c>
      <c r="AM71" s="237">
        <f t="shared" si="20"/>
        <v>149019.70481170257</v>
      </c>
      <c r="AN71" s="237">
        <f t="shared" si="20"/>
        <v>153261.60278210748</v>
      </c>
      <c r="AO71" s="237">
        <f t="shared" si="20"/>
        <v>157681.66046726939</v>
      </c>
      <c r="AP71" s="237">
        <f t="shared" si="20"/>
        <v>162287.36057520812</v>
      </c>
    </row>
    <row r="72" spans="1:45" ht="15" thickBot="1" x14ac:dyDescent="0.25">
      <c r="A72" s="250" t="s">
        <v>317</v>
      </c>
      <c r="B72" s="251">
        <f t="shared" ref="B72:AO72" si="21">B70+B71</f>
        <v>0</v>
      </c>
      <c r="C72" s="251">
        <f t="shared" si="21"/>
        <v>-272812.23328428844</v>
      </c>
      <c r="D72" s="251">
        <f t="shared" si="21"/>
        <v>-276606.24704014813</v>
      </c>
      <c r="E72" s="251">
        <f t="shared" si="21"/>
        <v>-280578.5794425332</v>
      </c>
      <c r="F72" s="251">
        <f t="shared" si="21"/>
        <v>-284737.61146783037</v>
      </c>
      <c r="G72" s="251">
        <f t="shared" si="21"/>
        <v>-289092.11799831653</v>
      </c>
      <c r="H72" s="251">
        <f t="shared" si="21"/>
        <v>-293651.28633573547</v>
      </c>
      <c r="I72" s="251">
        <f t="shared" si="21"/>
        <v>-298424.73558501311</v>
      </c>
      <c r="J72" s="251">
        <f t="shared" si="21"/>
        <v>-303422.53694900684</v>
      </c>
      <c r="K72" s="251">
        <f t="shared" si="21"/>
        <v>-308655.23497710831</v>
      </c>
      <c r="L72" s="251">
        <f t="shared" si="21"/>
        <v>-314133.86981253047</v>
      </c>
      <c r="M72" s="251">
        <f t="shared" si="21"/>
        <v>-319870.00048521749</v>
      </c>
      <c r="N72" s="251">
        <f t="shared" si="21"/>
        <v>-325875.72929952084</v>
      </c>
      <c r="O72" s="251">
        <f t="shared" si="21"/>
        <v>-332163.72736809641</v>
      </c>
      <c r="P72" s="251">
        <f t="shared" si="21"/>
        <v>-338747.26134589507</v>
      </c>
      <c r="Q72" s="251">
        <f t="shared" si="21"/>
        <v>-345640.2214206502</v>
      </c>
      <c r="R72" s="251">
        <f t="shared" si="21"/>
        <v>-352857.15061891888</v>
      </c>
      <c r="S72" s="251">
        <f t="shared" si="21"/>
        <v>-360413.2754895062</v>
      </c>
      <c r="T72" s="251">
        <f t="shared" si="21"/>
        <v>-368324.53822901112</v>
      </c>
      <c r="U72" s="251">
        <f t="shared" si="21"/>
        <v>-376607.63031727273</v>
      </c>
      <c r="V72" s="251">
        <f t="shared" si="21"/>
        <v>-385280.0277336826</v>
      </c>
      <c r="W72" s="251">
        <f t="shared" si="21"/>
        <v>-394360.02782866376</v>
      </c>
      <c r="X72" s="251">
        <f t="shared" si="21"/>
        <v>-403866.78792810906</v>
      </c>
      <c r="Y72" s="251">
        <f t="shared" si="21"/>
        <v>-413820.36575222836</v>
      </c>
      <c r="Z72" s="251">
        <f t="shared" si="21"/>
        <v>-424241.76173408114</v>
      </c>
      <c r="AA72" s="251">
        <f t="shared" si="21"/>
        <v>-435152.96332708106</v>
      </c>
      <c r="AB72" s="251">
        <f t="shared" si="21"/>
        <v>-446576.99139495206</v>
      </c>
      <c r="AC72" s="251">
        <f t="shared" si="21"/>
        <v>-458537.94878201291</v>
      </c>
      <c r="AD72" s="251">
        <f t="shared" si="21"/>
        <v>-471061.07116626558</v>
      </c>
      <c r="AE72" s="251">
        <f t="shared" si="21"/>
        <v>-482777.91762850236</v>
      </c>
      <c r="AF72" s="251">
        <f t="shared" si="21"/>
        <v>-494986.87164215313</v>
      </c>
      <c r="AG72" s="251">
        <f t="shared" si="21"/>
        <v>-507708.60172437719</v>
      </c>
      <c r="AH72" s="251">
        <f t="shared" si="21"/>
        <v>-520964.64447005466</v>
      </c>
      <c r="AI72" s="251">
        <f t="shared" si="21"/>
        <v>-534777.4410110506</v>
      </c>
      <c r="AJ72" s="251">
        <f t="shared" si="21"/>
        <v>-549170.37500676839</v>
      </c>
      <c r="AK72" s="251">
        <f t="shared" si="21"/>
        <v>-564167.81223030633</v>
      </c>
      <c r="AL72" s="251">
        <f t="shared" si="21"/>
        <v>-579795.14181723283</v>
      </c>
      <c r="AM72" s="251">
        <f t="shared" si="21"/>
        <v>-596078.81924681016</v>
      </c>
      <c r="AN72" s="251">
        <f t="shared" si="21"/>
        <v>-613046.41112842993</v>
      </c>
      <c r="AO72" s="251">
        <f t="shared" si="21"/>
        <v>-630726.64186907758</v>
      </c>
      <c r="AP72" s="251">
        <f>AP70+AP71</f>
        <v>-649149.44230083248</v>
      </c>
    </row>
    <row r="73" spans="1:45" s="253" customFormat="1" ht="16.5" thickBot="1" x14ac:dyDescent="0.25">
      <c r="A73" s="240"/>
      <c r="B73" s="252">
        <f>G141</f>
        <v>5.5</v>
      </c>
      <c r="C73" s="252">
        <f t="shared" ref="C73:AP73" si="22">H141</f>
        <v>6.5</v>
      </c>
      <c r="D73" s="252">
        <f t="shared" si="22"/>
        <v>7.5</v>
      </c>
      <c r="E73" s="252">
        <f t="shared" si="22"/>
        <v>8.5</v>
      </c>
      <c r="F73" s="252">
        <f t="shared" si="22"/>
        <v>9.5</v>
      </c>
      <c r="G73" s="252">
        <f t="shared" si="22"/>
        <v>10.5</v>
      </c>
      <c r="H73" s="252">
        <f t="shared" si="22"/>
        <v>11.5</v>
      </c>
      <c r="I73" s="252">
        <f t="shared" si="22"/>
        <v>12.5</v>
      </c>
      <c r="J73" s="252">
        <f t="shared" si="22"/>
        <v>13.5</v>
      </c>
      <c r="K73" s="252">
        <f t="shared" si="22"/>
        <v>14.5</v>
      </c>
      <c r="L73" s="252">
        <f t="shared" si="22"/>
        <v>15.5</v>
      </c>
      <c r="M73" s="252">
        <f t="shared" si="22"/>
        <v>16.5</v>
      </c>
      <c r="N73" s="252">
        <f t="shared" si="22"/>
        <v>17.5</v>
      </c>
      <c r="O73" s="252">
        <f t="shared" si="22"/>
        <v>18.5</v>
      </c>
      <c r="P73" s="252">
        <f t="shared" si="22"/>
        <v>19.5</v>
      </c>
      <c r="Q73" s="252">
        <f t="shared" si="22"/>
        <v>20.5</v>
      </c>
      <c r="R73" s="252">
        <f t="shared" si="22"/>
        <v>21.5</v>
      </c>
      <c r="S73" s="252">
        <f t="shared" si="22"/>
        <v>22.5</v>
      </c>
      <c r="T73" s="252">
        <f t="shared" si="22"/>
        <v>23.5</v>
      </c>
      <c r="U73" s="252">
        <f t="shared" si="22"/>
        <v>24.5</v>
      </c>
      <c r="V73" s="252">
        <f t="shared" si="22"/>
        <v>25.5</v>
      </c>
      <c r="W73" s="252">
        <f t="shared" si="22"/>
        <v>26.5</v>
      </c>
      <c r="X73" s="252">
        <f t="shared" si="22"/>
        <v>27.5</v>
      </c>
      <c r="Y73" s="252">
        <f t="shared" si="22"/>
        <v>28.5</v>
      </c>
      <c r="Z73" s="252">
        <f t="shared" si="22"/>
        <v>29.5</v>
      </c>
      <c r="AA73" s="252">
        <f t="shared" si="22"/>
        <v>30.5</v>
      </c>
      <c r="AB73" s="252">
        <f t="shared" si="22"/>
        <v>31.5</v>
      </c>
      <c r="AC73" s="252">
        <f t="shared" si="22"/>
        <v>32.5</v>
      </c>
      <c r="AD73" s="252">
        <f t="shared" si="22"/>
        <v>33.5</v>
      </c>
      <c r="AE73" s="252">
        <f t="shared" si="22"/>
        <v>34.5</v>
      </c>
      <c r="AF73" s="252">
        <f t="shared" si="22"/>
        <v>35.5</v>
      </c>
      <c r="AG73" s="252">
        <f t="shared" si="22"/>
        <v>36.5</v>
      </c>
      <c r="AH73" s="252">
        <f t="shared" si="22"/>
        <v>37.5</v>
      </c>
      <c r="AI73" s="252">
        <f t="shared" si="22"/>
        <v>38.5</v>
      </c>
      <c r="AJ73" s="252">
        <f t="shared" si="22"/>
        <v>39.5</v>
      </c>
      <c r="AK73" s="252">
        <f t="shared" si="22"/>
        <v>40.5</v>
      </c>
      <c r="AL73" s="252">
        <f t="shared" si="22"/>
        <v>41.5</v>
      </c>
      <c r="AM73" s="252">
        <f t="shared" si="22"/>
        <v>42.5</v>
      </c>
      <c r="AN73" s="252">
        <f t="shared" si="22"/>
        <v>43.5</v>
      </c>
      <c r="AO73" s="252">
        <f t="shared" si="22"/>
        <v>44.5</v>
      </c>
      <c r="AP73" s="252">
        <f t="shared" si="22"/>
        <v>45.5</v>
      </c>
      <c r="AQ73" s="189"/>
      <c r="AR73" s="189"/>
      <c r="AS73" s="189"/>
    </row>
    <row r="74" spans="1:45" x14ac:dyDescent="0.2">
      <c r="A74" s="234" t="s">
        <v>316</v>
      </c>
      <c r="B74" s="235">
        <f t="shared" ref="B74:AO74" si="23">B58</f>
        <v>1</v>
      </c>
      <c r="C74" s="235">
        <f t="shared" si="23"/>
        <v>2</v>
      </c>
      <c r="D74" s="235">
        <f t="shared" si="23"/>
        <v>3</v>
      </c>
      <c r="E74" s="235">
        <f t="shared" si="23"/>
        <v>4</v>
      </c>
      <c r="F74" s="235">
        <f t="shared" si="23"/>
        <v>5</v>
      </c>
      <c r="G74" s="235">
        <f t="shared" si="23"/>
        <v>6</v>
      </c>
      <c r="H74" s="235">
        <f t="shared" si="23"/>
        <v>7</v>
      </c>
      <c r="I74" s="235">
        <f t="shared" si="23"/>
        <v>8</v>
      </c>
      <c r="J74" s="235">
        <f t="shared" si="23"/>
        <v>9</v>
      </c>
      <c r="K74" s="235">
        <f t="shared" si="23"/>
        <v>10</v>
      </c>
      <c r="L74" s="235">
        <f t="shared" si="23"/>
        <v>11</v>
      </c>
      <c r="M74" s="235">
        <f t="shared" si="23"/>
        <v>12</v>
      </c>
      <c r="N74" s="235">
        <f t="shared" si="23"/>
        <v>13</v>
      </c>
      <c r="O74" s="235">
        <f t="shared" si="23"/>
        <v>14</v>
      </c>
      <c r="P74" s="235">
        <f t="shared" si="23"/>
        <v>15</v>
      </c>
      <c r="Q74" s="235">
        <f t="shared" si="23"/>
        <v>16</v>
      </c>
      <c r="R74" s="235">
        <f t="shared" si="23"/>
        <v>17</v>
      </c>
      <c r="S74" s="235">
        <f t="shared" si="23"/>
        <v>18</v>
      </c>
      <c r="T74" s="235">
        <f t="shared" si="23"/>
        <v>19</v>
      </c>
      <c r="U74" s="235">
        <f t="shared" si="23"/>
        <v>20</v>
      </c>
      <c r="V74" s="235">
        <f t="shared" si="23"/>
        <v>21</v>
      </c>
      <c r="W74" s="235">
        <f t="shared" si="23"/>
        <v>22</v>
      </c>
      <c r="X74" s="235">
        <f t="shared" si="23"/>
        <v>23</v>
      </c>
      <c r="Y74" s="235">
        <f t="shared" si="23"/>
        <v>24</v>
      </c>
      <c r="Z74" s="235">
        <f t="shared" si="23"/>
        <v>25</v>
      </c>
      <c r="AA74" s="235">
        <f t="shared" si="23"/>
        <v>26</v>
      </c>
      <c r="AB74" s="235">
        <f t="shared" si="23"/>
        <v>27</v>
      </c>
      <c r="AC74" s="235">
        <f t="shared" si="23"/>
        <v>28</v>
      </c>
      <c r="AD74" s="235">
        <f t="shared" si="23"/>
        <v>29</v>
      </c>
      <c r="AE74" s="235">
        <f t="shared" si="23"/>
        <v>30</v>
      </c>
      <c r="AF74" s="235">
        <f t="shared" si="23"/>
        <v>31</v>
      </c>
      <c r="AG74" s="235">
        <f t="shared" si="23"/>
        <v>32</v>
      </c>
      <c r="AH74" s="235">
        <f t="shared" si="23"/>
        <v>33</v>
      </c>
      <c r="AI74" s="235">
        <f t="shared" si="23"/>
        <v>34</v>
      </c>
      <c r="AJ74" s="235">
        <f t="shared" si="23"/>
        <v>35</v>
      </c>
      <c r="AK74" s="235">
        <f t="shared" si="23"/>
        <v>36</v>
      </c>
      <c r="AL74" s="235">
        <f t="shared" si="23"/>
        <v>37</v>
      </c>
      <c r="AM74" s="235">
        <f t="shared" si="23"/>
        <v>38</v>
      </c>
      <c r="AN74" s="235">
        <f t="shared" si="23"/>
        <v>39</v>
      </c>
      <c r="AO74" s="235">
        <f t="shared" si="23"/>
        <v>40</v>
      </c>
      <c r="AP74" s="235">
        <f>AP58</f>
        <v>41</v>
      </c>
    </row>
    <row r="75" spans="1:45" ht="28.5" x14ac:dyDescent="0.2">
      <c r="A75" s="243" t="s">
        <v>315</v>
      </c>
      <c r="B75" s="244">
        <f t="shared" ref="B75:AO75" si="24">B68</f>
        <v>0</v>
      </c>
      <c r="C75" s="244">
        <f t="shared" si="24"/>
        <v>-341015.29160536057</v>
      </c>
      <c r="D75" s="244">
        <f>D68</f>
        <v>-345757.80880018516</v>
      </c>
      <c r="E75" s="244">
        <f t="shared" si="24"/>
        <v>-350723.2243031665</v>
      </c>
      <c r="F75" s="244">
        <f t="shared" si="24"/>
        <v>-355922.01433478796</v>
      </c>
      <c r="G75" s="244">
        <f t="shared" si="24"/>
        <v>-361365.14749789564</v>
      </c>
      <c r="H75" s="244">
        <f t="shared" si="24"/>
        <v>-367064.1079196693</v>
      </c>
      <c r="I75" s="244">
        <f t="shared" si="24"/>
        <v>-373030.91948126641</v>
      </c>
      <c r="J75" s="244">
        <f t="shared" si="24"/>
        <v>-379278.17118625855</v>
      </c>
      <c r="K75" s="244">
        <f t="shared" si="24"/>
        <v>-385819.04372138536</v>
      </c>
      <c r="L75" s="244">
        <f t="shared" si="24"/>
        <v>-392667.33726566308</v>
      </c>
      <c r="M75" s="244">
        <f t="shared" si="24"/>
        <v>-399837.50060652185</v>
      </c>
      <c r="N75" s="244">
        <f t="shared" si="24"/>
        <v>-407344.66162440105</v>
      </c>
      <c r="O75" s="244">
        <f t="shared" si="24"/>
        <v>-415204.6592101205</v>
      </c>
      <c r="P75" s="244">
        <f t="shared" si="24"/>
        <v>-423434.07668236882</v>
      </c>
      <c r="Q75" s="244">
        <f t="shared" si="24"/>
        <v>-432050.27677581273</v>
      </c>
      <c r="R75" s="244">
        <f t="shared" si="24"/>
        <v>-441071.43827364861</v>
      </c>
      <c r="S75" s="244">
        <f t="shared" si="24"/>
        <v>-450516.59436188272</v>
      </c>
      <c r="T75" s="244">
        <f t="shared" si="24"/>
        <v>-460405.67278626387</v>
      </c>
      <c r="U75" s="244">
        <f t="shared" si="24"/>
        <v>-470759.53789659089</v>
      </c>
      <c r="V75" s="244">
        <f t="shared" si="24"/>
        <v>-481600.03466710326</v>
      </c>
      <c r="W75" s="244">
        <f t="shared" si="24"/>
        <v>-492950.03478582972</v>
      </c>
      <c r="X75" s="244">
        <f t="shared" si="24"/>
        <v>-504833.48491013632</v>
      </c>
      <c r="Y75" s="244">
        <f t="shared" si="24"/>
        <v>-517275.45719028544</v>
      </c>
      <c r="Z75" s="244">
        <f t="shared" si="24"/>
        <v>-530302.20216760144</v>
      </c>
      <c r="AA75" s="244">
        <f t="shared" si="24"/>
        <v>-543941.20415885129</v>
      </c>
      <c r="AB75" s="244">
        <f t="shared" si="24"/>
        <v>-558221.23924369004</v>
      </c>
      <c r="AC75" s="244">
        <f t="shared" si="24"/>
        <v>-573172.43597751611</v>
      </c>
      <c r="AD75" s="244">
        <f t="shared" si="24"/>
        <v>-588826.33895783196</v>
      </c>
      <c r="AE75" s="244">
        <f t="shared" si="24"/>
        <v>-603472.39703562798</v>
      </c>
      <c r="AF75" s="244">
        <f t="shared" si="24"/>
        <v>-618733.58955269144</v>
      </c>
      <c r="AG75" s="244">
        <f t="shared" si="24"/>
        <v>-634635.75215547148</v>
      </c>
      <c r="AH75" s="244">
        <f t="shared" si="24"/>
        <v>-651205.80558756832</v>
      </c>
      <c r="AI75" s="244">
        <f t="shared" si="24"/>
        <v>-668471.80126381328</v>
      </c>
      <c r="AJ75" s="244">
        <f t="shared" si="24"/>
        <v>-686462.96875846048</v>
      </c>
      <c r="AK75" s="244">
        <f t="shared" si="24"/>
        <v>-705209.76528788288</v>
      </c>
      <c r="AL75" s="244">
        <f t="shared" si="24"/>
        <v>-724743.92727154098</v>
      </c>
      <c r="AM75" s="244">
        <f t="shared" si="24"/>
        <v>-745098.52405851276</v>
      </c>
      <c r="AN75" s="244">
        <f t="shared" si="24"/>
        <v>-766308.01391053735</v>
      </c>
      <c r="AO75" s="244">
        <f t="shared" si="24"/>
        <v>-788408.30233634694</v>
      </c>
      <c r="AP75" s="244">
        <f>AP68</f>
        <v>-811436.80287604057</v>
      </c>
    </row>
    <row r="76" spans="1:45" x14ac:dyDescent="0.2">
      <c r="A76" s="245" t="s">
        <v>314</v>
      </c>
      <c r="B76" s="237">
        <f t="shared" ref="B76:AO76" si="25">-B67</f>
        <v>0</v>
      </c>
      <c r="C76" s="237">
        <f>-C67</f>
        <v>240110.67043888001</v>
      </c>
      <c r="D76" s="237">
        <f t="shared" si="25"/>
        <v>240110.67043888001</v>
      </c>
      <c r="E76" s="237">
        <f t="shared" si="25"/>
        <v>240110.67043888001</v>
      </c>
      <c r="F76" s="237">
        <f>-C67</f>
        <v>240110.67043888001</v>
      </c>
      <c r="G76" s="237">
        <f t="shared" si="25"/>
        <v>240110.67043888001</v>
      </c>
      <c r="H76" s="237">
        <f t="shared" si="25"/>
        <v>240110.67043888001</v>
      </c>
      <c r="I76" s="237">
        <f t="shared" si="25"/>
        <v>240110.67043888001</v>
      </c>
      <c r="J76" s="237">
        <f t="shared" si="25"/>
        <v>240110.67043888001</v>
      </c>
      <c r="K76" s="237">
        <f t="shared" si="25"/>
        <v>240110.67043888001</v>
      </c>
      <c r="L76" s="237">
        <f>-L67</f>
        <v>240110.67043888001</v>
      </c>
      <c r="M76" s="237">
        <f>-M67</f>
        <v>240110.67043888001</v>
      </c>
      <c r="N76" s="237">
        <f t="shared" si="25"/>
        <v>240110.67043888001</v>
      </c>
      <c r="O76" s="237">
        <f t="shared" si="25"/>
        <v>240110.67043888001</v>
      </c>
      <c r="P76" s="237">
        <f t="shared" si="25"/>
        <v>240110.67043888001</v>
      </c>
      <c r="Q76" s="237">
        <f t="shared" si="25"/>
        <v>240110.67043888001</v>
      </c>
      <c r="R76" s="237">
        <f t="shared" si="25"/>
        <v>240110.67043888001</v>
      </c>
      <c r="S76" s="237">
        <f t="shared" si="25"/>
        <v>240110.67043888001</v>
      </c>
      <c r="T76" s="237">
        <f t="shared" si="25"/>
        <v>240110.67043888001</v>
      </c>
      <c r="U76" s="237">
        <f t="shared" si="25"/>
        <v>240110.67043888001</v>
      </c>
      <c r="V76" s="237">
        <f t="shared" si="25"/>
        <v>240110.67043888001</v>
      </c>
      <c r="W76" s="237">
        <f t="shared" si="25"/>
        <v>240110.67043888001</v>
      </c>
      <c r="X76" s="237">
        <f t="shared" si="25"/>
        <v>240110.67043888001</v>
      </c>
      <c r="Y76" s="237">
        <f t="shared" si="25"/>
        <v>240110.67043888001</v>
      </c>
      <c r="Z76" s="237">
        <f t="shared" si="25"/>
        <v>240110.67043888001</v>
      </c>
      <c r="AA76" s="237">
        <f t="shared" si="25"/>
        <v>240110.67043888001</v>
      </c>
      <c r="AB76" s="237">
        <f t="shared" si="25"/>
        <v>240110.67043888001</v>
      </c>
      <c r="AC76" s="237">
        <f t="shared" si="25"/>
        <v>240110.67043888001</v>
      </c>
      <c r="AD76" s="237">
        <f t="shared" si="25"/>
        <v>240110.67043888001</v>
      </c>
      <c r="AE76" s="237">
        <f t="shared" si="25"/>
        <v>240110.67043888001</v>
      </c>
      <c r="AF76" s="237">
        <f t="shared" si="25"/>
        <v>240110.67043888001</v>
      </c>
      <c r="AG76" s="237">
        <f t="shared" si="25"/>
        <v>240110.67043888001</v>
      </c>
      <c r="AH76" s="237">
        <f t="shared" si="25"/>
        <v>240110.67043888001</v>
      </c>
      <c r="AI76" s="237">
        <f t="shared" si="25"/>
        <v>240110.67043888001</v>
      </c>
      <c r="AJ76" s="237">
        <f t="shared" si="25"/>
        <v>240110.67043888001</v>
      </c>
      <c r="AK76" s="237">
        <f t="shared" si="25"/>
        <v>240110.67043888001</v>
      </c>
      <c r="AL76" s="237">
        <f t="shared" si="25"/>
        <v>240110.67043888001</v>
      </c>
      <c r="AM76" s="237">
        <f t="shared" si="25"/>
        <v>240110.67043888001</v>
      </c>
      <c r="AN76" s="237">
        <f t="shared" si="25"/>
        <v>240110.67043888001</v>
      </c>
      <c r="AO76" s="237">
        <f t="shared" si="25"/>
        <v>240110.67043888001</v>
      </c>
      <c r="AP76" s="237">
        <f>-AP67</f>
        <v>240110.67043888001</v>
      </c>
    </row>
    <row r="77" spans="1:45" x14ac:dyDescent="0.2">
      <c r="A77" s="245" t="s">
        <v>313</v>
      </c>
      <c r="B77" s="237">
        <f t="shared" ref="B77:AO77" si="26">B69</f>
        <v>0</v>
      </c>
      <c r="C77" s="237">
        <f t="shared" si="26"/>
        <v>0</v>
      </c>
      <c r="D77" s="237">
        <f t="shared" si="26"/>
        <v>0</v>
      </c>
      <c r="E77" s="237">
        <f t="shared" si="26"/>
        <v>0</v>
      </c>
      <c r="F77" s="237">
        <f t="shared" si="26"/>
        <v>0</v>
      </c>
      <c r="G77" s="237">
        <f t="shared" si="26"/>
        <v>0</v>
      </c>
      <c r="H77" s="237">
        <f t="shared" si="26"/>
        <v>0</v>
      </c>
      <c r="I77" s="237">
        <f t="shared" si="26"/>
        <v>0</v>
      </c>
      <c r="J77" s="237">
        <f t="shared" si="26"/>
        <v>0</v>
      </c>
      <c r="K77" s="237">
        <f t="shared" si="26"/>
        <v>0</v>
      </c>
      <c r="L77" s="237">
        <f t="shared" si="26"/>
        <v>0</v>
      </c>
      <c r="M77" s="237">
        <f t="shared" si="26"/>
        <v>0</v>
      </c>
      <c r="N77" s="237">
        <f t="shared" si="26"/>
        <v>0</v>
      </c>
      <c r="O77" s="237">
        <f t="shared" si="26"/>
        <v>0</v>
      </c>
      <c r="P77" s="237">
        <f t="shared" si="26"/>
        <v>0</v>
      </c>
      <c r="Q77" s="237">
        <f t="shared" si="26"/>
        <v>0</v>
      </c>
      <c r="R77" s="237">
        <f t="shared" si="26"/>
        <v>0</v>
      </c>
      <c r="S77" s="237">
        <f t="shared" si="26"/>
        <v>0</v>
      </c>
      <c r="T77" s="237">
        <f t="shared" si="26"/>
        <v>0</v>
      </c>
      <c r="U77" s="237">
        <f t="shared" si="26"/>
        <v>0</v>
      </c>
      <c r="V77" s="237">
        <f t="shared" si="26"/>
        <v>0</v>
      </c>
      <c r="W77" s="237">
        <f t="shared" si="26"/>
        <v>0</v>
      </c>
      <c r="X77" s="237">
        <f t="shared" si="26"/>
        <v>0</v>
      </c>
      <c r="Y77" s="237">
        <f t="shared" si="26"/>
        <v>0</v>
      </c>
      <c r="Z77" s="237">
        <f t="shared" si="26"/>
        <v>0</v>
      </c>
      <c r="AA77" s="237">
        <f t="shared" si="26"/>
        <v>0</v>
      </c>
      <c r="AB77" s="237">
        <f t="shared" si="26"/>
        <v>0</v>
      </c>
      <c r="AC77" s="237">
        <f t="shared" si="26"/>
        <v>0</v>
      </c>
      <c r="AD77" s="237">
        <f t="shared" si="26"/>
        <v>0</v>
      </c>
      <c r="AE77" s="237">
        <f t="shared" si="26"/>
        <v>0</v>
      </c>
      <c r="AF77" s="237">
        <f t="shared" si="26"/>
        <v>0</v>
      </c>
      <c r="AG77" s="237">
        <f t="shared" si="26"/>
        <v>0</v>
      </c>
      <c r="AH77" s="237">
        <f t="shared" si="26"/>
        <v>0</v>
      </c>
      <c r="AI77" s="237">
        <f t="shared" si="26"/>
        <v>0</v>
      </c>
      <c r="AJ77" s="237">
        <f t="shared" si="26"/>
        <v>0</v>
      </c>
      <c r="AK77" s="237">
        <f t="shared" si="26"/>
        <v>0</v>
      </c>
      <c r="AL77" s="237">
        <f t="shared" si="26"/>
        <v>0</v>
      </c>
      <c r="AM77" s="237">
        <f t="shared" si="26"/>
        <v>0</v>
      </c>
      <c r="AN77" s="237">
        <f t="shared" si="26"/>
        <v>0</v>
      </c>
      <c r="AO77" s="237">
        <f t="shared" si="26"/>
        <v>0</v>
      </c>
      <c r="AP77" s="237">
        <f>AP69</f>
        <v>0</v>
      </c>
    </row>
    <row r="78" spans="1:45" x14ac:dyDescent="0.2">
      <c r="A78" s="245" t="s">
        <v>312</v>
      </c>
      <c r="B78" s="237">
        <f>IF(SUM($B$71:B71)+SUM($A$78:A78)&gt;0,0,SUM($B$71:B71)-SUM($A$78:A78))</f>
        <v>0</v>
      </c>
      <c r="C78" s="237">
        <f>IF(SUM($B$71:C71)+SUM($A$78:B78)&gt;0,0,SUM($B$71:C71)-SUM($A$78:B78))</f>
        <v>0</v>
      </c>
      <c r="D78" s="237">
        <f>IF(SUM($B$71:D71)+SUM($A$78:C78)&gt;0,0,SUM($B$71:D71)-SUM($A$78:C78))</f>
        <v>0</v>
      </c>
      <c r="E78" s="237">
        <f>IF(SUM($B$71:E71)+SUM($A$78:D78)&gt;0,0,SUM($B$71:E71)-SUM($A$78:D78))</f>
        <v>0</v>
      </c>
      <c r="F78" s="237">
        <f>IF(SUM($B$71:F71)+SUM($A$78:E78)&gt;0,0,SUM($B$71:F71)-SUM($A$78:E78))</f>
        <v>0</v>
      </c>
      <c r="G78" s="237">
        <f>IF(SUM($B$71:G71)+SUM($A$78:F78)&gt;0,0,SUM($B$71:G71)-SUM($A$78:F78))</f>
        <v>0</v>
      </c>
      <c r="H78" s="237">
        <f>IF(SUM($B$71:H71)+SUM($A$78:G78)&gt;0,0,SUM($B$71:H71)-SUM($A$78:G78))</f>
        <v>0</v>
      </c>
      <c r="I78" s="237">
        <f>IF(SUM($B$71:I71)+SUM($A$78:H78)&gt;0,0,SUM($B$71:I71)-SUM($A$78:H78))</f>
        <v>0</v>
      </c>
      <c r="J78" s="237">
        <f>IF(SUM($B$71:J71)+SUM($A$78:I78)&gt;0,0,SUM($B$71:J71)-SUM($A$78:I78))</f>
        <v>0</v>
      </c>
      <c r="K78" s="237">
        <f>IF(SUM($B$71:K71)+SUM($A$78:J78)&gt;0,0,SUM($B$71:K71)-SUM($A$78:J78))</f>
        <v>0</v>
      </c>
      <c r="L78" s="237">
        <f>IF(SUM($B$71:L71)+SUM($A$78:K78)&gt;0,0,SUM($B$71:L71)-SUM($A$78:K78))</f>
        <v>0</v>
      </c>
      <c r="M78" s="237">
        <f>IF(SUM($B$71:M71)+SUM($A$78:L78)&gt;0,0,SUM($B$71:M71)-SUM($A$78:L78))</f>
        <v>0</v>
      </c>
      <c r="N78" s="237">
        <f>IF(SUM($B$71:N71)+SUM($A$78:M78)&gt;0,0,SUM($B$71:N71)-SUM($A$78:M78))</f>
        <v>0</v>
      </c>
      <c r="O78" s="237">
        <f>IF(SUM($B$71:O71)+SUM($A$78:N78)&gt;0,0,SUM($B$71:O71)-SUM($A$78:N78))</f>
        <v>0</v>
      </c>
      <c r="P78" s="237">
        <f>IF(SUM($B$71:P71)+SUM($A$78:O78)&gt;0,0,SUM($B$71:P71)-SUM($A$78:O78))</f>
        <v>0</v>
      </c>
      <c r="Q78" s="237">
        <f>IF(SUM($B$71:Q71)+SUM($A$78:P78)&gt;0,0,SUM($B$71:Q71)-SUM($A$78:P78))</f>
        <v>0</v>
      </c>
      <c r="R78" s="237">
        <f>IF(SUM($B$71:R71)+SUM($A$78:Q78)&gt;0,0,SUM($B$71:R71)-SUM($A$78:Q78))</f>
        <v>0</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311</v>
      </c>
      <c r="B79" s="237">
        <f>IF(((SUM($B$59:B59)+SUM($B$61:B64))+SUM($B$81:B81))&lt;0,((SUM($B$59:B59)+SUM($B$61:B64))+SUM($B$81:B81))*0.18-SUM($A$79:A79),IF(SUM(A$79:$B79)&lt;0,0-SUM(A$79:$B79),0))</f>
        <v>-62819.846006400003</v>
      </c>
      <c r="C79" s="237">
        <f>IF(((SUM($B$59:C59)+SUM($B$61:C64))+SUM($B$81:C81))&lt;0,((SUM($B$59:C59)+SUM($B$61:C64))+SUM($B$81:C81))*0.18-SUM($A$79:B79),IF(SUM($B$79:B79)&lt;0,0-SUM($B$79:B79),0))</f>
        <v>-1273916.8370272464</v>
      </c>
      <c r="D79" s="237">
        <f>IF(((SUM($B$59:D59)+SUM($B$61:D64))+SUM($B$81:D81))&lt;0,((SUM($B$59:D59)+SUM($B$61:D64))+SUM($B$81:D81))*0.18-SUM($A$79:C79),IF(SUM($B$79:C79)&lt;0,0-SUM($B$79:C79),0))</f>
        <v>-19016.484905035002</v>
      </c>
      <c r="E79" s="237">
        <f>IF(((SUM($B$59:E59)+SUM($B$61:E64))+SUM($B$81:E81))&lt;0,((SUM($B$59:E59)+SUM($B$61:E64))+SUM($B$81:E81))*0.18-SUM($A$79:D79),IF(SUM($B$79:D79)&lt;0,0-SUM($B$79:D79),0))</f>
        <v>-19910.259695571614</v>
      </c>
      <c r="F79" s="237">
        <f>IF(((SUM($B$59:F59)+SUM($B$61:F64))+SUM($B$81:F81))&lt;0,((SUM($B$59:F59)+SUM($B$61:F64))+SUM($B$81:F81))*0.18-SUM($A$79:E79),IF(SUM($B$79:E79)&lt;0,0-SUM($B$79:E79),0))</f>
        <v>-20846.041901263408</v>
      </c>
      <c r="G79" s="237">
        <f>IF(((SUM($B$59:G59)+SUM($B$61:G64))+SUM($B$81:G81))&lt;0,((SUM($B$59:G59)+SUM($B$61:G64))+SUM($B$81:G81))*0.18-SUM($A$79:F79),IF(SUM($B$79:F79)&lt;0,0-SUM($B$79:F79),0))</f>
        <v>-21825.805870622629</v>
      </c>
      <c r="H79" s="237">
        <f>IF(((SUM($B$59:H59)+SUM($B$61:H64))+SUM($B$81:H81))&lt;0,((SUM($B$59:H59)+SUM($B$61:H64))+SUM($B$81:H81))*0.18-SUM($A$79:G79),IF(SUM($B$79:G79)&lt;0,0-SUM($B$79:G79),0))</f>
        <v>-22851.618746542139</v>
      </c>
      <c r="I79" s="237">
        <f>IF(((SUM($B$59:I59)+SUM($B$61:I64))+SUM($B$81:I81))&lt;0,((SUM($B$59:I59)+SUM($B$61:I64))+SUM($B$81:I81))*0.18-SUM($A$79:H79),IF(SUM($B$79:H79)&lt;0,0-SUM($B$79:H79),0))</f>
        <v>-23925.644827629672</v>
      </c>
      <c r="J79" s="237">
        <f>IF(((SUM($B$59:J59)+SUM($B$61:J64))+SUM($B$81:J81))&lt;0,((SUM($B$59:J59)+SUM($B$61:J64))+SUM($B$81:J81))*0.18-SUM($A$79:I79),IF(SUM($B$79:I79)&lt;0,0-SUM($B$79:I79),0))</f>
        <v>-25050.150134528056</v>
      </c>
      <c r="K79" s="237">
        <f>IF(((SUM($B$59:K59)+SUM($B$61:K64))+SUM($B$81:K81))&lt;0,((SUM($B$59:K59)+SUM($B$61:K64))+SUM($B$81:K81))*0.18-SUM($A$79:J79),IF(SUM($B$79:J79)&lt;0,0-SUM($B$79:J79),0))</f>
        <v>-26227.507190851029</v>
      </c>
      <c r="L79" s="237">
        <f>IF(((SUM($B$59:L59)+SUM($B$61:L64))+SUM($B$81:L81))&lt;0,((SUM($B$59:L59)+SUM($B$61:L64))+SUM($B$81:L81))*0.18-SUM($A$79:K79),IF(SUM($B$79:K79)&lt;0,0-SUM($B$79:K79),0))</f>
        <v>-27460.200028820895</v>
      </c>
      <c r="M79" s="237">
        <f>IF(((SUM($B$59:M59)+SUM($B$61:M64))+SUM($B$81:M81))&lt;0,((SUM($B$59:M59)+SUM($B$61:M64))+SUM($B$81:M81))*0.18-SUM($A$79:L79),IF(SUM($B$79:L79)&lt;0,0-SUM($B$79:L79),0))</f>
        <v>-28750.82943017548</v>
      </c>
      <c r="N79" s="237">
        <f>IF(((SUM($B$59:N59)+SUM($B$61:N64))+SUM($B$81:N81))&lt;0,((SUM($B$59:N59)+SUM($B$61:N64))+SUM($B$81:N81))*0.18-SUM($A$79:M79),IF(SUM($B$79:M79)&lt;0,0-SUM($B$79:M79),0))</f>
        <v>-30102.118413393851</v>
      </c>
      <c r="O79" s="237">
        <f>IF(((SUM($B$59:O59)+SUM($B$61:O64))+SUM($B$81:O81))&lt;0,((SUM($B$59:O59)+SUM($B$61:O64))+SUM($B$81:O81))*0.18-SUM($A$79:N79),IF(SUM($B$79:N79)&lt;0,0-SUM($B$79:N79),0))</f>
        <v>-31516.917978823185</v>
      </c>
      <c r="P79" s="237">
        <f>IF(((SUM($B$59:P59)+SUM($B$61:P64))+SUM($B$81:P81))&lt;0,((SUM($B$59:P59)+SUM($B$61:P64))+SUM($B$81:P81))*0.18-SUM($A$79:O79),IF(SUM($B$79:O79)&lt;0,0-SUM($B$79:O79),0))</f>
        <v>-32998.213123828173</v>
      </c>
      <c r="Q79" s="237">
        <f>IF(((SUM($B$59:Q59)+SUM($B$61:Q64))+SUM($B$81:Q81))&lt;0,((SUM($B$59:Q59)+SUM($B$61:Q64))+SUM($B$81:Q81))*0.18-SUM($A$79:P79),IF(SUM($B$79:P79)&lt;0,0-SUM($B$79:P79),0))</f>
        <v>-34549.129140647827</v>
      </c>
      <c r="R79" s="237">
        <f>IF(((SUM($B$59:R59)+SUM($B$61:R64))+SUM($B$81:R81))&lt;0,((SUM($B$59:R59)+SUM($B$61:R64))+SUM($B$81:R81))*0.18-SUM($A$79:Q79),IF(SUM($B$79:Q79)&lt;0,0-SUM($B$79:Q79),0))</f>
        <v>-36172.93821025826</v>
      </c>
      <c r="S79" s="237">
        <f>IF(((SUM($B$59:S59)+SUM($B$61:S64))+SUM($B$81:S81))&lt;0,((SUM($B$59:S59)+SUM($B$61:S64))+SUM($B$81:S81))*0.18-SUM($A$79:R79),IF(SUM($B$79:R79)&lt;0,0-SUM($B$79:R79),0))</f>
        <v>-37873.066306140507</v>
      </c>
      <c r="T79" s="237">
        <f>IF(((SUM($B$59:T59)+SUM($B$61:T64))+SUM($B$81:T81))&lt;0,((SUM($B$59:T59)+SUM($B$61:T64))+SUM($B$81:T81))*0.18-SUM($A$79:S79),IF(SUM($B$79:S79)&lt;0,0-SUM($B$79:S79),0))</f>
        <v>-39653.100422529038</v>
      </c>
      <c r="U79" s="237">
        <f>IF(((SUM($B$59:U59)+SUM($B$61:U64))+SUM($B$81:U81))&lt;0,((SUM($B$59:U59)+SUM($B$61:U64))+SUM($B$81:U81))*0.18-SUM($A$79:T79),IF(SUM($B$79:T79)&lt;0,0-SUM($B$79:T79),0))</f>
        <v>-41516.796142388135</v>
      </c>
      <c r="V79" s="237">
        <f>IF(((SUM($B$59:V59)+SUM($B$61:V64))+SUM($B$81:V81))&lt;0,((SUM($B$59:V59)+SUM($B$61:V64))+SUM($B$81:V81))*0.18-SUM($A$79:U79),IF(SUM($B$79:U79)&lt;0,0-SUM($B$79:U79),0))</f>
        <v>-43468.085561080137</v>
      </c>
      <c r="W79" s="237">
        <f>IF(((SUM($B$59:W59)+SUM($B$61:W64))+SUM($B$81:W81))&lt;0,((SUM($B$59:W59)+SUM($B$61:W64))+SUM($B$81:W81))*0.18-SUM($A$79:V79),IF(SUM($B$79:V79)&lt;0,0-SUM($B$79:V79),0))</f>
        <v>-45511.085582450731</v>
      </c>
      <c r="X79" s="237">
        <f>IF(((SUM($B$59:X59)+SUM($B$61:X64))+SUM($B$81:X81))&lt;0,((SUM($B$59:X59)+SUM($B$61:X64))+SUM($B$81:X81))*0.18-SUM($A$79:W79),IF(SUM($B$79:W79)&lt;0,0-SUM($B$79:W79),0))</f>
        <v>-47650.106604826404</v>
      </c>
      <c r="Y79" s="237">
        <f>IF(((SUM($B$59:Y59)+SUM($B$61:Y64))+SUM($B$81:Y81))&lt;0,((SUM($B$59:Y59)+SUM($B$61:Y64))+SUM($B$81:Y81))*0.18-SUM($A$79:X79),IF(SUM($B$79:X79)&lt;0,0-SUM($B$79:X79),0))</f>
        <v>-49889.66161525296</v>
      </c>
      <c r="Z79" s="237">
        <f>IF(((SUM($B$59:Z59)+SUM($B$61:Z64))+SUM($B$81:Z81))&lt;0,((SUM($B$59:Z59)+SUM($B$61:Z64))+SUM($B$81:Z81))*0.18-SUM($A$79:Y79),IF(SUM($B$79:Y79)&lt;0,0-SUM($B$79:Y79),0))</f>
        <v>-52234.475711169885</v>
      </c>
      <c r="AA79" s="237">
        <f>IF(((SUM($B$59:AA59)+SUM($B$61:AA64))+SUM($B$81:AA81))&lt;0,((SUM($B$59:AA59)+SUM($B$61:AA64))+SUM($B$81:AA81))*0.18-SUM($A$79:Z79),IF(SUM($B$79:Z79)&lt;0,0-SUM($B$79:Z79),0))</f>
        <v>-54689.496069594752</v>
      </c>
      <c r="AB79" s="237">
        <f>IF(((SUM($B$59:AB59)+SUM($B$61:AB64))+SUM($B$81:AB81))&lt;0,((SUM($B$59:AB59)+SUM($B$61:AB64))+SUM($B$81:AB81))*0.18-SUM($A$79:AA79),IF(SUM($B$79:AA79)&lt;0,0-SUM($B$79:AA79),0))</f>
        <v>-57259.902384865563</v>
      </c>
      <c r="AC79" s="237">
        <f>IF(((SUM($B$59:AC59)+SUM($B$61:AC64))+SUM($B$81:AC81))&lt;0,((SUM($B$59:AC59)+SUM($B$61:AC64))+SUM($B$81:AC81))*0.18-SUM($A$79:AB79),IF(SUM($B$79:AB79)&lt;0,0-SUM($B$79:AB79),0))</f>
        <v>-59951.117796954699</v>
      </c>
      <c r="AD79" s="237">
        <f>IF(((SUM($B$59:AD59)+SUM($B$61:AD64))+SUM($B$81:AD81))&lt;0,((SUM($B$59:AD59)+SUM($B$61:AD64))+SUM($B$81:AD81))*0.18-SUM($A$79:AC79),IF(SUM($B$79:AC79)&lt;0,0-SUM($B$79:AC79),0))</f>
        <v>-62768.820333411451</v>
      </c>
      <c r="AE79" s="237">
        <f>IF(((SUM($B$59:AE59)+SUM($B$61:AE64))+SUM($B$81:AE81))&lt;0,((SUM($B$59:AE59)+SUM($B$61:AE64))+SUM($B$81:AE81))*0.18-SUM($A$79:AD79),IF(SUM($B$79:AD79)&lt;0,0-SUM($B$79:AD79),0))</f>
        <v>-65405.11078741448</v>
      </c>
      <c r="AF79" s="237">
        <f>IF(((SUM($B$59:AF59)+SUM($B$61:AF64))+SUM($B$81:AF81))&lt;0,((SUM($B$59:AF59)+SUM($B$61:AF64))+SUM($B$81:AF81))*0.18-SUM($A$79:AE79),IF(SUM($B$79:AE79)&lt;0,0-SUM($B$79:AE79),0))</f>
        <v>-68152.125440485775</v>
      </c>
      <c r="AG79" s="237">
        <f>IF(((SUM($B$59:AG59)+SUM($B$61:AG64))+SUM($B$81:AG81))&lt;0,((SUM($B$59:AG59)+SUM($B$61:AG64))+SUM($B$81:AG81))*0.18-SUM($A$79:AF79),IF(SUM($B$79:AF79)&lt;0,0-SUM($B$79:AF79),0))</f>
        <v>-71014.514708986506</v>
      </c>
      <c r="AH79" s="237">
        <f>IF(((SUM($B$59:AH59)+SUM($B$61:AH64))+SUM($B$81:AH81))&lt;0,((SUM($B$59:AH59)+SUM($B$61:AH64))+SUM($B$81:AH81))*0.18-SUM($A$79:AG79),IF(SUM($B$79:AG79)&lt;0,0-SUM($B$79:AG79),0))</f>
        <v>-73997.124326763675</v>
      </c>
      <c r="AI79" s="237">
        <f>IF(((SUM($B$59:AI59)+SUM($B$61:AI64))+SUM($B$81:AI81))&lt;0,((SUM($B$59:AI59)+SUM($B$61:AI64))+SUM($B$81:AI81))*0.18-SUM($A$79:AH79),IF(SUM($B$79:AH79)&lt;0,0-SUM($B$79:AH79),0))</f>
        <v>-77105.003548488487</v>
      </c>
      <c r="AJ79" s="237">
        <f>IF(((SUM($B$59:AJ59)+SUM($B$61:AJ64))+SUM($B$81:AJ81))&lt;0,((SUM($B$59:AJ59)+SUM($B$61:AJ64))+SUM($B$81:AJ81))*0.18-SUM($A$79:AI79),IF(SUM($B$79:AI79)&lt;0,0-SUM($B$79:AI79),0))</f>
        <v>-80343.413697523996</v>
      </c>
      <c r="AK79" s="237">
        <f>IF(((SUM($B$59:AK59)+SUM($B$61:AK64))+SUM($B$81:AK81))&lt;0,((SUM($B$59:AK59)+SUM($B$61:AK64))+SUM($B$81:AK81))*0.18-SUM($A$79:AJ79),IF(SUM($B$79:AJ79)&lt;0,0-SUM($B$79:AJ79),0))</f>
        <v>-83717.837072820868</v>
      </c>
      <c r="AL79" s="237">
        <f>IF(((SUM($B$59:AL59)+SUM($B$61:AL64))+SUM($B$81:AL81))&lt;0,((SUM($B$59:AL59)+SUM($B$61:AL64))+SUM($B$81:AL81))*0.18-SUM($A$79:AK79),IF(SUM($B$79:AK79)&lt;0,0-SUM($B$79:AK79),0))</f>
        <v>-87233.98622987885</v>
      </c>
      <c r="AM79" s="237">
        <f>IF(((SUM($B$59:AM59)+SUM($B$61:AM64))+SUM($B$81:AM81))&lt;0,((SUM($B$59:AM59)+SUM($B$61:AM64))+SUM($B$81:AM81))*0.18-SUM($A$79:AL79),IF(SUM($B$79:AL79)&lt;0,0-SUM($B$79:AL79),0))</f>
        <v>-90897.813651534263</v>
      </c>
      <c r="AN79" s="237">
        <f>IF(((SUM($B$59:AN59)+SUM($B$61:AN64))+SUM($B$81:AN81))&lt;0,((SUM($B$59:AN59)+SUM($B$61:AN64))+SUM($B$81:AN81))*0.18-SUM($A$79:AM79),IF(SUM($B$79:AM79)&lt;0,0-SUM($B$79:AM79),0))</f>
        <v>-94715.521824898198</v>
      </c>
      <c r="AO79" s="237">
        <f>IF(((SUM($B$59:AO59)+SUM($B$61:AO64))+SUM($B$81:AO81))&lt;0,((SUM($B$59:AO59)+SUM($B$61:AO64))+SUM($B$81:AO81))*0.18-SUM($A$79:AN79),IF(SUM($B$79:AN79)&lt;0,0-SUM($B$79:AN79),0))</f>
        <v>-98693.573741543572</v>
      </c>
      <c r="AP79" s="237">
        <f>IF(((SUM($B$59:AP59)+SUM($B$61:AP64))+SUM($B$81:AP81))&lt;0,((SUM($B$59:AP59)+SUM($B$61:AP64))+SUM($B$81:AP81))*0.18-SUM($A$79:AO79),IF(SUM($B$79:AO79)&lt;0,0-SUM($B$79:AO79),0))</f>
        <v>-102838.70383868925</v>
      </c>
    </row>
    <row r="80" spans="1:45" x14ac:dyDescent="0.2">
      <c r="A80" s="245" t="s">
        <v>310</v>
      </c>
      <c r="B80" s="237">
        <f>-B59*(B39)</f>
        <v>0</v>
      </c>
      <c r="C80" s="237">
        <f t="shared" ref="C80:AP80" si="27">-(C59-B59)*$B$39</f>
        <v>0</v>
      </c>
      <c r="D80" s="237">
        <f t="shared" si="27"/>
        <v>0</v>
      </c>
      <c r="E80" s="237">
        <f t="shared" si="27"/>
        <v>0</v>
      </c>
      <c r="F80" s="237">
        <f t="shared" si="27"/>
        <v>0</v>
      </c>
      <c r="G80" s="237">
        <f t="shared" si="27"/>
        <v>0</v>
      </c>
      <c r="H80" s="237">
        <f t="shared" si="27"/>
        <v>0</v>
      </c>
      <c r="I80" s="237">
        <f t="shared" si="27"/>
        <v>0</v>
      </c>
      <c r="J80" s="237">
        <f t="shared" si="27"/>
        <v>0</v>
      </c>
      <c r="K80" s="237">
        <f t="shared" si="27"/>
        <v>0</v>
      </c>
      <c r="L80" s="237">
        <f t="shared" si="27"/>
        <v>0</v>
      </c>
      <c r="M80" s="237">
        <f t="shared" si="27"/>
        <v>0</v>
      </c>
      <c r="N80" s="237">
        <f t="shared" si="27"/>
        <v>0</v>
      </c>
      <c r="O80" s="237">
        <f t="shared" si="27"/>
        <v>0</v>
      </c>
      <c r="P80" s="237">
        <f t="shared" si="27"/>
        <v>0</v>
      </c>
      <c r="Q80" s="237">
        <f t="shared" si="27"/>
        <v>0</v>
      </c>
      <c r="R80" s="237">
        <f t="shared" si="27"/>
        <v>0</v>
      </c>
      <c r="S80" s="237">
        <f t="shared" si="27"/>
        <v>0</v>
      </c>
      <c r="T80" s="237">
        <f t="shared" si="27"/>
        <v>0</v>
      </c>
      <c r="U80" s="237">
        <f t="shared" si="27"/>
        <v>0</v>
      </c>
      <c r="V80" s="237">
        <f t="shared" si="27"/>
        <v>0</v>
      </c>
      <c r="W80" s="237">
        <f t="shared" si="27"/>
        <v>0</v>
      </c>
      <c r="X80" s="237">
        <f t="shared" si="27"/>
        <v>0</v>
      </c>
      <c r="Y80" s="237">
        <f t="shared" si="27"/>
        <v>0</v>
      </c>
      <c r="Z80" s="237">
        <f t="shared" si="27"/>
        <v>0</v>
      </c>
      <c r="AA80" s="237">
        <f t="shared" si="27"/>
        <v>0</v>
      </c>
      <c r="AB80" s="237">
        <f t="shared" si="27"/>
        <v>0</v>
      </c>
      <c r="AC80" s="237">
        <f t="shared" si="27"/>
        <v>0</v>
      </c>
      <c r="AD80" s="237">
        <f t="shared" si="27"/>
        <v>0</v>
      </c>
      <c r="AE80" s="237">
        <f t="shared" si="27"/>
        <v>0</v>
      </c>
      <c r="AF80" s="237">
        <f t="shared" si="27"/>
        <v>0</v>
      </c>
      <c r="AG80" s="237">
        <f t="shared" si="27"/>
        <v>0</v>
      </c>
      <c r="AH80" s="237">
        <f t="shared" si="27"/>
        <v>0</v>
      </c>
      <c r="AI80" s="237">
        <f t="shared" si="27"/>
        <v>0</v>
      </c>
      <c r="AJ80" s="237">
        <f t="shared" si="27"/>
        <v>0</v>
      </c>
      <c r="AK80" s="237">
        <f t="shared" si="27"/>
        <v>0</v>
      </c>
      <c r="AL80" s="237">
        <f t="shared" si="27"/>
        <v>0</v>
      </c>
      <c r="AM80" s="237">
        <f t="shared" si="27"/>
        <v>0</v>
      </c>
      <c r="AN80" s="237">
        <f t="shared" si="27"/>
        <v>0</v>
      </c>
      <c r="AO80" s="237">
        <f t="shared" si="27"/>
        <v>0</v>
      </c>
      <c r="AP80" s="237">
        <f t="shared" si="27"/>
        <v>0</v>
      </c>
    </row>
    <row r="81" spans="1:45" x14ac:dyDescent="0.2">
      <c r="A81" s="245" t="s">
        <v>551</v>
      </c>
      <c r="B81" s="237">
        <f>-$C$126</f>
        <v>-348999.14448000002</v>
      </c>
      <c r="C81" s="237">
        <f>-$B$126+C126</f>
        <v>-6976411.1400959995</v>
      </c>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-7325410.2845759997</v>
      </c>
      <c r="AR81" s="249"/>
    </row>
    <row r="82" spans="1:45" x14ac:dyDescent="0.2">
      <c r="A82" s="245" t="s">
        <v>309</v>
      </c>
      <c r="B82" s="237">
        <f t="shared" ref="B82:AO82" si="28">B54-B55</f>
        <v>0</v>
      </c>
      <c r="C82" s="237">
        <f>C54+C55</f>
        <v>0</v>
      </c>
      <c r="D82" s="237">
        <f t="shared" si="28"/>
        <v>0</v>
      </c>
      <c r="E82" s="237">
        <f t="shared" si="28"/>
        <v>0</v>
      </c>
      <c r="F82" s="237">
        <f t="shared" si="28"/>
        <v>0</v>
      </c>
      <c r="G82" s="237">
        <f t="shared" si="28"/>
        <v>0</v>
      </c>
      <c r="H82" s="237">
        <f t="shared" si="28"/>
        <v>0</v>
      </c>
      <c r="I82" s="237">
        <f t="shared" si="28"/>
        <v>0</v>
      </c>
      <c r="J82" s="237">
        <f t="shared" si="28"/>
        <v>0</v>
      </c>
      <c r="K82" s="237">
        <f t="shared" si="28"/>
        <v>0</v>
      </c>
      <c r="L82" s="237">
        <f t="shared" si="28"/>
        <v>0</v>
      </c>
      <c r="M82" s="237">
        <f t="shared" si="28"/>
        <v>0</v>
      </c>
      <c r="N82" s="237">
        <f t="shared" si="28"/>
        <v>0</v>
      </c>
      <c r="O82" s="237">
        <f t="shared" si="28"/>
        <v>0</v>
      </c>
      <c r="P82" s="237">
        <f t="shared" si="28"/>
        <v>0</v>
      </c>
      <c r="Q82" s="237">
        <f t="shared" si="28"/>
        <v>0</v>
      </c>
      <c r="R82" s="237">
        <f t="shared" si="28"/>
        <v>0</v>
      </c>
      <c r="S82" s="237">
        <f t="shared" si="28"/>
        <v>0</v>
      </c>
      <c r="T82" s="237">
        <f t="shared" si="28"/>
        <v>0</v>
      </c>
      <c r="U82" s="237">
        <f t="shared" si="28"/>
        <v>0</v>
      </c>
      <c r="V82" s="237">
        <f t="shared" si="28"/>
        <v>0</v>
      </c>
      <c r="W82" s="237">
        <f t="shared" si="28"/>
        <v>0</v>
      </c>
      <c r="X82" s="237">
        <f t="shared" si="28"/>
        <v>0</v>
      </c>
      <c r="Y82" s="237">
        <f t="shared" si="28"/>
        <v>0</v>
      </c>
      <c r="Z82" s="237">
        <f t="shared" si="28"/>
        <v>0</v>
      </c>
      <c r="AA82" s="237">
        <f t="shared" si="28"/>
        <v>0</v>
      </c>
      <c r="AB82" s="237">
        <f t="shared" si="28"/>
        <v>0</v>
      </c>
      <c r="AC82" s="237">
        <f t="shared" si="28"/>
        <v>0</v>
      </c>
      <c r="AD82" s="237">
        <f t="shared" si="28"/>
        <v>0</v>
      </c>
      <c r="AE82" s="237">
        <f t="shared" si="28"/>
        <v>0</v>
      </c>
      <c r="AF82" s="237">
        <f t="shared" si="28"/>
        <v>0</v>
      </c>
      <c r="AG82" s="237">
        <f t="shared" si="28"/>
        <v>0</v>
      </c>
      <c r="AH82" s="237">
        <f t="shared" si="28"/>
        <v>0</v>
      </c>
      <c r="AI82" s="237">
        <f t="shared" si="28"/>
        <v>0</v>
      </c>
      <c r="AJ82" s="237">
        <f t="shared" si="28"/>
        <v>0</v>
      </c>
      <c r="AK82" s="237">
        <f t="shared" si="28"/>
        <v>0</v>
      </c>
      <c r="AL82" s="237">
        <f t="shared" si="28"/>
        <v>0</v>
      </c>
      <c r="AM82" s="237">
        <f t="shared" si="28"/>
        <v>0</v>
      </c>
      <c r="AN82" s="237">
        <f t="shared" si="28"/>
        <v>0</v>
      </c>
      <c r="AO82" s="237">
        <f t="shared" si="28"/>
        <v>0</v>
      </c>
      <c r="AP82" s="237">
        <f>AP54-AP55</f>
        <v>0</v>
      </c>
    </row>
    <row r="83" spans="1:45" ht="14.25" x14ac:dyDescent="0.2">
      <c r="A83" s="246" t="s">
        <v>308</v>
      </c>
      <c r="B83" s="244">
        <f>SUM(B75:B82)</f>
        <v>-411818.99048640003</v>
      </c>
      <c r="C83" s="244">
        <f t="shared" ref="C83:V83" si="29">SUM(C75:C82)</f>
        <v>-8351232.5982897263</v>
      </c>
      <c r="D83" s="244">
        <f t="shared" si="29"/>
        <v>-124663.62326634015</v>
      </c>
      <c r="E83" s="244">
        <f t="shared" si="29"/>
        <v>-130522.8135598581</v>
      </c>
      <c r="F83" s="244">
        <f t="shared" si="29"/>
        <v>-136657.38579717136</v>
      </c>
      <c r="G83" s="244">
        <f t="shared" si="29"/>
        <v>-143080.28292963826</v>
      </c>
      <c r="H83" s="244">
        <f t="shared" si="29"/>
        <v>-149805.05622733143</v>
      </c>
      <c r="I83" s="244">
        <f t="shared" si="29"/>
        <v>-156845.89387001607</v>
      </c>
      <c r="J83" s="244">
        <f t="shared" si="29"/>
        <v>-164217.65088190659</v>
      </c>
      <c r="K83" s="244">
        <f t="shared" si="29"/>
        <v>-171935.88047335637</v>
      </c>
      <c r="L83" s="244">
        <f t="shared" si="29"/>
        <v>-180016.86685560396</v>
      </c>
      <c r="M83" s="244">
        <f t="shared" si="29"/>
        <v>-188477.65959781731</v>
      </c>
      <c r="N83" s="244">
        <f t="shared" si="29"/>
        <v>-197336.10959891489</v>
      </c>
      <c r="O83" s="244">
        <f t="shared" si="29"/>
        <v>-206610.90675006367</v>
      </c>
      <c r="P83" s="244">
        <f t="shared" si="29"/>
        <v>-216321.61936731698</v>
      </c>
      <c r="Q83" s="244">
        <f t="shared" si="29"/>
        <v>-226488.73547758054</v>
      </c>
      <c r="R83" s="244">
        <f t="shared" si="29"/>
        <v>-237133.70604502686</v>
      </c>
      <c r="S83" s="244">
        <f t="shared" si="29"/>
        <v>-248278.99022914321</v>
      </c>
      <c r="T83" s="244">
        <f t="shared" si="29"/>
        <v>-259948.10276991289</v>
      </c>
      <c r="U83" s="244">
        <f t="shared" si="29"/>
        <v>-272165.66360009904</v>
      </c>
      <c r="V83" s="244">
        <f t="shared" si="29"/>
        <v>-284957.44978930335</v>
      </c>
      <c r="W83" s="244">
        <f>SUM(W75:W82)</f>
        <v>-298350.44992940046</v>
      </c>
      <c r="X83" s="244">
        <f>SUM(X75:X82)</f>
        <v>-312372.92107608274</v>
      </c>
      <c r="Y83" s="244">
        <f>SUM(Y75:Y82)</f>
        <v>-327054.44836665841</v>
      </c>
      <c r="Z83" s="244">
        <f>SUM(Z75:Z82)</f>
        <v>-342426.00743989134</v>
      </c>
      <c r="AA83" s="244">
        <f t="shared" ref="AA83:AP83" si="30">SUM(AA75:AA82)</f>
        <v>-358520.02978956606</v>
      </c>
      <c r="AB83" s="244">
        <f t="shared" si="30"/>
        <v>-375370.47118967562</v>
      </c>
      <c r="AC83" s="244">
        <f t="shared" si="30"/>
        <v>-393012.88333559083</v>
      </c>
      <c r="AD83" s="244">
        <f t="shared" si="30"/>
        <v>-411484.48885236343</v>
      </c>
      <c r="AE83" s="244">
        <f t="shared" si="30"/>
        <v>-428766.83738416247</v>
      </c>
      <c r="AF83" s="244">
        <f t="shared" si="30"/>
        <v>-446775.04455429723</v>
      </c>
      <c r="AG83" s="244">
        <f t="shared" si="30"/>
        <v>-465539.596425578</v>
      </c>
      <c r="AH83" s="244">
        <f t="shared" si="30"/>
        <v>-485092.25947545201</v>
      </c>
      <c r="AI83" s="244">
        <f t="shared" si="30"/>
        <v>-505466.13437342178</v>
      </c>
      <c r="AJ83" s="244">
        <f t="shared" si="30"/>
        <v>-526695.7120171045</v>
      </c>
      <c r="AK83" s="244">
        <f t="shared" si="30"/>
        <v>-548816.93192182377</v>
      </c>
      <c r="AL83" s="244">
        <f t="shared" si="30"/>
        <v>-571867.24306253984</v>
      </c>
      <c r="AM83" s="244">
        <f t="shared" si="30"/>
        <v>-595885.66727116704</v>
      </c>
      <c r="AN83" s="244">
        <f t="shared" si="30"/>
        <v>-620912.86529655557</v>
      </c>
      <c r="AO83" s="244">
        <f t="shared" si="30"/>
        <v>-646991.20563901053</v>
      </c>
      <c r="AP83" s="244">
        <f t="shared" si="30"/>
        <v>-674164.83627584984</v>
      </c>
    </row>
    <row r="84" spans="1:45" ht="14.25" x14ac:dyDescent="0.2">
      <c r="A84" s="246" t="s">
        <v>307</v>
      </c>
      <c r="B84" s="244">
        <f>SUM($B$83:B83)</f>
        <v>-411818.99048640003</v>
      </c>
      <c r="C84" s="244">
        <f>SUM($B$83:C83)</f>
        <v>-8763051.5887761265</v>
      </c>
      <c r="D84" s="244">
        <f>SUM($B$83:D83)</f>
        <v>-8887715.2120424658</v>
      </c>
      <c r="E84" s="244">
        <f>SUM($B$83:E83)</f>
        <v>-9018238.0256023239</v>
      </c>
      <c r="F84" s="244">
        <f>SUM($B$83:F83)</f>
        <v>-9154895.4113994949</v>
      </c>
      <c r="G84" s="244">
        <f>SUM($B$83:G83)</f>
        <v>-9297975.6943291333</v>
      </c>
      <c r="H84" s="244">
        <f>SUM($B$83:H83)</f>
        <v>-9447780.7505564652</v>
      </c>
      <c r="I84" s="244">
        <f>SUM($B$83:I83)</f>
        <v>-9604626.6444264818</v>
      </c>
      <c r="J84" s="244">
        <f>SUM($B$83:J83)</f>
        <v>-9768844.2953083888</v>
      </c>
      <c r="K84" s="244">
        <f>SUM($B$83:K83)</f>
        <v>-9940780.1757817455</v>
      </c>
      <c r="L84" s="244">
        <f>SUM($B$83:L83)</f>
        <v>-10120797.04263735</v>
      </c>
      <c r="M84" s="244">
        <f>SUM($B$83:M83)</f>
        <v>-10309274.702235168</v>
      </c>
      <c r="N84" s="244">
        <f>SUM($B$83:N83)</f>
        <v>-10506610.811834082</v>
      </c>
      <c r="O84" s="244">
        <f>SUM($B$83:O83)</f>
        <v>-10713221.718584146</v>
      </c>
      <c r="P84" s="244">
        <f>SUM($B$83:P83)</f>
        <v>-10929543.337951463</v>
      </c>
      <c r="Q84" s="244">
        <f>SUM($B$83:Q83)</f>
        <v>-11156032.073429042</v>
      </c>
      <c r="R84" s="244">
        <f>SUM($B$83:R83)</f>
        <v>-11393165.779474068</v>
      </c>
      <c r="S84" s="244">
        <f>SUM($B$83:S83)</f>
        <v>-11641444.769703211</v>
      </c>
      <c r="T84" s="244">
        <f>SUM($B$83:T83)</f>
        <v>-11901392.872473124</v>
      </c>
      <c r="U84" s="244">
        <f>SUM($B$83:U83)</f>
        <v>-12173558.536073223</v>
      </c>
      <c r="V84" s="244">
        <f>SUM($B$83:V83)</f>
        <v>-12458515.985862527</v>
      </c>
      <c r="W84" s="244">
        <f>SUM($B$83:W83)</f>
        <v>-12756866.435791928</v>
      </c>
      <c r="X84" s="244">
        <f>SUM($B$83:X83)</f>
        <v>-13069239.356868012</v>
      </c>
      <c r="Y84" s="244">
        <f>SUM($B$83:Y83)</f>
        <v>-13396293.805234671</v>
      </c>
      <c r="Z84" s="244">
        <f>SUM($B$83:Z83)</f>
        <v>-13738719.812674562</v>
      </c>
      <c r="AA84" s="244">
        <f>SUM($B$83:AA83)</f>
        <v>-14097239.842464127</v>
      </c>
      <c r="AB84" s="244">
        <f>SUM($B$83:AB83)</f>
        <v>-14472610.313653802</v>
      </c>
      <c r="AC84" s="244">
        <f>SUM($B$83:AC83)</f>
        <v>-14865623.196989393</v>
      </c>
      <c r="AD84" s="244">
        <f>SUM($B$83:AD83)</f>
        <v>-15277107.685841756</v>
      </c>
      <c r="AE84" s="244">
        <f>SUM($B$83:AE83)</f>
        <v>-15705874.523225918</v>
      </c>
      <c r="AF84" s="244">
        <f>SUM($B$83:AF83)</f>
        <v>-16152649.567780215</v>
      </c>
      <c r="AG84" s="244">
        <f>SUM($B$83:AG83)</f>
        <v>-16618189.164205793</v>
      </c>
      <c r="AH84" s="244">
        <f>SUM($B$83:AH83)</f>
        <v>-17103281.423681244</v>
      </c>
      <c r="AI84" s="244">
        <f>SUM($B$83:AI83)</f>
        <v>-17608747.558054667</v>
      </c>
      <c r="AJ84" s="244">
        <f>SUM($B$83:AJ83)</f>
        <v>-18135443.270071771</v>
      </c>
      <c r="AK84" s="244">
        <f>SUM($B$83:AK83)</f>
        <v>-18684260.201993596</v>
      </c>
      <c r="AL84" s="244">
        <f>SUM($B$83:AL83)</f>
        <v>-19256127.445056137</v>
      </c>
      <c r="AM84" s="244">
        <f>SUM($B$83:AM83)</f>
        <v>-19852013.112327304</v>
      </c>
      <c r="AN84" s="244">
        <f>SUM($B$83:AN83)</f>
        <v>-20472925.977623858</v>
      </c>
      <c r="AO84" s="244">
        <f>SUM($B$83:AO83)</f>
        <v>-21119917.18326287</v>
      </c>
      <c r="AP84" s="244">
        <f>SUM($B$83:AP83)</f>
        <v>-21794082.019538719</v>
      </c>
    </row>
    <row r="85" spans="1:45" x14ac:dyDescent="0.2">
      <c r="A85" s="245" t="s">
        <v>552</v>
      </c>
      <c r="B85" s="254">
        <f>1/POWER((1+$B$44),B73)</f>
        <v>0.59588824077044755</v>
      </c>
      <c r="C85" s="254">
        <f t="shared" ref="C85:AP85" si="31">1/POWER((1+$B$44),C73)</f>
        <v>0.54235755053285484</v>
      </c>
      <c r="D85" s="254">
        <f t="shared" si="31"/>
        <v>0.49363570631915432</v>
      </c>
      <c r="E85" s="254">
        <f t="shared" si="31"/>
        <v>0.44929071295090039</v>
      </c>
      <c r="F85" s="254">
        <f t="shared" si="31"/>
        <v>0.40892938286238317</v>
      </c>
      <c r="G85" s="254">
        <f t="shared" si="31"/>
        <v>0.37219384987929666</v>
      </c>
      <c r="H85" s="254">
        <f t="shared" si="31"/>
        <v>0.3387583961766602</v>
      </c>
      <c r="I85" s="254">
        <f t="shared" si="31"/>
        <v>0.30832656428202437</v>
      </c>
      <c r="J85" s="254">
        <f t="shared" si="31"/>
        <v>0.28062852851736092</v>
      </c>
      <c r="K85" s="254">
        <f t="shared" si="31"/>
        <v>0.25541870257336935</v>
      </c>
      <c r="L85" s="254">
        <f t="shared" si="31"/>
        <v>0.23247356200361272</v>
      </c>
      <c r="M85" s="254">
        <f t="shared" si="31"/>
        <v>0.21158966233149432</v>
      </c>
      <c r="N85" s="254">
        <f t="shared" si="31"/>
        <v>0.19258183519750091</v>
      </c>
      <c r="O85" s="254">
        <f t="shared" si="31"/>
        <v>0.17528154655274497</v>
      </c>
      <c r="P85" s="254">
        <f t="shared" si="31"/>
        <v>0.15953540234162647</v>
      </c>
      <c r="Q85" s="254">
        <f t="shared" si="31"/>
        <v>0.14520378842416171</v>
      </c>
      <c r="R85" s="254">
        <f t="shared" si="31"/>
        <v>0.13215963267876735</v>
      </c>
      <c r="S85" s="254">
        <f t="shared" si="31"/>
        <v>0.12028727830960895</v>
      </c>
      <c r="T85" s="254">
        <f t="shared" si="31"/>
        <v>0.10948145836862559</v>
      </c>
      <c r="U85" s="254">
        <f t="shared" si="31"/>
        <v>9.9646362399768443E-2</v>
      </c>
      <c r="V85" s="254">
        <f t="shared" si="31"/>
        <v>9.0694786929797461E-2</v>
      </c>
      <c r="W85" s="254">
        <f t="shared" si="31"/>
        <v>8.2547362273411681E-2</v>
      </c>
      <c r="X85" s="254">
        <f t="shared" si="31"/>
        <v>7.5131848797134526E-2</v>
      </c>
      <c r="Y85" s="254">
        <f t="shared" si="31"/>
        <v>6.8382496402234039E-2</v>
      </c>
      <c r="Z85" s="254">
        <f t="shared" si="31"/>
        <v>6.2239461547496142E-2</v>
      </c>
      <c r="AA85" s="254">
        <f t="shared" si="31"/>
        <v>5.6648276642847148E-2</v>
      </c>
      <c r="AB85" s="254">
        <f t="shared" si="31"/>
        <v>5.1559367109171889E-2</v>
      </c>
      <c r="AC85" s="254">
        <f t="shared" si="31"/>
        <v>4.6927611822309881E-2</v>
      </c>
      <c r="AD85" s="254">
        <f t="shared" si="31"/>
        <v>4.2711943043879028E-2</v>
      </c>
      <c r="AE85" s="254">
        <f t="shared" si="31"/>
        <v>3.88749822916893E-2</v>
      </c>
      <c r="AF85" s="254">
        <f t="shared" si="31"/>
        <v>3.5382708921169827E-2</v>
      </c>
      <c r="AG85" s="254">
        <f t="shared" si="31"/>
        <v>3.2204158479266255E-2</v>
      </c>
      <c r="AH85" s="254">
        <f t="shared" si="31"/>
        <v>2.9311148156244884E-2</v>
      </c>
      <c r="AI85" s="254">
        <f t="shared" si="31"/>
        <v>2.6678026901105743E-2</v>
      </c>
      <c r="AJ85" s="254">
        <f t="shared" si="31"/>
        <v>2.4281447984987482E-2</v>
      </c>
      <c r="AK85" s="254">
        <f t="shared" si="31"/>
        <v>2.2100161995983875E-2</v>
      </c>
      <c r="AL85" s="254">
        <f t="shared" si="31"/>
        <v>2.0114828429948002E-2</v>
      </c>
      <c r="AM85" s="254">
        <f t="shared" si="31"/>
        <v>1.8307844206742519E-2</v>
      </c>
      <c r="AN85" s="254">
        <f t="shared" si="31"/>
        <v>1.6663187591464922E-2</v>
      </c>
      <c r="AO85" s="254">
        <f t="shared" si="31"/>
        <v>1.5166276136766117E-2</v>
      </c>
      <c r="AP85" s="254">
        <f t="shared" si="31"/>
        <v>1.3803837386698929E-2</v>
      </c>
    </row>
    <row r="86" spans="1:45" ht="28.5" x14ac:dyDescent="0.2">
      <c r="A86" s="243" t="s">
        <v>306</v>
      </c>
      <c r="B86" s="244">
        <f>B83*B85</f>
        <v>-245398.09375680258</v>
      </c>
      <c r="C86" s="244">
        <f>C83*C85</f>
        <v>-4529354.0559385447</v>
      </c>
      <c r="D86" s="244">
        <f t="shared" ref="D86:AO86" si="32">D83*D85</f>
        <v>-61538.41572338478</v>
      </c>
      <c r="E86" s="244">
        <f t="shared" si="32"/>
        <v>-58642.687960666095</v>
      </c>
      <c r="F86" s="244">
        <f t="shared" si="32"/>
        <v>-55883.220437623888</v>
      </c>
      <c r="G86" s="244">
        <f t="shared" si="32"/>
        <v>-53253.601345401075</v>
      </c>
      <c r="H86" s="244">
        <f t="shared" si="32"/>
        <v>-50747.720586725198</v>
      </c>
      <c r="I86" s="244">
        <f t="shared" si="32"/>
        <v>-48359.755578685079</v>
      </c>
      <c r="J86" s="244">
        <f t="shared" si="32"/>
        <v>-46084.157723567143</v>
      </c>
      <c r="K86" s="244">
        <f t="shared" si="32"/>
        <v>-43915.639516314593</v>
      </c>
      <c r="L86" s="244">
        <f t="shared" si="32"/>
        <v>-41849.162258652344</v>
      </c>
      <c r="M86" s="244">
        <f t="shared" si="32"/>
        <v>-39879.924351332491</v>
      </c>
      <c r="N86" s="244">
        <f t="shared" si="32"/>
        <v>-38003.350137294205</v>
      </c>
      <c r="O86" s="244">
        <f t="shared" si="32"/>
        <v>-36215.079269816139</v>
      </c>
      <c r="P86" s="244">
        <f t="shared" si="32"/>
        <v>-34510.956580957092</v>
      </c>
      <c r="Q86" s="244">
        <f t="shared" si="32"/>
        <v>-32887.022426742529</v>
      </c>
      <c r="R86" s="244">
        <f t="shared" si="32"/>
        <v>-31339.503486665541</v>
      </c>
      <c r="S86" s="244">
        <f t="shared" si="32"/>
        <v>-29864.803996121631</v>
      </c>
      <c r="T86" s="244">
        <f t="shared" si="32"/>
        <v>-28459.497391407425</v>
      </c>
      <c r="U86" s="244">
        <f t="shared" si="32"/>
        <v>-27120.318347868935</v>
      </c>
      <c r="V86" s="244">
        <f t="shared" si="32"/>
        <v>-25844.155192699327</v>
      </c>
      <c r="W86" s="244">
        <f t="shared" si="32"/>
        <v>-24628.042674757591</v>
      </c>
      <c r="X86" s="244">
        <f t="shared" si="32"/>
        <v>-23469.155074607486</v>
      </c>
      <c r="Y86" s="244">
        <f t="shared" si="32"/>
        <v>-22364.799638767658</v>
      </c>
      <c r="Z86" s="244">
        <f t="shared" si="32"/>
        <v>-21312.410322917745</v>
      </c>
      <c r="AA86" s="244">
        <f t="shared" si="32"/>
        <v>-20309.541829521138</v>
      </c>
      <c r="AB86" s="244">
        <f t="shared" si="32"/>
        <v>-19353.863926011316</v>
      </c>
      <c r="AC86" s="244">
        <f t="shared" si="32"/>
        <v>-18443.156030339367</v>
      </c>
      <c r="AD86" s="244">
        <f t="shared" si="32"/>
        <v>-17575.30205130182</v>
      </c>
      <c r="AE86" s="244">
        <f t="shared" si="32"/>
        <v>-16668.303210572943</v>
      </c>
      <c r="AF86" s="244">
        <f t="shared" si="32"/>
        <v>-15808.11135470738</v>
      </c>
      <c r="AG86" s="244">
        <f t="shared" si="32"/>
        <v>-14992.310941662969</v>
      </c>
      <c r="AH86" s="244">
        <f t="shared" si="32"/>
        <v>-14218.61108693256</v>
      </c>
      <c r="AI86" s="244">
        <f t="shared" si="32"/>
        <v>-13484.839130412076</v>
      </c>
      <c r="AJ86" s="244">
        <f t="shared" si="32"/>
        <v>-12788.934535259268</v>
      </c>
      <c r="AK86" s="244">
        <f t="shared" si="32"/>
        <v>-12128.943101611159</v>
      </c>
      <c r="AL86" s="244">
        <f t="shared" si="32"/>
        <v>-11503.011478910361</v>
      </c>
      <c r="AM86" s="244">
        <f t="shared" si="32"/>
        <v>-10909.381961431336</v>
      </c>
      <c r="AN86" s="244">
        <f t="shared" si="32"/>
        <v>-10346.387552390495</v>
      </c>
      <c r="AO86" s="244">
        <f t="shared" si="32"/>
        <v>-9812.4472827804657</v>
      </c>
      <c r="AP86" s="244">
        <f>AP83*AP85</f>
        <v>-9306.0617717823388</v>
      </c>
    </row>
    <row r="87" spans="1:45" ht="14.25" x14ac:dyDescent="0.2">
      <c r="A87" s="243" t="s">
        <v>305</v>
      </c>
      <c r="B87" s="244">
        <f>SUM($B$86:B86)</f>
        <v>-245398.09375680258</v>
      </c>
      <c r="C87" s="244">
        <f>SUM($B$86:C86)</f>
        <v>-4774752.1496953471</v>
      </c>
      <c r="D87" s="244">
        <f>SUM($B$86:D86)</f>
        <v>-4836290.5654187314</v>
      </c>
      <c r="E87" s="244">
        <f>SUM($B$86:E86)</f>
        <v>-4894933.2533793971</v>
      </c>
      <c r="F87" s="244">
        <f>SUM($B$86:F86)</f>
        <v>-4950816.4738170207</v>
      </c>
      <c r="G87" s="244">
        <f>SUM($B$86:G86)</f>
        <v>-5004070.0751624219</v>
      </c>
      <c r="H87" s="244">
        <f>SUM($B$86:H86)</f>
        <v>-5054817.7957491474</v>
      </c>
      <c r="I87" s="244">
        <f>SUM($B$86:I86)</f>
        <v>-5103177.551327832</v>
      </c>
      <c r="J87" s="244">
        <f>SUM($B$86:J86)</f>
        <v>-5149261.7090513995</v>
      </c>
      <c r="K87" s="244">
        <f>SUM($B$86:K86)</f>
        <v>-5193177.348567714</v>
      </c>
      <c r="L87" s="244">
        <f>SUM($B$86:L86)</f>
        <v>-5235026.510826366</v>
      </c>
      <c r="M87" s="244">
        <f>SUM($B$86:M86)</f>
        <v>-5274906.4351776987</v>
      </c>
      <c r="N87" s="244">
        <f>SUM($B$86:N86)</f>
        <v>-5312909.785314993</v>
      </c>
      <c r="O87" s="244">
        <f>SUM($B$86:O86)</f>
        <v>-5349124.8645848092</v>
      </c>
      <c r="P87" s="244">
        <f>SUM($B$86:P86)</f>
        <v>-5383635.8211657666</v>
      </c>
      <c r="Q87" s="244">
        <f>SUM($B$86:Q86)</f>
        <v>-5416522.8435925087</v>
      </c>
      <c r="R87" s="244">
        <f>SUM($B$86:R86)</f>
        <v>-5447862.3470791746</v>
      </c>
      <c r="S87" s="244">
        <f>SUM($B$86:S86)</f>
        <v>-5477727.1510752961</v>
      </c>
      <c r="T87" s="244">
        <f>SUM($B$86:T86)</f>
        <v>-5506186.6484667035</v>
      </c>
      <c r="U87" s="244">
        <f>SUM($B$86:U86)</f>
        <v>-5533306.966814572</v>
      </c>
      <c r="V87" s="244">
        <f>SUM($B$86:V86)</f>
        <v>-5559151.1220072713</v>
      </c>
      <c r="W87" s="244">
        <f>SUM($B$86:W86)</f>
        <v>-5583779.1646820288</v>
      </c>
      <c r="X87" s="244">
        <f>SUM($B$86:X86)</f>
        <v>-5607248.3197566364</v>
      </c>
      <c r="Y87" s="244">
        <f>SUM($B$86:Y86)</f>
        <v>-5629613.1193954041</v>
      </c>
      <c r="Z87" s="244">
        <f>SUM($B$86:Z86)</f>
        <v>-5650925.5297183217</v>
      </c>
      <c r="AA87" s="244">
        <f>SUM($B$86:AA86)</f>
        <v>-5671235.0715478426</v>
      </c>
      <c r="AB87" s="244">
        <f>SUM($B$86:AB86)</f>
        <v>-5690588.9354738537</v>
      </c>
      <c r="AC87" s="244">
        <f>SUM($B$86:AC86)</f>
        <v>-5709032.0915041929</v>
      </c>
      <c r="AD87" s="244">
        <f>SUM($B$86:AD86)</f>
        <v>-5726607.393555495</v>
      </c>
      <c r="AE87" s="244">
        <f>SUM($B$86:AE86)</f>
        <v>-5743275.6967660682</v>
      </c>
      <c r="AF87" s="244">
        <f>SUM($B$86:AF86)</f>
        <v>-5759083.808120776</v>
      </c>
      <c r="AG87" s="244">
        <f>SUM($B$86:AG86)</f>
        <v>-5774076.1190624386</v>
      </c>
      <c r="AH87" s="244">
        <f>SUM($B$86:AH86)</f>
        <v>-5788294.7301493715</v>
      </c>
      <c r="AI87" s="244">
        <f>SUM($B$86:AI86)</f>
        <v>-5801779.5692797834</v>
      </c>
      <c r="AJ87" s="244">
        <f>SUM($B$86:AJ86)</f>
        <v>-5814568.5038150428</v>
      </c>
      <c r="AK87" s="244">
        <f>SUM($B$86:AK86)</f>
        <v>-5826697.4469166538</v>
      </c>
      <c r="AL87" s="244">
        <f>SUM($B$86:AL86)</f>
        <v>-5838200.458395564</v>
      </c>
      <c r="AM87" s="244">
        <f>SUM($B$86:AM86)</f>
        <v>-5849109.8403569954</v>
      </c>
      <c r="AN87" s="244">
        <f>SUM($B$86:AN86)</f>
        <v>-5859456.2279093862</v>
      </c>
      <c r="AO87" s="244">
        <f>SUM($B$86:AO86)</f>
        <v>-5869268.6751921671</v>
      </c>
      <c r="AP87" s="244">
        <f>SUM($B$86:AP86)</f>
        <v>-5878574.7369639492</v>
      </c>
    </row>
    <row r="88" spans="1:45" ht="14.25" x14ac:dyDescent="0.2">
      <c r="A88" s="243" t="s">
        <v>304</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255">
        <f>IF((ISERR(IRR($B$83:M83))),0,IF(IRR($B$83:M83)&lt;0,0,IRR($B$83:M83)))</f>
        <v>0</v>
      </c>
      <c r="N88" s="255">
        <f>IF((ISERR(IRR($B$83:N83))),0,IF(IRR($B$83:N83)&lt;0,0,IRR($B$83:N83)))</f>
        <v>0</v>
      </c>
      <c r="O88" s="255">
        <f>IF((ISERR(IRR($B$83:O83))),0,IF(IRR($B$83:O83)&lt;0,0,IRR($B$83:O83)))</f>
        <v>0</v>
      </c>
      <c r="P88" s="255">
        <f>IF((ISERR(IRR($B$83:P83))),0,IF(IRR($B$83:P83)&lt;0,0,IRR($B$83:P83)))</f>
        <v>0</v>
      </c>
      <c r="Q88" s="255">
        <f>IF((ISERR(IRR($B$83:Q83))),0,IF(IRR($B$83:Q83)&lt;0,0,IRR($B$83:Q83)))</f>
        <v>0</v>
      </c>
      <c r="R88" s="255">
        <f>IF((ISERR(IRR($B$83:R83))),0,IF(IRR($B$83:R83)&lt;0,0,IRR($B$83:R83)))</f>
        <v>0</v>
      </c>
      <c r="S88" s="255">
        <f>IF((ISERR(IRR($B$83:S83))),0,IF(IRR($B$83:S83)&lt;0,0,IRR($B$83:S83)))</f>
        <v>0</v>
      </c>
      <c r="T88" s="255">
        <f>IF((ISERR(IRR($B$83:T83))),0,IF(IRR($B$83:T83)&lt;0,0,IRR($B$83:T83)))</f>
        <v>0</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0</v>
      </c>
      <c r="AL88" s="255">
        <f>IF((ISERR(IRR($B$83:AL83))),0,IF(IRR($B$83:AL83)&lt;0,0,IRR($B$83:AL83)))</f>
        <v>0</v>
      </c>
      <c r="AM88" s="255">
        <f>IF((ISERR(IRR($B$83:AM83))),0,IF(IRR($B$83:AM83)&lt;0,0,IRR($B$83:AM83)))</f>
        <v>0</v>
      </c>
      <c r="AN88" s="255">
        <f>IF((ISERR(IRR($B$83:AN83))),0,IF(IRR($B$83:AN83)&lt;0,0,IRR($B$83:AN83)))</f>
        <v>0</v>
      </c>
      <c r="AO88" s="255">
        <f>IF((ISERR(IRR($B$83:AO83))),0,IF(IRR($B$83:AO83)&lt;0,0,IRR($B$83:AO83)))</f>
        <v>0</v>
      </c>
      <c r="AP88" s="255">
        <f>IF((ISERR(IRR($B$83:AP83))),0,IF(IRR($B$83:AP83)&lt;0,0,IRR($B$83:AP83)))</f>
        <v>0</v>
      </c>
    </row>
    <row r="89" spans="1:45" ht="14.25" x14ac:dyDescent="0.2">
      <c r="A89" s="243" t="s">
        <v>303</v>
      </c>
      <c r="B89" s="256">
        <f>IF(AND(B84&gt;0,A84&lt;0),(B74-(B84/(B84-A84))),0)</f>
        <v>0</v>
      </c>
      <c r="C89" s="256">
        <f t="shared" ref="C89:AP89" si="33">IF(AND(C84&gt;0,B84&lt;0),(C74-(C84/(C84-B84))),0)</f>
        <v>0</v>
      </c>
      <c r="D89" s="256">
        <f t="shared" si="33"/>
        <v>0</v>
      </c>
      <c r="E89" s="256">
        <f t="shared" si="33"/>
        <v>0</v>
      </c>
      <c r="F89" s="256">
        <f t="shared" si="33"/>
        <v>0</v>
      </c>
      <c r="G89" s="256">
        <f t="shared" si="33"/>
        <v>0</v>
      </c>
      <c r="H89" s="256">
        <f>IF(AND(H84&gt;0,G84&lt;0),(H74-(H84/(H84-G84))),0)</f>
        <v>0</v>
      </c>
      <c r="I89" s="256">
        <f t="shared" si="33"/>
        <v>0</v>
      </c>
      <c r="J89" s="256">
        <f t="shared" si="33"/>
        <v>0</v>
      </c>
      <c r="K89" s="256">
        <f t="shared" si="33"/>
        <v>0</v>
      </c>
      <c r="L89" s="256">
        <f t="shared" si="33"/>
        <v>0</v>
      </c>
      <c r="M89" s="256">
        <f t="shared" si="33"/>
        <v>0</v>
      </c>
      <c r="N89" s="256">
        <f t="shared" si="33"/>
        <v>0</v>
      </c>
      <c r="O89" s="256">
        <f t="shared" si="33"/>
        <v>0</v>
      </c>
      <c r="P89" s="256">
        <f t="shared" si="33"/>
        <v>0</v>
      </c>
      <c r="Q89" s="256">
        <f t="shared" si="33"/>
        <v>0</v>
      </c>
      <c r="R89" s="256">
        <f t="shared" si="33"/>
        <v>0</v>
      </c>
      <c r="S89" s="256">
        <f t="shared" si="33"/>
        <v>0</v>
      </c>
      <c r="T89" s="256">
        <f t="shared" si="33"/>
        <v>0</v>
      </c>
      <c r="U89" s="256">
        <f t="shared" si="33"/>
        <v>0</v>
      </c>
      <c r="V89" s="256">
        <f t="shared" si="33"/>
        <v>0</v>
      </c>
      <c r="W89" s="256">
        <f t="shared" si="33"/>
        <v>0</v>
      </c>
      <c r="X89" s="256">
        <f t="shared" si="33"/>
        <v>0</v>
      </c>
      <c r="Y89" s="256">
        <f t="shared" si="33"/>
        <v>0</v>
      </c>
      <c r="Z89" s="256">
        <f t="shared" si="33"/>
        <v>0</v>
      </c>
      <c r="AA89" s="256">
        <f t="shared" si="33"/>
        <v>0</v>
      </c>
      <c r="AB89" s="256">
        <f t="shared" si="33"/>
        <v>0</v>
      </c>
      <c r="AC89" s="256">
        <f t="shared" si="33"/>
        <v>0</v>
      </c>
      <c r="AD89" s="256">
        <f t="shared" si="33"/>
        <v>0</v>
      </c>
      <c r="AE89" s="256">
        <f t="shared" si="33"/>
        <v>0</v>
      </c>
      <c r="AF89" s="256">
        <f t="shared" si="33"/>
        <v>0</v>
      </c>
      <c r="AG89" s="256">
        <f t="shared" si="33"/>
        <v>0</v>
      </c>
      <c r="AH89" s="256">
        <f t="shared" si="33"/>
        <v>0</v>
      </c>
      <c r="AI89" s="256">
        <f t="shared" si="33"/>
        <v>0</v>
      </c>
      <c r="AJ89" s="256">
        <f t="shared" si="33"/>
        <v>0</v>
      </c>
      <c r="AK89" s="256">
        <f t="shared" si="33"/>
        <v>0</v>
      </c>
      <c r="AL89" s="256">
        <f t="shared" si="33"/>
        <v>0</v>
      </c>
      <c r="AM89" s="256">
        <f t="shared" si="33"/>
        <v>0</v>
      </c>
      <c r="AN89" s="256">
        <f t="shared" si="33"/>
        <v>0</v>
      </c>
      <c r="AO89" s="256">
        <f t="shared" si="33"/>
        <v>0</v>
      </c>
      <c r="AP89" s="256">
        <f t="shared" si="33"/>
        <v>0</v>
      </c>
    </row>
    <row r="90" spans="1:45" ht="15" thickBot="1" x14ac:dyDescent="0.25">
      <c r="A90" s="257" t="s">
        <v>302</v>
      </c>
      <c r="B90" s="258">
        <f t="shared" ref="B90:AP90" si="34">IF(AND(B87&gt;0,A87&lt;0),(B74-(B87/(B87-A87))),0)</f>
        <v>0</v>
      </c>
      <c r="C90" s="258">
        <f t="shared" si="34"/>
        <v>0</v>
      </c>
      <c r="D90" s="258">
        <f t="shared" si="34"/>
        <v>0</v>
      </c>
      <c r="E90" s="258">
        <f t="shared" si="34"/>
        <v>0</v>
      </c>
      <c r="F90" s="258">
        <f t="shared" si="34"/>
        <v>0</v>
      </c>
      <c r="G90" s="258">
        <f t="shared" si="34"/>
        <v>0</v>
      </c>
      <c r="H90" s="258">
        <f t="shared" si="34"/>
        <v>0</v>
      </c>
      <c r="I90" s="258">
        <f t="shared" si="34"/>
        <v>0</v>
      </c>
      <c r="J90" s="258">
        <f t="shared" si="34"/>
        <v>0</v>
      </c>
      <c r="K90" s="258">
        <f t="shared" si="34"/>
        <v>0</v>
      </c>
      <c r="L90" s="258">
        <f t="shared" si="34"/>
        <v>0</v>
      </c>
      <c r="M90" s="258">
        <f t="shared" si="34"/>
        <v>0</v>
      </c>
      <c r="N90" s="258">
        <f t="shared" si="34"/>
        <v>0</v>
      </c>
      <c r="O90" s="258">
        <f t="shared" si="34"/>
        <v>0</v>
      </c>
      <c r="P90" s="258">
        <f t="shared" si="34"/>
        <v>0</v>
      </c>
      <c r="Q90" s="258">
        <f t="shared" si="34"/>
        <v>0</v>
      </c>
      <c r="R90" s="258">
        <f t="shared" si="34"/>
        <v>0</v>
      </c>
      <c r="S90" s="258">
        <f t="shared" si="34"/>
        <v>0</v>
      </c>
      <c r="T90" s="258">
        <f t="shared" si="34"/>
        <v>0</v>
      </c>
      <c r="U90" s="258">
        <f t="shared" si="34"/>
        <v>0</v>
      </c>
      <c r="V90" s="258">
        <f t="shared" si="34"/>
        <v>0</v>
      </c>
      <c r="W90" s="258">
        <f t="shared" si="34"/>
        <v>0</v>
      </c>
      <c r="X90" s="258">
        <f t="shared" si="34"/>
        <v>0</v>
      </c>
      <c r="Y90" s="258">
        <f t="shared" si="34"/>
        <v>0</v>
      </c>
      <c r="Z90" s="258">
        <f t="shared" si="34"/>
        <v>0</v>
      </c>
      <c r="AA90" s="258">
        <f t="shared" si="34"/>
        <v>0</v>
      </c>
      <c r="AB90" s="258">
        <f t="shared" si="34"/>
        <v>0</v>
      </c>
      <c r="AC90" s="258">
        <f t="shared" si="34"/>
        <v>0</v>
      </c>
      <c r="AD90" s="258">
        <f t="shared" si="34"/>
        <v>0</v>
      </c>
      <c r="AE90" s="258">
        <f t="shared" si="34"/>
        <v>0</v>
      </c>
      <c r="AF90" s="258">
        <f t="shared" si="34"/>
        <v>0</v>
      </c>
      <c r="AG90" s="258">
        <f t="shared" si="34"/>
        <v>0</v>
      </c>
      <c r="AH90" s="258">
        <f t="shared" si="34"/>
        <v>0</v>
      </c>
      <c r="AI90" s="258">
        <f t="shared" si="34"/>
        <v>0</v>
      </c>
      <c r="AJ90" s="258">
        <f t="shared" si="34"/>
        <v>0</v>
      </c>
      <c r="AK90" s="258">
        <f t="shared" si="34"/>
        <v>0</v>
      </c>
      <c r="AL90" s="258">
        <f t="shared" si="34"/>
        <v>0</v>
      </c>
      <c r="AM90" s="258">
        <f t="shared" si="34"/>
        <v>0</v>
      </c>
      <c r="AN90" s="258">
        <f t="shared" si="34"/>
        <v>0</v>
      </c>
      <c r="AO90" s="258">
        <f t="shared" si="34"/>
        <v>0</v>
      </c>
      <c r="AP90" s="258">
        <f t="shared" si="34"/>
        <v>0</v>
      </c>
    </row>
    <row r="91" spans="1:45" s="229" customFormat="1" x14ac:dyDescent="0.2">
      <c r="A91" s="203"/>
      <c r="B91" s="259">
        <v>2021</v>
      </c>
      <c r="C91" s="259">
        <f>B91+1</f>
        <v>2022</v>
      </c>
      <c r="D91" s="188">
        <f t="shared" ref="D91:AP91" si="35">C91+1</f>
        <v>2023</v>
      </c>
      <c r="E91" s="188">
        <f t="shared" si="35"/>
        <v>2024</v>
      </c>
      <c r="F91" s="188">
        <f t="shared" si="35"/>
        <v>2025</v>
      </c>
      <c r="G91" s="188">
        <f t="shared" si="35"/>
        <v>2026</v>
      </c>
      <c r="H91" s="188">
        <f t="shared" si="35"/>
        <v>2027</v>
      </c>
      <c r="I91" s="188">
        <f t="shared" si="35"/>
        <v>2028</v>
      </c>
      <c r="J91" s="188">
        <f t="shared" si="35"/>
        <v>2029</v>
      </c>
      <c r="K91" s="188">
        <f t="shared" si="35"/>
        <v>2030</v>
      </c>
      <c r="L91" s="188">
        <f t="shared" si="35"/>
        <v>2031</v>
      </c>
      <c r="M91" s="188">
        <f t="shared" si="35"/>
        <v>2032</v>
      </c>
      <c r="N91" s="188">
        <f t="shared" si="35"/>
        <v>2033</v>
      </c>
      <c r="O91" s="188">
        <f t="shared" si="35"/>
        <v>2034</v>
      </c>
      <c r="P91" s="188">
        <f t="shared" si="35"/>
        <v>2035</v>
      </c>
      <c r="Q91" s="188">
        <f t="shared" si="35"/>
        <v>2036</v>
      </c>
      <c r="R91" s="188">
        <f t="shared" si="35"/>
        <v>2037</v>
      </c>
      <c r="S91" s="188">
        <f t="shared" si="35"/>
        <v>2038</v>
      </c>
      <c r="T91" s="188">
        <f t="shared" si="35"/>
        <v>2039</v>
      </c>
      <c r="U91" s="188">
        <f t="shared" si="35"/>
        <v>2040</v>
      </c>
      <c r="V91" s="188">
        <f t="shared" si="35"/>
        <v>2041</v>
      </c>
      <c r="W91" s="188">
        <f t="shared" si="35"/>
        <v>2042</v>
      </c>
      <c r="X91" s="188">
        <f t="shared" si="35"/>
        <v>2043</v>
      </c>
      <c r="Y91" s="188">
        <f t="shared" si="35"/>
        <v>2044</v>
      </c>
      <c r="Z91" s="188">
        <f t="shared" si="35"/>
        <v>2045</v>
      </c>
      <c r="AA91" s="188">
        <f t="shared" si="35"/>
        <v>2046</v>
      </c>
      <c r="AB91" s="188">
        <f t="shared" si="35"/>
        <v>2047</v>
      </c>
      <c r="AC91" s="188">
        <f t="shared" si="35"/>
        <v>2048</v>
      </c>
      <c r="AD91" s="188">
        <f t="shared" si="35"/>
        <v>2049</v>
      </c>
      <c r="AE91" s="188">
        <f t="shared" si="35"/>
        <v>2050</v>
      </c>
      <c r="AF91" s="188">
        <f t="shared" si="35"/>
        <v>2051</v>
      </c>
      <c r="AG91" s="188">
        <f t="shared" si="35"/>
        <v>2052</v>
      </c>
      <c r="AH91" s="188">
        <f t="shared" si="35"/>
        <v>2053</v>
      </c>
      <c r="AI91" s="188">
        <f t="shared" si="35"/>
        <v>2054</v>
      </c>
      <c r="AJ91" s="188">
        <f t="shared" si="35"/>
        <v>2055</v>
      </c>
      <c r="AK91" s="188">
        <f t="shared" si="35"/>
        <v>2056</v>
      </c>
      <c r="AL91" s="188">
        <f t="shared" si="35"/>
        <v>2057</v>
      </c>
      <c r="AM91" s="188">
        <f t="shared" si="35"/>
        <v>2058</v>
      </c>
      <c r="AN91" s="188">
        <f t="shared" si="35"/>
        <v>2059</v>
      </c>
      <c r="AO91" s="188">
        <f t="shared" si="35"/>
        <v>2060</v>
      </c>
      <c r="AP91" s="188">
        <f t="shared" si="35"/>
        <v>2061</v>
      </c>
      <c r="AQ91" s="189"/>
      <c r="AR91" s="189"/>
      <c r="AS91" s="189"/>
    </row>
    <row r="92" spans="1:45" ht="15.6" customHeight="1" x14ac:dyDescent="0.2">
      <c r="A92" s="260" t="s">
        <v>301</v>
      </c>
      <c r="B92" s="120"/>
      <c r="C92" s="120"/>
      <c r="D92" s="120"/>
      <c r="E92" s="120"/>
      <c r="F92" s="120"/>
      <c r="G92" s="120"/>
      <c r="H92" s="120"/>
      <c r="I92" s="120"/>
      <c r="J92" s="120"/>
      <c r="K92" s="120"/>
      <c r="L92" s="26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0" t="s">
        <v>553</v>
      </c>
      <c r="B97" s="470"/>
      <c r="C97" s="470"/>
      <c r="D97" s="470"/>
      <c r="E97" s="470"/>
      <c r="F97" s="470"/>
      <c r="G97" s="470"/>
      <c r="H97" s="470"/>
      <c r="I97" s="470"/>
      <c r="J97" s="470"/>
      <c r="K97" s="470"/>
      <c r="L97" s="470"/>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hidden="1" thickBot="1" x14ac:dyDescent="0.25">
      <c r="C98" s="262"/>
    </row>
    <row r="99" spans="1:71" s="268" customFormat="1" ht="16.5" hidden="1" thickTop="1" x14ac:dyDescent="0.2">
      <c r="A99" s="263" t="s">
        <v>554</v>
      </c>
      <c r="B99" s="264">
        <f>B81*B85</f>
        <v>-207964.48623457845</v>
      </c>
      <c r="C99" s="265">
        <f>C81*C85</f>
        <v>-3783709.2574525876</v>
      </c>
      <c r="D99" s="265">
        <f t="shared" ref="D99:AP99" si="36">D81*D85</f>
        <v>0</v>
      </c>
      <c r="E99" s="265">
        <f t="shared" si="36"/>
        <v>0</v>
      </c>
      <c r="F99" s="265">
        <f t="shared" si="36"/>
        <v>0</v>
      </c>
      <c r="G99" s="265">
        <f t="shared" si="36"/>
        <v>0</v>
      </c>
      <c r="H99" s="265">
        <f t="shared" si="36"/>
        <v>0</v>
      </c>
      <c r="I99" s="265">
        <f t="shared" si="36"/>
        <v>0</v>
      </c>
      <c r="J99" s="265">
        <f>J81*J85</f>
        <v>0</v>
      </c>
      <c r="K99" s="265">
        <f t="shared" si="36"/>
        <v>0</v>
      </c>
      <c r="L99" s="265">
        <f>L81*L85</f>
        <v>0</v>
      </c>
      <c r="M99" s="265">
        <f t="shared" si="36"/>
        <v>0</v>
      </c>
      <c r="N99" s="265">
        <f t="shared" si="36"/>
        <v>0</v>
      </c>
      <c r="O99" s="265">
        <f t="shared" si="36"/>
        <v>0</v>
      </c>
      <c r="P99" s="265">
        <f t="shared" si="36"/>
        <v>0</v>
      </c>
      <c r="Q99" s="265">
        <f t="shared" si="36"/>
        <v>0</v>
      </c>
      <c r="R99" s="265">
        <f t="shared" si="36"/>
        <v>0</v>
      </c>
      <c r="S99" s="265">
        <f t="shared" si="36"/>
        <v>0</v>
      </c>
      <c r="T99" s="265">
        <f t="shared" si="36"/>
        <v>0</v>
      </c>
      <c r="U99" s="265">
        <f t="shared" si="36"/>
        <v>0</v>
      </c>
      <c r="V99" s="265">
        <f t="shared" si="36"/>
        <v>0</v>
      </c>
      <c r="W99" s="265">
        <f t="shared" si="36"/>
        <v>0</v>
      </c>
      <c r="X99" s="265">
        <f t="shared" si="36"/>
        <v>0</v>
      </c>
      <c r="Y99" s="265">
        <f t="shared" si="36"/>
        <v>0</v>
      </c>
      <c r="Z99" s="265">
        <f t="shared" si="36"/>
        <v>0</v>
      </c>
      <c r="AA99" s="265">
        <f t="shared" si="36"/>
        <v>0</v>
      </c>
      <c r="AB99" s="265">
        <f t="shared" si="36"/>
        <v>0</v>
      </c>
      <c r="AC99" s="265">
        <f t="shared" si="36"/>
        <v>0</v>
      </c>
      <c r="AD99" s="265">
        <f t="shared" si="36"/>
        <v>0</v>
      </c>
      <c r="AE99" s="265">
        <f t="shared" si="36"/>
        <v>0</v>
      </c>
      <c r="AF99" s="265">
        <f t="shared" si="36"/>
        <v>0</v>
      </c>
      <c r="AG99" s="265">
        <f t="shared" si="36"/>
        <v>0</v>
      </c>
      <c r="AH99" s="265">
        <f t="shared" si="36"/>
        <v>0</v>
      </c>
      <c r="AI99" s="265">
        <f t="shared" si="36"/>
        <v>0</v>
      </c>
      <c r="AJ99" s="265">
        <f t="shared" si="36"/>
        <v>0</v>
      </c>
      <c r="AK99" s="265">
        <f t="shared" si="36"/>
        <v>0</v>
      </c>
      <c r="AL99" s="265">
        <f t="shared" si="36"/>
        <v>0</v>
      </c>
      <c r="AM99" s="265">
        <f t="shared" si="36"/>
        <v>0</v>
      </c>
      <c r="AN99" s="265">
        <f t="shared" si="36"/>
        <v>0</v>
      </c>
      <c r="AO99" s="265">
        <f t="shared" si="36"/>
        <v>0</v>
      </c>
      <c r="AP99" s="265">
        <f t="shared" si="36"/>
        <v>0</v>
      </c>
      <c r="AQ99" s="266">
        <f>SUM(B99:AP99)</f>
        <v>-3991673.7436871659</v>
      </c>
      <c r="AR99" s="267"/>
      <c r="AS99" s="267"/>
    </row>
    <row r="100" spans="1:71" s="271" customFormat="1" hidden="1" x14ac:dyDescent="0.2">
      <c r="A100" s="269">
        <f>AQ99</f>
        <v>-3991673.7436871659</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-5878574.7369639492</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555</v>
      </c>
      <c r="B102" s="273">
        <f>(A101+-A100)/-A100</f>
        <v>-0.47270922285693268</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556</v>
      </c>
      <c r="B104" s="275" t="s">
        <v>557</v>
      </c>
      <c r="C104" s="275" t="s">
        <v>558</v>
      </c>
      <c r="D104" s="275" t="s">
        <v>559</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-5.2350265108263656</v>
      </c>
      <c r="B105" s="279">
        <f>L88</f>
        <v>0</v>
      </c>
      <c r="C105" s="280" t="str">
        <f>G28</f>
        <v>не окупается</v>
      </c>
      <c r="D105" s="280" t="str">
        <f>G29</f>
        <v>не окупается</v>
      </c>
      <c r="E105" s="281" t="s">
        <v>560</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7">C107+1</f>
        <v>2018</v>
      </c>
      <c r="E107" s="285">
        <f t="shared" si="37"/>
        <v>2019</v>
      </c>
      <c r="F107" s="285">
        <f t="shared" si="37"/>
        <v>2020</v>
      </c>
      <c r="G107" s="285">
        <f t="shared" si="37"/>
        <v>2021</v>
      </c>
      <c r="H107" s="285">
        <f t="shared" si="37"/>
        <v>2022</v>
      </c>
      <c r="I107" s="285">
        <f t="shared" si="37"/>
        <v>2023</v>
      </c>
      <c r="J107" s="285">
        <f t="shared" si="37"/>
        <v>2024</v>
      </c>
      <c r="K107" s="285">
        <f t="shared" si="37"/>
        <v>2025</v>
      </c>
      <c r="L107" s="285">
        <f t="shared" si="37"/>
        <v>2026</v>
      </c>
      <c r="M107" s="285">
        <f t="shared" si="37"/>
        <v>2027</v>
      </c>
      <c r="N107" s="285">
        <f t="shared" si="37"/>
        <v>2028</v>
      </c>
      <c r="O107" s="285">
        <f t="shared" si="37"/>
        <v>2029</v>
      </c>
      <c r="P107" s="285">
        <f t="shared" si="37"/>
        <v>2030</v>
      </c>
      <c r="Q107" s="285">
        <f t="shared" si="37"/>
        <v>2031</v>
      </c>
      <c r="R107" s="285">
        <f t="shared" si="37"/>
        <v>2032</v>
      </c>
      <c r="S107" s="285">
        <f t="shared" si="37"/>
        <v>2033</v>
      </c>
      <c r="T107" s="285">
        <f t="shared" si="37"/>
        <v>2034</v>
      </c>
      <c r="U107" s="285">
        <f t="shared" si="37"/>
        <v>2035</v>
      </c>
      <c r="V107" s="285">
        <f t="shared" si="37"/>
        <v>2036</v>
      </c>
      <c r="W107" s="285">
        <f t="shared" si="37"/>
        <v>2037</v>
      </c>
      <c r="X107" s="285">
        <f t="shared" si="37"/>
        <v>2038</v>
      </c>
      <c r="Y107" s="285">
        <f t="shared" si="37"/>
        <v>2039</v>
      </c>
      <c r="Z107" s="285">
        <f t="shared" si="37"/>
        <v>2040</v>
      </c>
      <c r="AA107" s="285">
        <f t="shared" si="37"/>
        <v>2041</v>
      </c>
      <c r="AB107" s="285">
        <f t="shared" si="37"/>
        <v>2042</v>
      </c>
      <c r="AC107" s="285">
        <f t="shared" si="37"/>
        <v>2043</v>
      </c>
      <c r="AD107" s="285">
        <f t="shared" si="37"/>
        <v>2044</v>
      </c>
      <c r="AE107" s="285">
        <f t="shared" si="37"/>
        <v>2045</v>
      </c>
      <c r="AF107" s="285">
        <f t="shared" si="37"/>
        <v>2046</v>
      </c>
      <c r="AG107" s="285">
        <f t="shared" si="37"/>
        <v>2047</v>
      </c>
      <c r="AH107" s="285">
        <f t="shared" si="37"/>
        <v>2048</v>
      </c>
      <c r="AI107" s="285">
        <f t="shared" si="37"/>
        <v>2049</v>
      </c>
      <c r="AJ107" s="285">
        <f t="shared" si="37"/>
        <v>2050</v>
      </c>
      <c r="AK107" s="285">
        <f t="shared" si="37"/>
        <v>2051</v>
      </c>
      <c r="AL107" s="285">
        <f t="shared" si="37"/>
        <v>2052</v>
      </c>
      <c r="AM107" s="285">
        <f t="shared" si="37"/>
        <v>2053</v>
      </c>
      <c r="AN107" s="285">
        <f t="shared" si="37"/>
        <v>2054</v>
      </c>
      <c r="AO107" s="285">
        <f t="shared" si="37"/>
        <v>2055</v>
      </c>
      <c r="AP107" s="285">
        <f t="shared" si="37"/>
        <v>2056</v>
      </c>
      <c r="AT107" s="271"/>
      <c r="AU107" s="271"/>
      <c r="AV107" s="271"/>
      <c r="AW107" s="271"/>
      <c r="AX107" s="271"/>
      <c r="AY107" s="271"/>
      <c r="AZ107" s="271"/>
      <c r="BA107" s="271"/>
      <c r="BB107" s="271"/>
      <c r="BC107" s="271"/>
      <c r="BD107" s="271"/>
      <c r="BE107" s="271"/>
      <c r="BF107" s="271"/>
      <c r="BG107" s="271"/>
    </row>
    <row r="108" spans="1:71" ht="12.75" hidden="1" x14ac:dyDescent="0.2">
      <c r="A108" s="286" t="s">
        <v>561</v>
      </c>
      <c r="B108" s="287"/>
      <c r="C108" s="287">
        <f>C109*$B$111*$B$112*1000</f>
        <v>0</v>
      </c>
      <c r="D108" s="287">
        <f t="shared" ref="D108:AP108" si="38">D109*$B$111*$B$112*1000</f>
        <v>0</v>
      </c>
      <c r="E108" s="287">
        <f>E109*$B$111*$B$112*1000</f>
        <v>0</v>
      </c>
      <c r="F108" s="287">
        <f t="shared" si="38"/>
        <v>0</v>
      </c>
      <c r="G108" s="287">
        <f t="shared" si="38"/>
        <v>0</v>
      </c>
      <c r="H108" s="287">
        <f t="shared" si="38"/>
        <v>0</v>
      </c>
      <c r="I108" s="287">
        <f t="shared" si="38"/>
        <v>0</v>
      </c>
      <c r="J108" s="287">
        <f t="shared" si="38"/>
        <v>0</v>
      </c>
      <c r="K108" s="287">
        <f t="shared" si="38"/>
        <v>0</v>
      </c>
      <c r="L108" s="287">
        <f t="shared" si="38"/>
        <v>0</v>
      </c>
      <c r="M108" s="287">
        <f t="shared" si="38"/>
        <v>0</v>
      </c>
      <c r="N108" s="287">
        <f t="shared" si="38"/>
        <v>0</v>
      </c>
      <c r="O108" s="287">
        <f t="shared" si="38"/>
        <v>0</v>
      </c>
      <c r="P108" s="287">
        <f t="shared" si="38"/>
        <v>0</v>
      </c>
      <c r="Q108" s="287">
        <f t="shared" si="38"/>
        <v>0</v>
      </c>
      <c r="R108" s="287">
        <f t="shared" si="38"/>
        <v>0</v>
      </c>
      <c r="S108" s="287">
        <f t="shared" si="38"/>
        <v>0</v>
      </c>
      <c r="T108" s="287">
        <f t="shared" si="38"/>
        <v>0</v>
      </c>
      <c r="U108" s="287">
        <f t="shared" si="38"/>
        <v>0</v>
      </c>
      <c r="V108" s="287">
        <f t="shared" si="38"/>
        <v>0</v>
      </c>
      <c r="W108" s="287">
        <f t="shared" si="38"/>
        <v>0</v>
      </c>
      <c r="X108" s="287">
        <f t="shared" si="38"/>
        <v>0</v>
      </c>
      <c r="Y108" s="287">
        <f t="shared" si="38"/>
        <v>0</v>
      </c>
      <c r="Z108" s="287">
        <f t="shared" si="38"/>
        <v>0</v>
      </c>
      <c r="AA108" s="287">
        <f t="shared" si="38"/>
        <v>0</v>
      </c>
      <c r="AB108" s="287">
        <f t="shared" si="38"/>
        <v>0</v>
      </c>
      <c r="AC108" s="287">
        <f t="shared" si="38"/>
        <v>0</v>
      </c>
      <c r="AD108" s="287">
        <f t="shared" si="38"/>
        <v>0</v>
      </c>
      <c r="AE108" s="287">
        <f t="shared" si="38"/>
        <v>0</v>
      </c>
      <c r="AF108" s="287">
        <f t="shared" si="38"/>
        <v>0</v>
      </c>
      <c r="AG108" s="287">
        <f t="shared" si="38"/>
        <v>0</v>
      </c>
      <c r="AH108" s="287">
        <f t="shared" si="38"/>
        <v>0</v>
      </c>
      <c r="AI108" s="287">
        <f t="shared" si="38"/>
        <v>0</v>
      </c>
      <c r="AJ108" s="287">
        <f t="shared" si="38"/>
        <v>0</v>
      </c>
      <c r="AK108" s="287">
        <f t="shared" si="38"/>
        <v>0</v>
      </c>
      <c r="AL108" s="287">
        <f t="shared" si="38"/>
        <v>0</v>
      </c>
      <c r="AM108" s="287">
        <f t="shared" si="38"/>
        <v>0</v>
      </c>
      <c r="AN108" s="287">
        <f t="shared" si="38"/>
        <v>0</v>
      </c>
      <c r="AO108" s="287">
        <f t="shared" si="38"/>
        <v>0</v>
      </c>
      <c r="AP108" s="287">
        <f t="shared" si="38"/>
        <v>0</v>
      </c>
      <c r="AT108" s="271"/>
      <c r="AU108" s="271"/>
      <c r="AV108" s="271"/>
      <c r="AW108" s="271"/>
      <c r="AX108" s="271"/>
      <c r="AY108" s="271"/>
      <c r="AZ108" s="271"/>
      <c r="BA108" s="271"/>
      <c r="BB108" s="271"/>
      <c r="BC108" s="271"/>
      <c r="BD108" s="271"/>
      <c r="BE108" s="271"/>
      <c r="BF108" s="271"/>
      <c r="BG108" s="271"/>
    </row>
    <row r="109" spans="1:71" ht="12.75" hidden="1" x14ac:dyDescent="0.2">
      <c r="A109" s="286" t="s">
        <v>562</v>
      </c>
      <c r="B109" s="285"/>
      <c r="C109" s="285">
        <f>B109+$I$120*C113</f>
        <v>0</v>
      </c>
      <c r="D109" s="285">
        <f>C109+$I$120*D113</f>
        <v>0</v>
      </c>
      <c r="E109" s="285">
        <f t="shared" ref="E109:AP109" si="39">D109+$I$120*E113</f>
        <v>0</v>
      </c>
      <c r="F109" s="285">
        <f t="shared" si="39"/>
        <v>0</v>
      </c>
      <c r="G109" s="285">
        <f t="shared" si="39"/>
        <v>0</v>
      </c>
      <c r="H109" s="285">
        <f t="shared" si="39"/>
        <v>0</v>
      </c>
      <c r="I109" s="285">
        <f t="shared" si="39"/>
        <v>0</v>
      </c>
      <c r="J109" s="285">
        <f t="shared" si="39"/>
        <v>0</v>
      </c>
      <c r="K109" s="285">
        <f t="shared" si="39"/>
        <v>0</v>
      </c>
      <c r="L109" s="285">
        <f t="shared" si="39"/>
        <v>0</v>
      </c>
      <c r="M109" s="285">
        <f t="shared" si="39"/>
        <v>0</v>
      </c>
      <c r="N109" s="285">
        <f t="shared" si="39"/>
        <v>0</v>
      </c>
      <c r="O109" s="285">
        <f t="shared" si="39"/>
        <v>0</v>
      </c>
      <c r="P109" s="285">
        <f t="shared" si="39"/>
        <v>0</v>
      </c>
      <c r="Q109" s="285">
        <f t="shared" si="39"/>
        <v>0</v>
      </c>
      <c r="R109" s="285">
        <f t="shared" si="39"/>
        <v>0</v>
      </c>
      <c r="S109" s="285">
        <f t="shared" si="39"/>
        <v>0</v>
      </c>
      <c r="T109" s="285">
        <f t="shared" si="39"/>
        <v>0</v>
      </c>
      <c r="U109" s="285">
        <f t="shared" si="39"/>
        <v>0</v>
      </c>
      <c r="V109" s="285">
        <f t="shared" si="39"/>
        <v>0</v>
      </c>
      <c r="W109" s="285">
        <f t="shared" si="39"/>
        <v>0</v>
      </c>
      <c r="X109" s="285">
        <f t="shared" si="39"/>
        <v>0</v>
      </c>
      <c r="Y109" s="285">
        <f t="shared" si="39"/>
        <v>0</v>
      </c>
      <c r="Z109" s="285">
        <f t="shared" si="39"/>
        <v>0</v>
      </c>
      <c r="AA109" s="285">
        <f t="shared" si="39"/>
        <v>0</v>
      </c>
      <c r="AB109" s="285">
        <f t="shared" si="39"/>
        <v>0</v>
      </c>
      <c r="AC109" s="285">
        <f t="shared" si="39"/>
        <v>0</v>
      </c>
      <c r="AD109" s="285">
        <f t="shared" si="39"/>
        <v>0</v>
      </c>
      <c r="AE109" s="285">
        <f t="shared" si="39"/>
        <v>0</v>
      </c>
      <c r="AF109" s="285">
        <f t="shared" si="39"/>
        <v>0</v>
      </c>
      <c r="AG109" s="285">
        <f t="shared" si="39"/>
        <v>0</v>
      </c>
      <c r="AH109" s="285">
        <f t="shared" si="39"/>
        <v>0</v>
      </c>
      <c r="AI109" s="285">
        <f t="shared" si="39"/>
        <v>0</v>
      </c>
      <c r="AJ109" s="285">
        <f t="shared" si="39"/>
        <v>0</v>
      </c>
      <c r="AK109" s="285">
        <f t="shared" si="39"/>
        <v>0</v>
      </c>
      <c r="AL109" s="285">
        <f t="shared" si="39"/>
        <v>0</v>
      </c>
      <c r="AM109" s="285">
        <f t="shared" si="39"/>
        <v>0</v>
      </c>
      <c r="AN109" s="285">
        <f t="shared" si="39"/>
        <v>0</v>
      </c>
      <c r="AO109" s="285">
        <f t="shared" si="39"/>
        <v>0</v>
      </c>
      <c r="AP109" s="285">
        <f t="shared" si="39"/>
        <v>0</v>
      </c>
      <c r="AT109" s="271"/>
      <c r="AU109" s="271"/>
      <c r="AV109" s="271"/>
      <c r="AW109" s="271"/>
      <c r="AX109" s="271"/>
      <c r="AY109" s="271"/>
      <c r="AZ109" s="271"/>
      <c r="BA109" s="271"/>
      <c r="BB109" s="271"/>
      <c r="BC109" s="271"/>
      <c r="BD109" s="271"/>
      <c r="BE109" s="271"/>
      <c r="BF109" s="271"/>
      <c r="BG109" s="271"/>
    </row>
    <row r="110" spans="1:71" ht="12.75" hidden="1" x14ac:dyDescent="0.2">
      <c r="A110" s="286" t="s">
        <v>563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564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565</v>
      </c>
      <c r="B112" s="284">
        <f>$B$131</f>
        <v>0.74426999999999999</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566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458" t="s">
        <v>567</v>
      </c>
      <c r="C116" s="459"/>
      <c r="D116" s="458" t="s">
        <v>568</v>
      </c>
      <c r="E116" s="459"/>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569</v>
      </c>
      <c r="B117" s="292"/>
      <c r="C117" s="283" t="s">
        <v>570</v>
      </c>
      <c r="D117" s="292"/>
      <c r="E117" s="283" t="s">
        <v>570</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569</v>
      </c>
      <c r="B118" s="283">
        <f>$B$110*B117</f>
        <v>0</v>
      </c>
      <c r="C118" s="283" t="s">
        <v>134</v>
      </c>
      <c r="D118" s="283">
        <f>$B$110*D117</f>
        <v>0</v>
      </c>
      <c r="E118" s="283" t="s">
        <v>134</v>
      </c>
      <c r="F118" s="286" t="s">
        <v>571</v>
      </c>
      <c r="G118" s="283">
        <f>D117-B117</f>
        <v>0</v>
      </c>
      <c r="H118" s="283" t="s">
        <v>570</v>
      </c>
      <c r="I118" s="293">
        <f>$B$110*G118</f>
        <v>0</v>
      </c>
      <c r="J118" s="283" t="s">
        <v>134</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572</v>
      </c>
      <c r="G119" s="283">
        <f>I119/$B$110</f>
        <v>0</v>
      </c>
      <c r="H119" s="283" t="s">
        <v>570</v>
      </c>
      <c r="I119" s="292"/>
      <c r="J119" s="283" t="s">
        <v>134</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573</v>
      </c>
      <c r="G120" s="293">
        <f>G118</f>
        <v>0</v>
      </c>
      <c r="H120" s="283" t="s">
        <v>570</v>
      </c>
      <c r="I120" s="288">
        <f>I118</f>
        <v>0</v>
      </c>
      <c r="J120" s="283" t="s">
        <v>134</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606</v>
      </c>
      <c r="B122" s="299">
        <f>'6.2. Паспорт фин осв ввод'!D24</f>
        <v>7.3254102845759999</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347</v>
      </c>
      <c r="B123" s="300">
        <v>30</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574</v>
      </c>
      <c r="B124" s="300"/>
      <c r="C124" s="301" t="s">
        <v>575</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576</v>
      </c>
      <c r="B126" s="306">
        <f>$B$122*1000*1000</f>
        <v>7325410.2845759997</v>
      </c>
      <c r="C126" s="281">
        <f>'6.2. Паспорт фин осв ввод'!D31*1000000*1.2</f>
        <v>348999.14448000002</v>
      </c>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577</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578</v>
      </c>
      <c r="B129" s="309">
        <v>9.8699999999999996E-2</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579</v>
      </c>
      <c r="B131" s="313">
        <v>0.74426999999999999</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580</v>
      </c>
      <c r="B132" s="313">
        <v>0.74426999999999999</v>
      </c>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581</v>
      </c>
      <c r="C134" s="305" t="s">
        <v>582</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71" ht="12.75" hidden="1" x14ac:dyDescent="0.2">
      <c r="A136" s="298" t="s">
        <v>583</v>
      </c>
      <c r="B136" s="314"/>
      <c r="C136" s="315">
        <v>5.8000000000000003E-2</v>
      </c>
      <c r="D136" s="315">
        <v>5.5E-2</v>
      </c>
      <c r="E136" s="316">
        <f t="shared" ref="E136" si="41">D136</f>
        <v>5.5E-2</v>
      </c>
      <c r="F136" s="399">
        <v>6.2E-2</v>
      </c>
      <c r="G136" s="399">
        <v>5.0999999999999997E-2</v>
      </c>
      <c r="H136" s="399">
        <v>4.8000000000000001E-2</v>
      </c>
      <c r="I136" s="399">
        <v>4.7E-2</v>
      </c>
      <c r="J136" s="399">
        <v>4.7E-2</v>
      </c>
      <c r="K136" s="399">
        <v>4.7E-2</v>
      </c>
      <c r="L136" s="399">
        <v>4.7E-2</v>
      </c>
      <c r="M136" s="399">
        <v>4.7E-2</v>
      </c>
      <c r="N136" s="399">
        <v>4.7E-2</v>
      </c>
      <c r="O136" s="399">
        <v>4.7E-2</v>
      </c>
      <c r="P136" s="399">
        <v>4.7E-2</v>
      </c>
      <c r="Q136" s="399">
        <v>4.7E-2</v>
      </c>
      <c r="R136" s="399">
        <v>4.7E-2</v>
      </c>
      <c r="S136" s="399">
        <v>4.7E-2</v>
      </c>
      <c r="T136" s="399">
        <v>4.7E-2</v>
      </c>
      <c r="U136" s="399">
        <v>4.7E-2</v>
      </c>
      <c r="V136" s="399">
        <v>4.7E-2</v>
      </c>
      <c r="W136" s="399">
        <v>4.7E-2</v>
      </c>
      <c r="X136" s="399">
        <v>4.7E-2</v>
      </c>
      <c r="Y136" s="399">
        <v>4.7E-2</v>
      </c>
      <c r="Z136" s="399">
        <v>4.7E-2</v>
      </c>
      <c r="AA136" s="399">
        <v>4.7E-2</v>
      </c>
      <c r="AB136" s="399">
        <v>4.7E-2</v>
      </c>
      <c r="AC136" s="399">
        <v>4.7E-2</v>
      </c>
      <c r="AD136" s="399">
        <v>4.7E-2</v>
      </c>
      <c r="AE136" s="399">
        <v>4.7E-2</v>
      </c>
      <c r="AF136" s="399">
        <v>4.7E-2</v>
      </c>
      <c r="AG136" s="399">
        <v>4.7E-2</v>
      </c>
      <c r="AH136" s="399">
        <v>4.7E-2</v>
      </c>
      <c r="AI136" s="399">
        <v>4.7E-2</v>
      </c>
      <c r="AJ136" s="399">
        <v>4.2000000000000003E-2</v>
      </c>
      <c r="AK136" s="399">
        <v>4.2000000000000003E-2</v>
      </c>
      <c r="AL136" s="399">
        <v>4.2000000000000003E-2</v>
      </c>
      <c r="AM136" s="399">
        <v>4.2000000000000003E-2</v>
      </c>
      <c r="AN136" s="399">
        <v>4.2000000000000003E-2</v>
      </c>
      <c r="AO136" s="399">
        <v>4.2000000000000003E-2</v>
      </c>
      <c r="AP136" s="399">
        <v>4.2000000000000003E-2</v>
      </c>
      <c r="AQ136" s="399">
        <v>4.2000000000000003E-2</v>
      </c>
      <c r="AR136" s="399">
        <v>4.2000000000000003E-2</v>
      </c>
      <c r="AS136" s="399">
        <v>4.2000000000000003E-2</v>
      </c>
      <c r="AT136" s="399">
        <v>4.2000000000000003E-2</v>
      </c>
      <c r="AU136" s="399">
        <v>4.2000000000000003E-2</v>
      </c>
      <c r="AV136" s="399">
        <v>4.2000000000000003E-2</v>
      </c>
      <c r="AW136" s="399">
        <v>4.2000000000000003E-2</v>
      </c>
      <c r="AX136" s="399">
        <v>4.2000000000000003E-2</v>
      </c>
      <c r="AY136" s="399">
        <v>4.2000000000000003E-2</v>
      </c>
    </row>
    <row r="137" spans="1:71" s="229" customFormat="1" ht="15" hidden="1" x14ac:dyDescent="0.2">
      <c r="A137" s="298" t="s">
        <v>584</v>
      </c>
      <c r="B137" s="317"/>
      <c r="C137" s="231">
        <f>(1+B137)*(1+C136)-1</f>
        <v>5.8000000000000052E-2</v>
      </c>
      <c r="D137" s="231">
        <f t="shared" ref="D137:AY137" si="42">(1+C137)*(1+D136)-1</f>
        <v>0.11619000000000002</v>
      </c>
      <c r="E137" s="231">
        <f t="shared" si="42"/>
        <v>0.17758045</v>
      </c>
      <c r="F137" s="231">
        <f t="shared" si="42"/>
        <v>0.25059043790000013</v>
      </c>
      <c r="G137" s="231">
        <f t="shared" si="42"/>
        <v>0.31437055023289995</v>
      </c>
      <c r="H137" s="231">
        <f t="shared" si="42"/>
        <v>0.37746033664407919</v>
      </c>
      <c r="I137" s="231">
        <f t="shared" si="42"/>
        <v>0.44220097246635071</v>
      </c>
      <c r="J137" s="231">
        <f t="shared" si="42"/>
        <v>0.50998441817226903</v>
      </c>
      <c r="K137" s="231">
        <f t="shared" si="42"/>
        <v>0.58095368582636553</v>
      </c>
      <c r="L137" s="231">
        <f t="shared" si="42"/>
        <v>0.65525850906020455</v>
      </c>
      <c r="M137" s="231">
        <f t="shared" si="42"/>
        <v>0.73305565898603398</v>
      </c>
      <c r="N137" s="231">
        <f t="shared" si="42"/>
        <v>0.81450927495837755</v>
      </c>
      <c r="O137" s="231">
        <f t="shared" si="42"/>
        <v>0.89979121088142122</v>
      </c>
      <c r="P137" s="231">
        <f t="shared" si="42"/>
        <v>0.98908139779284787</v>
      </c>
      <c r="Q137" s="231">
        <f t="shared" si="42"/>
        <v>1.0825682234891114</v>
      </c>
      <c r="R137" s="231">
        <f t="shared" si="42"/>
        <v>1.1804489299930996</v>
      </c>
      <c r="S137" s="231">
        <f t="shared" si="42"/>
        <v>1.2829300297027753</v>
      </c>
      <c r="T137" s="231">
        <f t="shared" si="42"/>
        <v>1.3902277410988053</v>
      </c>
      <c r="U137" s="231">
        <f t="shared" si="42"/>
        <v>1.5025684449304491</v>
      </c>
      <c r="V137" s="231">
        <f t="shared" si="42"/>
        <v>1.62018916184218</v>
      </c>
      <c r="W137" s="231">
        <f t="shared" si="42"/>
        <v>1.7433380524487623</v>
      </c>
      <c r="X137" s="231">
        <f t="shared" si="42"/>
        <v>1.8722749409138539</v>
      </c>
      <c r="Y137" s="231">
        <f t="shared" si="42"/>
        <v>2.0072718631368049</v>
      </c>
      <c r="Z137" s="231">
        <f t="shared" si="42"/>
        <v>2.1486136407042347</v>
      </c>
      <c r="AA137" s="231">
        <f t="shared" si="42"/>
        <v>2.2965984818173335</v>
      </c>
      <c r="AB137" s="231">
        <f t="shared" si="42"/>
        <v>2.4515386104627481</v>
      </c>
      <c r="AC137" s="231">
        <f t="shared" si="42"/>
        <v>2.6137609251544971</v>
      </c>
      <c r="AD137" s="231">
        <f t="shared" si="42"/>
        <v>2.7836076886367582</v>
      </c>
      <c r="AE137" s="231">
        <f t="shared" si="42"/>
        <v>2.9614372500026858</v>
      </c>
      <c r="AF137" s="231">
        <f t="shared" si="42"/>
        <v>3.147624800752812</v>
      </c>
      <c r="AG137" s="231">
        <f t="shared" si="42"/>
        <v>3.3425631663881941</v>
      </c>
      <c r="AH137" s="231">
        <f t="shared" si="42"/>
        <v>3.5466636352084393</v>
      </c>
      <c r="AI137" s="231">
        <f t="shared" si="42"/>
        <v>3.7603568260632354</v>
      </c>
      <c r="AJ137" s="231">
        <f t="shared" si="42"/>
        <v>3.9602918127578919</v>
      </c>
      <c r="AK137" s="231">
        <f t="shared" si="42"/>
        <v>4.1686240688937239</v>
      </c>
      <c r="AL137" s="231">
        <f t="shared" si="42"/>
        <v>4.3857062797872608</v>
      </c>
      <c r="AM137" s="231">
        <f t="shared" si="42"/>
        <v>4.6119059435383258</v>
      </c>
      <c r="AN137" s="231">
        <f t="shared" si="42"/>
        <v>4.847605993166936</v>
      </c>
      <c r="AO137" s="231">
        <f t="shared" si="42"/>
        <v>5.0932054448799473</v>
      </c>
      <c r="AP137" s="231">
        <f t="shared" si="42"/>
        <v>5.3491200735649054</v>
      </c>
      <c r="AQ137" s="231">
        <f t="shared" si="42"/>
        <v>5.6157831166546313</v>
      </c>
      <c r="AR137" s="231">
        <f t="shared" si="42"/>
        <v>5.8936460075541257</v>
      </c>
      <c r="AS137" s="231">
        <f t="shared" si="42"/>
        <v>6.1831791398713989</v>
      </c>
      <c r="AT137" s="231">
        <f t="shared" si="42"/>
        <v>6.4848726637459979</v>
      </c>
      <c r="AU137" s="231">
        <f t="shared" si="42"/>
        <v>6.7992373156233299</v>
      </c>
      <c r="AV137" s="231">
        <f t="shared" si="42"/>
        <v>7.1268052828795092</v>
      </c>
      <c r="AW137" s="231">
        <f>(1+AV137)*(1+AW136)-1</f>
        <v>7.4681311047604488</v>
      </c>
      <c r="AX137" s="231">
        <f t="shared" si="42"/>
        <v>7.8237926111603873</v>
      </c>
      <c r="AY137" s="231">
        <f t="shared" si="42"/>
        <v>8.1943919008291246</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S140" si="43">C139+1</f>
        <v>2018</v>
      </c>
      <c r="E139" s="314">
        <f t="shared" si="43"/>
        <v>2019</v>
      </c>
      <c r="F139" s="314">
        <f t="shared" si="43"/>
        <v>2020</v>
      </c>
      <c r="G139" s="314">
        <f t="shared" si="43"/>
        <v>2021</v>
      </c>
      <c r="H139" s="314">
        <f t="shared" si="43"/>
        <v>2022</v>
      </c>
      <c r="I139" s="314">
        <f t="shared" si="43"/>
        <v>2023</v>
      </c>
      <c r="J139" s="314">
        <f t="shared" si="43"/>
        <v>2024</v>
      </c>
      <c r="K139" s="314">
        <f t="shared" si="43"/>
        <v>2025</v>
      </c>
      <c r="L139" s="314">
        <f t="shared" si="43"/>
        <v>2026</v>
      </c>
      <c r="M139" s="314">
        <f t="shared" si="43"/>
        <v>2027</v>
      </c>
      <c r="N139" s="314">
        <f t="shared" si="43"/>
        <v>2028</v>
      </c>
      <c r="O139" s="314">
        <f t="shared" si="43"/>
        <v>2029</v>
      </c>
      <c r="P139" s="314">
        <f t="shared" si="43"/>
        <v>2030</v>
      </c>
      <c r="Q139" s="314">
        <f t="shared" si="43"/>
        <v>2031</v>
      </c>
      <c r="R139" s="314">
        <f t="shared" si="43"/>
        <v>2032</v>
      </c>
      <c r="S139" s="314">
        <f t="shared" si="43"/>
        <v>2033</v>
      </c>
      <c r="T139" s="314">
        <f t="shared" ref="T139:AI140" si="44">S139+1</f>
        <v>2034</v>
      </c>
      <c r="U139" s="314">
        <f t="shared" si="44"/>
        <v>2035</v>
      </c>
      <c r="V139" s="314">
        <f t="shared" si="44"/>
        <v>2036</v>
      </c>
      <c r="W139" s="314">
        <f t="shared" si="44"/>
        <v>2037</v>
      </c>
      <c r="X139" s="314">
        <f t="shared" si="44"/>
        <v>2038</v>
      </c>
      <c r="Y139" s="314">
        <f t="shared" si="44"/>
        <v>2039</v>
      </c>
      <c r="Z139" s="314">
        <f t="shared" si="44"/>
        <v>2040</v>
      </c>
      <c r="AA139" s="314">
        <f t="shared" si="44"/>
        <v>2041</v>
      </c>
      <c r="AB139" s="314">
        <f t="shared" si="44"/>
        <v>2042</v>
      </c>
      <c r="AC139" s="314">
        <f t="shared" si="44"/>
        <v>2043</v>
      </c>
      <c r="AD139" s="314">
        <f t="shared" si="44"/>
        <v>2044</v>
      </c>
      <c r="AE139" s="314">
        <f t="shared" si="44"/>
        <v>2045</v>
      </c>
      <c r="AF139" s="314">
        <f t="shared" si="44"/>
        <v>2046</v>
      </c>
      <c r="AG139" s="314">
        <f t="shared" si="44"/>
        <v>2047</v>
      </c>
      <c r="AH139" s="314">
        <f t="shared" si="44"/>
        <v>2048</v>
      </c>
      <c r="AI139" s="314">
        <f t="shared" si="44"/>
        <v>2049</v>
      </c>
      <c r="AJ139" s="314">
        <f t="shared" ref="AJ139:AY140" si="45">AI139+1</f>
        <v>2050</v>
      </c>
      <c r="AK139" s="314">
        <f t="shared" si="45"/>
        <v>2051</v>
      </c>
      <c r="AL139" s="314">
        <f t="shared" si="45"/>
        <v>2052</v>
      </c>
      <c r="AM139" s="314">
        <f t="shared" si="45"/>
        <v>2053</v>
      </c>
      <c r="AN139" s="314">
        <f t="shared" si="45"/>
        <v>2054</v>
      </c>
      <c r="AO139" s="314">
        <f t="shared" si="45"/>
        <v>2055</v>
      </c>
      <c r="AP139" s="314">
        <f t="shared" si="45"/>
        <v>2056</v>
      </c>
      <c r="AQ139" s="314">
        <f t="shared" si="45"/>
        <v>2057</v>
      </c>
      <c r="AR139" s="314">
        <f t="shared" si="45"/>
        <v>2058</v>
      </c>
      <c r="AS139" s="314">
        <f t="shared" si="45"/>
        <v>2059</v>
      </c>
      <c r="AT139" s="314">
        <f t="shared" si="45"/>
        <v>2060</v>
      </c>
      <c r="AU139" s="314">
        <f t="shared" si="45"/>
        <v>2061</v>
      </c>
      <c r="AV139" s="314">
        <f t="shared" si="45"/>
        <v>2062</v>
      </c>
      <c r="AW139" s="314">
        <f t="shared" si="45"/>
        <v>2063</v>
      </c>
      <c r="AX139" s="314">
        <f t="shared" si="45"/>
        <v>2064</v>
      </c>
      <c r="AY139" s="314">
        <f t="shared" si="45"/>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6">B140+1</f>
        <v>2</v>
      </c>
      <c r="D140" s="320">
        <f t="shared" si="43"/>
        <v>3</v>
      </c>
      <c r="E140" s="320">
        <f>D140+1</f>
        <v>4</v>
      </c>
      <c r="F140" s="320">
        <f t="shared" si="43"/>
        <v>5</v>
      </c>
      <c r="G140" s="320">
        <f t="shared" si="43"/>
        <v>6</v>
      </c>
      <c r="H140" s="320">
        <f t="shared" si="43"/>
        <v>7</v>
      </c>
      <c r="I140" s="320">
        <f t="shared" si="43"/>
        <v>8</v>
      </c>
      <c r="J140" s="320">
        <f t="shared" si="43"/>
        <v>9</v>
      </c>
      <c r="K140" s="320">
        <f t="shared" si="43"/>
        <v>10</v>
      </c>
      <c r="L140" s="320">
        <f t="shared" si="43"/>
        <v>11</v>
      </c>
      <c r="M140" s="320">
        <f t="shared" si="43"/>
        <v>12</v>
      </c>
      <c r="N140" s="320">
        <f t="shared" si="43"/>
        <v>13</v>
      </c>
      <c r="O140" s="320">
        <f t="shared" si="43"/>
        <v>14</v>
      </c>
      <c r="P140" s="320">
        <f t="shared" si="43"/>
        <v>15</v>
      </c>
      <c r="Q140" s="320">
        <f t="shared" si="43"/>
        <v>16</v>
      </c>
      <c r="R140" s="320">
        <f t="shared" si="43"/>
        <v>17</v>
      </c>
      <c r="S140" s="320">
        <f t="shared" si="43"/>
        <v>18</v>
      </c>
      <c r="T140" s="320">
        <f t="shared" si="44"/>
        <v>19</v>
      </c>
      <c r="U140" s="320">
        <f t="shared" si="44"/>
        <v>20</v>
      </c>
      <c r="V140" s="320">
        <f t="shared" si="44"/>
        <v>21</v>
      </c>
      <c r="W140" s="320">
        <f t="shared" si="44"/>
        <v>22</v>
      </c>
      <c r="X140" s="320">
        <f t="shared" si="44"/>
        <v>23</v>
      </c>
      <c r="Y140" s="320">
        <f t="shared" si="44"/>
        <v>24</v>
      </c>
      <c r="Z140" s="320">
        <f t="shared" si="44"/>
        <v>25</v>
      </c>
      <c r="AA140" s="320">
        <f t="shared" si="44"/>
        <v>26</v>
      </c>
      <c r="AB140" s="320">
        <f t="shared" si="44"/>
        <v>27</v>
      </c>
      <c r="AC140" s="320">
        <f t="shared" si="44"/>
        <v>28</v>
      </c>
      <c r="AD140" s="320">
        <f t="shared" si="44"/>
        <v>29</v>
      </c>
      <c r="AE140" s="320">
        <f t="shared" si="44"/>
        <v>30</v>
      </c>
      <c r="AF140" s="320">
        <f t="shared" si="44"/>
        <v>31</v>
      </c>
      <c r="AG140" s="320">
        <f t="shared" si="44"/>
        <v>32</v>
      </c>
      <c r="AH140" s="320">
        <f t="shared" si="44"/>
        <v>33</v>
      </c>
      <c r="AI140" s="320">
        <f t="shared" si="44"/>
        <v>34</v>
      </c>
      <c r="AJ140" s="320">
        <f t="shared" si="45"/>
        <v>35</v>
      </c>
      <c r="AK140" s="320">
        <f t="shared" si="45"/>
        <v>36</v>
      </c>
      <c r="AL140" s="320">
        <f t="shared" si="45"/>
        <v>37</v>
      </c>
      <c r="AM140" s="320">
        <f t="shared" si="45"/>
        <v>38</v>
      </c>
      <c r="AN140" s="320">
        <f t="shared" si="45"/>
        <v>39</v>
      </c>
      <c r="AO140" s="320">
        <f t="shared" si="45"/>
        <v>40</v>
      </c>
      <c r="AP140" s="320">
        <f>AO140+1</f>
        <v>41</v>
      </c>
      <c r="AQ140" s="320">
        <f t="shared" si="45"/>
        <v>42</v>
      </c>
      <c r="AR140" s="320">
        <f t="shared" si="45"/>
        <v>43</v>
      </c>
      <c r="AS140" s="320">
        <f t="shared" si="45"/>
        <v>44</v>
      </c>
      <c r="AT140" s="320">
        <f t="shared" si="45"/>
        <v>45</v>
      </c>
      <c r="AU140" s="320">
        <f t="shared" si="45"/>
        <v>46</v>
      </c>
      <c r="AV140" s="320">
        <f t="shared" si="45"/>
        <v>47</v>
      </c>
      <c r="AW140" s="320">
        <f t="shared" si="45"/>
        <v>48</v>
      </c>
      <c r="AX140" s="320">
        <f t="shared" si="45"/>
        <v>49</v>
      </c>
      <c r="AY140" s="320">
        <f t="shared" si="45"/>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7">AVERAGE(E140:F140)</f>
        <v>4.5</v>
      </c>
      <c r="G141" s="321">
        <f t="shared" si="47"/>
        <v>5.5</v>
      </c>
      <c r="H141" s="321">
        <f t="shared" si="47"/>
        <v>6.5</v>
      </c>
      <c r="I141" s="321">
        <f t="shared" si="47"/>
        <v>7.5</v>
      </c>
      <c r="J141" s="321">
        <f t="shared" si="47"/>
        <v>8.5</v>
      </c>
      <c r="K141" s="321">
        <f t="shared" si="47"/>
        <v>9.5</v>
      </c>
      <c r="L141" s="321">
        <f t="shared" si="47"/>
        <v>10.5</v>
      </c>
      <c r="M141" s="321">
        <f t="shared" si="47"/>
        <v>11.5</v>
      </c>
      <c r="N141" s="321">
        <f t="shared" si="47"/>
        <v>12.5</v>
      </c>
      <c r="O141" s="321">
        <f t="shared" si="47"/>
        <v>13.5</v>
      </c>
      <c r="P141" s="321">
        <f t="shared" si="47"/>
        <v>14.5</v>
      </c>
      <c r="Q141" s="321">
        <f t="shared" si="47"/>
        <v>15.5</v>
      </c>
      <c r="R141" s="321">
        <f t="shared" si="47"/>
        <v>16.5</v>
      </c>
      <c r="S141" s="321">
        <f t="shared" si="47"/>
        <v>17.5</v>
      </c>
      <c r="T141" s="321">
        <f t="shared" si="47"/>
        <v>18.5</v>
      </c>
      <c r="U141" s="321">
        <f t="shared" si="47"/>
        <v>19.5</v>
      </c>
      <c r="V141" s="321">
        <f t="shared" si="47"/>
        <v>20.5</v>
      </c>
      <c r="W141" s="321">
        <f t="shared" si="47"/>
        <v>21.5</v>
      </c>
      <c r="X141" s="321">
        <f t="shared" si="47"/>
        <v>22.5</v>
      </c>
      <c r="Y141" s="321">
        <f t="shared" si="47"/>
        <v>23.5</v>
      </c>
      <c r="Z141" s="321">
        <f t="shared" si="47"/>
        <v>24.5</v>
      </c>
      <c r="AA141" s="321">
        <f t="shared" si="47"/>
        <v>25.5</v>
      </c>
      <c r="AB141" s="321">
        <f t="shared" si="47"/>
        <v>26.5</v>
      </c>
      <c r="AC141" s="321">
        <f t="shared" si="47"/>
        <v>27.5</v>
      </c>
      <c r="AD141" s="321">
        <f t="shared" si="47"/>
        <v>28.5</v>
      </c>
      <c r="AE141" s="321">
        <f t="shared" si="47"/>
        <v>29.5</v>
      </c>
      <c r="AF141" s="321">
        <f t="shared" si="47"/>
        <v>30.5</v>
      </c>
      <c r="AG141" s="321">
        <f t="shared" si="47"/>
        <v>31.5</v>
      </c>
      <c r="AH141" s="321">
        <f t="shared" si="47"/>
        <v>32.5</v>
      </c>
      <c r="AI141" s="321">
        <f t="shared" si="47"/>
        <v>33.5</v>
      </c>
      <c r="AJ141" s="321">
        <f t="shared" si="47"/>
        <v>34.5</v>
      </c>
      <c r="AK141" s="321">
        <f t="shared" si="47"/>
        <v>35.5</v>
      </c>
      <c r="AL141" s="321">
        <f t="shared" si="47"/>
        <v>36.5</v>
      </c>
      <c r="AM141" s="321">
        <f t="shared" si="47"/>
        <v>37.5</v>
      </c>
      <c r="AN141" s="321">
        <f t="shared" si="47"/>
        <v>38.5</v>
      </c>
      <c r="AO141" s="321">
        <f t="shared" si="47"/>
        <v>39.5</v>
      </c>
      <c r="AP141" s="321">
        <f>AVERAGE(AO140:AP140)</f>
        <v>40.5</v>
      </c>
      <c r="AQ141" s="321">
        <f t="shared" ref="AQ141:AY141" si="48">AVERAGE(AP140:AQ140)</f>
        <v>41.5</v>
      </c>
      <c r="AR141" s="321">
        <f t="shared" si="48"/>
        <v>42.5</v>
      </c>
      <c r="AS141" s="321">
        <f t="shared" si="48"/>
        <v>43.5</v>
      </c>
      <c r="AT141" s="321">
        <f t="shared" si="48"/>
        <v>44.5</v>
      </c>
      <c r="AU141" s="321">
        <f t="shared" si="48"/>
        <v>45.5</v>
      </c>
      <c r="AV141" s="321">
        <f t="shared" si="48"/>
        <v>46.5</v>
      </c>
      <c r="AW141" s="321">
        <f t="shared" si="48"/>
        <v>47.5</v>
      </c>
      <c r="AX141" s="321">
        <f t="shared" si="48"/>
        <v>48.5</v>
      </c>
      <c r="AY141" s="321">
        <f t="shared" si="48"/>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hidden="1"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hidden="1"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hidden="1"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hidden="1"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hidden="1"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hidden="1"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hidden="1"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hidden="1"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hidden="1"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hidden="1"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hidden="1"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hidden="1"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hidden="1"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hidden="1"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hidden="1"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hidden="1"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hidden="1"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hidden="1"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hidden="1"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hidden="1"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hidden="1"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hidden="1"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hidden="1"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hidden="1"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hidden="1"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hidden="1"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hidden="1"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hidden="1"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hidden="1"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hidden="1"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hidden="1"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hidden="1"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hidden="1"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hidden="1"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hidden="1"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hidden="1"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hidden="1"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hidden="1"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hidden="1"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hidden="1"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hidden="1"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hidden="1"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hidden="1"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hidden="1"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hidden="1"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hidden="1"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hidden="1"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hidden="1"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hidden="1"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hidden="1"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hidden="1"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hidden="1"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hidden="1"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hidden="1"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hidden="1"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hidden="1"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hidden="1"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hidden="1"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hidden="1"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hidden="1"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60" workbookViewId="0">
      <selection activeCell="J51" sqref="J51"/>
    </sheetView>
  </sheetViews>
  <sheetFormatPr defaultRowHeight="15.75" x14ac:dyDescent="0.25"/>
  <cols>
    <col min="1" max="1" width="9.140625" style="62"/>
    <col min="2" max="2" width="37.7109375" style="62" customWidth="1"/>
    <col min="3" max="4" width="18.140625" style="62" customWidth="1"/>
    <col min="5" max="6" width="18.140625" style="62" hidden="1" customWidth="1"/>
    <col min="7" max="8" width="18.140625" style="62" customWidth="1"/>
    <col min="9" max="9" width="17.42578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4" t="str">
        <f>'2. паспорт  ТП'!A4:S4</f>
        <v>Год раскрытия информации: 2021 год</v>
      </c>
      <c r="B5" s="404"/>
      <c r="C5" s="404"/>
      <c r="D5" s="404"/>
      <c r="E5" s="404"/>
      <c r="F5" s="404"/>
      <c r="G5" s="404"/>
      <c r="H5" s="404"/>
      <c r="I5" s="404"/>
      <c r="J5" s="404"/>
      <c r="K5" s="404"/>
      <c r="L5" s="404"/>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L 21-03</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3"/>
      <c r="C15" s="413"/>
      <c r="D15" s="413"/>
      <c r="E15" s="413"/>
      <c r="F15" s="413"/>
      <c r="G15" s="413"/>
      <c r="H15" s="413"/>
      <c r="I15" s="413"/>
      <c r="J15" s="413"/>
      <c r="K15" s="413"/>
      <c r="L15" s="413"/>
    </row>
    <row r="16" spans="1:44" x14ac:dyDescent="0.25">
      <c r="A16" s="417" t="s">
        <v>4</v>
      </c>
      <c r="B16" s="417"/>
      <c r="C16" s="417"/>
      <c r="D16" s="417"/>
      <c r="E16" s="417"/>
      <c r="F16" s="417"/>
      <c r="G16" s="417"/>
      <c r="H16" s="417"/>
      <c r="I16" s="417"/>
      <c r="J16" s="417"/>
      <c r="K16" s="417"/>
      <c r="L16" s="417"/>
    </row>
    <row r="17" spans="1:12" ht="15.75" customHeight="1" x14ac:dyDescent="0.25">
      <c r="L17" s="92"/>
    </row>
    <row r="18" spans="1:12" x14ac:dyDescent="0.25">
      <c r="K18" s="91"/>
    </row>
    <row r="19" spans="1:12" ht="15.75" customHeight="1" x14ac:dyDescent="0.25">
      <c r="A19" s="478" t="s">
        <v>499</v>
      </c>
      <c r="B19" s="478"/>
      <c r="C19" s="478"/>
      <c r="D19" s="478"/>
      <c r="E19" s="478"/>
      <c r="F19" s="478"/>
      <c r="G19" s="478"/>
      <c r="H19" s="478"/>
      <c r="I19" s="478"/>
      <c r="J19" s="478"/>
      <c r="K19" s="478"/>
      <c r="L19" s="478"/>
    </row>
    <row r="20" spans="1:12" x14ac:dyDescent="0.25">
      <c r="A20" s="64"/>
      <c r="B20" s="64"/>
      <c r="C20" s="90"/>
      <c r="D20" s="90"/>
      <c r="E20" s="90"/>
      <c r="F20" s="90"/>
      <c r="G20" s="90"/>
      <c r="H20" s="90"/>
      <c r="I20" s="90"/>
      <c r="J20" s="90"/>
      <c r="K20" s="90"/>
      <c r="L20" s="90"/>
    </row>
    <row r="21" spans="1:12" ht="28.5" customHeight="1" x14ac:dyDescent="0.25">
      <c r="A21" s="471" t="s">
        <v>225</v>
      </c>
      <c r="B21" s="471" t="s">
        <v>224</v>
      </c>
      <c r="C21" s="477" t="s">
        <v>429</v>
      </c>
      <c r="D21" s="477"/>
      <c r="E21" s="477"/>
      <c r="F21" s="477"/>
      <c r="G21" s="477"/>
      <c r="H21" s="477"/>
      <c r="I21" s="472" t="s">
        <v>223</v>
      </c>
      <c r="J21" s="474" t="s">
        <v>431</v>
      </c>
      <c r="K21" s="471" t="s">
        <v>222</v>
      </c>
      <c r="L21" s="473" t="s">
        <v>430</v>
      </c>
    </row>
    <row r="22" spans="1:12" ht="58.5" customHeight="1" x14ac:dyDescent="0.25">
      <c r="A22" s="471"/>
      <c r="B22" s="471"/>
      <c r="C22" s="471" t="s">
        <v>2</v>
      </c>
      <c r="D22" s="471"/>
      <c r="E22" s="471" t="s">
        <v>9</v>
      </c>
      <c r="F22" s="471"/>
      <c r="G22" s="471" t="s">
        <v>186</v>
      </c>
      <c r="H22" s="471"/>
      <c r="I22" s="472"/>
      <c r="J22" s="475"/>
      <c r="K22" s="471"/>
      <c r="L22" s="473"/>
    </row>
    <row r="23" spans="1:12" ht="31.5" x14ac:dyDescent="0.25">
      <c r="A23" s="471"/>
      <c r="B23" s="471"/>
      <c r="C23" s="89" t="s">
        <v>221</v>
      </c>
      <c r="D23" s="89" t="s">
        <v>220</v>
      </c>
      <c r="E23" s="89" t="s">
        <v>221</v>
      </c>
      <c r="F23" s="89" t="s">
        <v>220</v>
      </c>
      <c r="G23" s="89" t="s">
        <v>221</v>
      </c>
      <c r="H23" s="89" t="s">
        <v>220</v>
      </c>
      <c r="I23" s="472"/>
      <c r="J23" s="476"/>
      <c r="K23" s="471"/>
      <c r="L23" s="473"/>
    </row>
    <row r="24" spans="1:12" x14ac:dyDescent="0.25">
      <c r="A24" s="70">
        <v>1</v>
      </c>
      <c r="B24" s="70">
        <v>2</v>
      </c>
      <c r="C24" s="89">
        <v>3</v>
      </c>
      <c r="D24" s="89">
        <v>4</v>
      </c>
      <c r="E24" s="89">
        <v>5</v>
      </c>
      <c r="F24" s="89">
        <v>6</v>
      </c>
      <c r="G24" s="89">
        <v>7</v>
      </c>
      <c r="H24" s="89">
        <v>8</v>
      </c>
      <c r="I24" s="89">
        <v>9</v>
      </c>
      <c r="J24" s="89">
        <v>10</v>
      </c>
      <c r="K24" s="89">
        <v>11</v>
      </c>
      <c r="L24" s="89">
        <v>12</v>
      </c>
    </row>
    <row r="25" spans="1:12" x14ac:dyDescent="0.25">
      <c r="A25" s="83">
        <v>1</v>
      </c>
      <c r="B25" s="84" t="s">
        <v>219</v>
      </c>
      <c r="C25" s="87"/>
      <c r="D25" s="87"/>
      <c r="E25" s="87"/>
      <c r="F25" s="87"/>
      <c r="G25" s="87"/>
      <c r="H25" s="87"/>
      <c r="I25" s="87"/>
      <c r="J25" s="87"/>
      <c r="K25" s="81"/>
      <c r="L25" s="101"/>
    </row>
    <row r="26" spans="1:12" ht="21.75" customHeight="1" x14ac:dyDescent="0.25">
      <c r="A26" s="83" t="s">
        <v>218</v>
      </c>
      <c r="B26" s="88" t="s">
        <v>436</v>
      </c>
      <c r="C26" s="337" t="s">
        <v>587</v>
      </c>
      <c r="D26" s="337" t="s">
        <v>587</v>
      </c>
      <c r="E26" s="337"/>
      <c r="F26" s="337"/>
      <c r="G26" s="337" t="s">
        <v>542</v>
      </c>
      <c r="H26" s="337" t="s">
        <v>542</v>
      </c>
      <c r="I26" s="337"/>
      <c r="J26" s="87"/>
      <c r="K26" s="81"/>
      <c r="L26" s="81"/>
    </row>
    <row r="27" spans="1:12" s="66" customFormat="1" ht="39" customHeight="1" x14ac:dyDescent="0.25">
      <c r="A27" s="83" t="s">
        <v>217</v>
      </c>
      <c r="B27" s="88" t="s">
        <v>438</v>
      </c>
      <c r="C27" s="337" t="s">
        <v>587</v>
      </c>
      <c r="D27" s="337" t="s">
        <v>587</v>
      </c>
      <c r="E27" s="337"/>
      <c r="F27" s="337"/>
      <c r="G27" s="337" t="s">
        <v>542</v>
      </c>
      <c r="H27" s="337" t="s">
        <v>542</v>
      </c>
      <c r="I27" s="337"/>
      <c r="J27" s="87"/>
      <c r="K27" s="81"/>
      <c r="L27" s="81"/>
    </row>
    <row r="28" spans="1:12" s="66" customFormat="1" ht="70.5" customHeight="1" x14ac:dyDescent="0.25">
      <c r="A28" s="83" t="s">
        <v>437</v>
      </c>
      <c r="B28" s="88" t="s">
        <v>442</v>
      </c>
      <c r="C28" s="337" t="s">
        <v>587</v>
      </c>
      <c r="D28" s="337" t="s">
        <v>587</v>
      </c>
      <c r="E28" s="337"/>
      <c r="F28" s="337"/>
      <c r="G28" s="337" t="s">
        <v>542</v>
      </c>
      <c r="H28" s="337" t="s">
        <v>542</v>
      </c>
      <c r="I28" s="337"/>
      <c r="J28" s="87"/>
      <c r="K28" s="81"/>
      <c r="L28" s="81"/>
    </row>
    <row r="29" spans="1:12" s="66" customFormat="1" ht="54" customHeight="1" x14ac:dyDescent="0.25">
      <c r="A29" s="83" t="s">
        <v>216</v>
      </c>
      <c r="B29" s="88" t="s">
        <v>441</v>
      </c>
      <c r="C29" s="337" t="s">
        <v>587</v>
      </c>
      <c r="D29" s="337" t="s">
        <v>587</v>
      </c>
      <c r="E29" s="337"/>
      <c r="F29" s="337"/>
      <c r="G29" s="337" t="s">
        <v>542</v>
      </c>
      <c r="H29" s="337" t="s">
        <v>542</v>
      </c>
      <c r="I29" s="337"/>
      <c r="J29" s="87"/>
      <c r="K29" s="81"/>
      <c r="L29" s="81"/>
    </row>
    <row r="30" spans="1:12" s="66" customFormat="1" ht="42" customHeight="1" x14ac:dyDescent="0.25">
      <c r="A30" s="83" t="s">
        <v>215</v>
      </c>
      <c r="B30" s="88" t="s">
        <v>443</v>
      </c>
      <c r="C30" s="337" t="s">
        <v>587</v>
      </c>
      <c r="D30" s="337" t="s">
        <v>587</v>
      </c>
      <c r="E30" s="337"/>
      <c r="F30" s="337"/>
      <c r="G30" s="337" t="s">
        <v>542</v>
      </c>
      <c r="H30" s="337" t="s">
        <v>542</v>
      </c>
      <c r="I30" s="337"/>
      <c r="J30" s="87"/>
      <c r="K30" s="81"/>
      <c r="L30" s="81"/>
    </row>
    <row r="31" spans="1:12" s="66" customFormat="1" ht="37.5" customHeight="1" x14ac:dyDescent="0.25">
      <c r="A31" s="83" t="s">
        <v>214</v>
      </c>
      <c r="B31" s="82" t="s">
        <v>439</v>
      </c>
      <c r="C31" s="337" t="s">
        <v>587</v>
      </c>
      <c r="D31" s="337" t="s">
        <v>587</v>
      </c>
      <c r="E31" s="337"/>
      <c r="F31" s="337"/>
      <c r="G31" s="338">
        <v>44418</v>
      </c>
      <c r="H31" s="338">
        <v>44449</v>
      </c>
      <c r="I31" s="337">
        <v>0</v>
      </c>
      <c r="J31" s="87"/>
      <c r="K31" s="81"/>
      <c r="L31" s="81"/>
    </row>
    <row r="32" spans="1:12" s="66" customFormat="1" ht="31.5" x14ac:dyDescent="0.25">
      <c r="A32" s="83" t="s">
        <v>212</v>
      </c>
      <c r="B32" s="82" t="s">
        <v>444</v>
      </c>
      <c r="C32" s="337" t="s">
        <v>587</v>
      </c>
      <c r="D32" s="337" t="s">
        <v>587</v>
      </c>
      <c r="E32" s="337"/>
      <c r="F32" s="337"/>
      <c r="G32" s="338">
        <v>44520</v>
      </c>
      <c r="H32" s="338">
        <v>44560</v>
      </c>
      <c r="I32" s="337">
        <v>0</v>
      </c>
      <c r="J32" s="87"/>
      <c r="K32" s="81"/>
      <c r="L32" s="81"/>
    </row>
    <row r="33" spans="1:12" s="66" customFormat="1" ht="37.5" customHeight="1" x14ac:dyDescent="0.25">
      <c r="A33" s="83" t="s">
        <v>455</v>
      </c>
      <c r="B33" s="82" t="s">
        <v>376</v>
      </c>
      <c r="C33" s="337" t="s">
        <v>587</v>
      </c>
      <c r="D33" s="337" t="s">
        <v>587</v>
      </c>
      <c r="E33" s="337"/>
      <c r="F33" s="337"/>
      <c r="G33" s="337" t="s">
        <v>542</v>
      </c>
      <c r="H33" s="337" t="s">
        <v>542</v>
      </c>
      <c r="I33" s="337"/>
      <c r="J33" s="87"/>
      <c r="K33" s="81"/>
      <c r="L33" s="81"/>
    </row>
    <row r="34" spans="1:12" s="66" customFormat="1" ht="47.25" customHeight="1" x14ac:dyDescent="0.25">
      <c r="A34" s="83" t="s">
        <v>456</v>
      </c>
      <c r="B34" s="82" t="s">
        <v>448</v>
      </c>
      <c r="C34" s="337" t="s">
        <v>587</v>
      </c>
      <c r="D34" s="337" t="s">
        <v>587</v>
      </c>
      <c r="E34" s="337"/>
      <c r="F34" s="337"/>
      <c r="G34" s="337" t="s">
        <v>542</v>
      </c>
      <c r="H34" s="337" t="s">
        <v>542</v>
      </c>
      <c r="I34" s="337"/>
      <c r="J34" s="86"/>
      <c r="K34" s="86"/>
      <c r="L34" s="81"/>
    </row>
    <row r="35" spans="1:12" s="66" customFormat="1" ht="49.5" customHeight="1" x14ac:dyDescent="0.25">
      <c r="A35" s="83" t="s">
        <v>457</v>
      </c>
      <c r="B35" s="82" t="s">
        <v>213</v>
      </c>
      <c r="C35" s="337" t="s">
        <v>587</v>
      </c>
      <c r="D35" s="337" t="s">
        <v>587</v>
      </c>
      <c r="E35" s="337"/>
      <c r="F35" s="337"/>
      <c r="G35" s="338">
        <v>44561</v>
      </c>
      <c r="H35" s="338">
        <v>44649</v>
      </c>
      <c r="I35" s="337">
        <v>0</v>
      </c>
      <c r="J35" s="86"/>
      <c r="K35" s="86"/>
      <c r="L35" s="81"/>
    </row>
    <row r="36" spans="1:12" ht="37.5" customHeight="1" x14ac:dyDescent="0.25">
      <c r="A36" s="83" t="s">
        <v>458</v>
      </c>
      <c r="B36" s="82" t="s">
        <v>440</v>
      </c>
      <c r="C36" s="337" t="s">
        <v>587</v>
      </c>
      <c r="D36" s="337" t="s">
        <v>587</v>
      </c>
      <c r="E36" s="339"/>
      <c r="F36" s="340"/>
      <c r="G36" s="337" t="s">
        <v>542</v>
      </c>
      <c r="H36" s="337" t="s">
        <v>542</v>
      </c>
      <c r="I36" s="337"/>
      <c r="J36" s="85"/>
      <c r="K36" s="81"/>
      <c r="L36" s="81"/>
    </row>
    <row r="37" spans="1:12" x14ac:dyDescent="0.25">
      <c r="A37" s="83" t="s">
        <v>459</v>
      </c>
      <c r="B37" s="82" t="s">
        <v>211</v>
      </c>
      <c r="C37" s="337" t="s">
        <v>587</v>
      </c>
      <c r="D37" s="337" t="s">
        <v>587</v>
      </c>
      <c r="E37" s="339"/>
      <c r="F37" s="340"/>
      <c r="G37" s="338">
        <v>44520</v>
      </c>
      <c r="H37" s="338">
        <v>44561</v>
      </c>
      <c r="I37" s="340">
        <v>0</v>
      </c>
      <c r="J37" s="85"/>
      <c r="K37" s="81"/>
      <c r="L37" s="81"/>
    </row>
    <row r="38" spans="1:12" x14ac:dyDescent="0.25">
      <c r="A38" s="83" t="s">
        <v>460</v>
      </c>
      <c r="B38" s="84" t="s">
        <v>210</v>
      </c>
      <c r="C38" s="337" t="s">
        <v>587</v>
      </c>
      <c r="D38" s="337" t="s">
        <v>587</v>
      </c>
      <c r="E38" s="341"/>
      <c r="F38" s="341"/>
      <c r="G38" s="341"/>
      <c r="H38" s="341"/>
      <c r="I38" s="341"/>
      <c r="J38" s="81"/>
      <c r="K38" s="81"/>
      <c r="L38" s="81"/>
    </row>
    <row r="39" spans="1:12" ht="63" x14ac:dyDescent="0.25">
      <c r="A39" s="83">
        <v>2</v>
      </c>
      <c r="B39" s="82" t="s">
        <v>445</v>
      </c>
      <c r="C39" s="337" t="s">
        <v>587</v>
      </c>
      <c r="D39" s="337" t="s">
        <v>587</v>
      </c>
      <c r="E39" s="341"/>
      <c r="F39" s="341"/>
      <c r="G39" s="338">
        <v>44571</v>
      </c>
      <c r="H39" s="338">
        <v>44834</v>
      </c>
      <c r="I39" s="341"/>
      <c r="J39" s="81"/>
      <c r="K39" s="81"/>
      <c r="L39" s="81"/>
    </row>
    <row r="40" spans="1:12" ht="33.75" customHeight="1" x14ac:dyDescent="0.25">
      <c r="A40" s="83" t="s">
        <v>209</v>
      </c>
      <c r="B40" s="82" t="s">
        <v>447</v>
      </c>
      <c r="C40" s="337" t="s">
        <v>587</v>
      </c>
      <c r="D40" s="337" t="s">
        <v>587</v>
      </c>
      <c r="E40" s="341"/>
      <c r="F40" s="341"/>
      <c r="G40" s="338">
        <v>44571</v>
      </c>
      <c r="H40" s="338">
        <v>44834</v>
      </c>
      <c r="I40" s="341"/>
      <c r="J40" s="81"/>
      <c r="K40" s="81"/>
      <c r="L40" s="81"/>
    </row>
    <row r="41" spans="1:12" ht="63" customHeight="1" x14ac:dyDescent="0.25">
      <c r="A41" s="83" t="s">
        <v>208</v>
      </c>
      <c r="B41" s="84" t="s">
        <v>530</v>
      </c>
      <c r="C41" s="337" t="s">
        <v>587</v>
      </c>
      <c r="D41" s="337" t="s">
        <v>587</v>
      </c>
      <c r="E41" s="341"/>
      <c r="F41" s="341"/>
      <c r="G41" s="341"/>
      <c r="H41" s="341"/>
      <c r="I41" s="341"/>
      <c r="J41" s="81"/>
      <c r="K41" s="81"/>
      <c r="L41" s="81"/>
    </row>
    <row r="42" spans="1:12" ht="58.5" customHeight="1" x14ac:dyDescent="0.25">
      <c r="A42" s="83">
        <v>3</v>
      </c>
      <c r="B42" s="82" t="s">
        <v>446</v>
      </c>
      <c r="C42" s="337" t="s">
        <v>587</v>
      </c>
      <c r="D42" s="337" t="s">
        <v>587</v>
      </c>
      <c r="E42" s="341"/>
      <c r="F42" s="341"/>
      <c r="G42" s="337" t="s">
        <v>542</v>
      </c>
      <c r="H42" s="337" t="s">
        <v>542</v>
      </c>
      <c r="I42" s="337"/>
      <c r="J42" s="81"/>
      <c r="K42" s="81"/>
      <c r="L42" s="81"/>
    </row>
    <row r="43" spans="1:12" ht="34.5" customHeight="1" x14ac:dyDescent="0.25">
      <c r="A43" s="83" t="s">
        <v>207</v>
      </c>
      <c r="B43" s="82" t="s">
        <v>205</v>
      </c>
      <c r="C43" s="337" t="s">
        <v>587</v>
      </c>
      <c r="D43" s="337" t="s">
        <v>587</v>
      </c>
      <c r="E43" s="341"/>
      <c r="F43" s="341"/>
      <c r="G43" s="338">
        <v>44571</v>
      </c>
      <c r="H43" s="338">
        <v>44834</v>
      </c>
      <c r="I43" s="341"/>
      <c r="J43" s="81"/>
      <c r="K43" s="81"/>
      <c r="L43" s="81"/>
    </row>
    <row r="44" spans="1:12" ht="24.75" customHeight="1" x14ac:dyDescent="0.25">
      <c r="A44" s="83" t="s">
        <v>206</v>
      </c>
      <c r="B44" s="82" t="s">
        <v>203</v>
      </c>
      <c r="C44" s="337" t="s">
        <v>587</v>
      </c>
      <c r="D44" s="337" t="s">
        <v>587</v>
      </c>
      <c r="E44" s="341"/>
      <c r="F44" s="341"/>
      <c r="G44" s="338">
        <v>44571</v>
      </c>
      <c r="H44" s="338">
        <v>44834</v>
      </c>
      <c r="I44" s="341"/>
      <c r="J44" s="81"/>
      <c r="K44" s="81"/>
      <c r="L44" s="81"/>
    </row>
    <row r="45" spans="1:12" ht="90.75" customHeight="1" x14ac:dyDescent="0.25">
      <c r="A45" s="83" t="s">
        <v>204</v>
      </c>
      <c r="B45" s="82" t="s">
        <v>451</v>
      </c>
      <c r="C45" s="337" t="s">
        <v>587</v>
      </c>
      <c r="D45" s="337" t="s">
        <v>587</v>
      </c>
      <c r="E45" s="341"/>
      <c r="F45" s="341"/>
      <c r="G45" s="337" t="s">
        <v>542</v>
      </c>
      <c r="H45" s="337" t="s">
        <v>542</v>
      </c>
      <c r="I45" s="337"/>
      <c r="J45" s="81"/>
      <c r="K45" s="81"/>
      <c r="L45" s="81"/>
    </row>
    <row r="46" spans="1:12" ht="167.25" customHeight="1" x14ac:dyDescent="0.25">
      <c r="A46" s="83" t="s">
        <v>202</v>
      </c>
      <c r="B46" s="82" t="s">
        <v>449</v>
      </c>
      <c r="C46" s="337" t="s">
        <v>587</v>
      </c>
      <c r="D46" s="337" t="s">
        <v>587</v>
      </c>
      <c r="E46" s="341"/>
      <c r="F46" s="341"/>
      <c r="G46" s="337" t="s">
        <v>542</v>
      </c>
      <c r="H46" s="337" t="s">
        <v>542</v>
      </c>
      <c r="I46" s="337"/>
      <c r="J46" s="81"/>
      <c r="K46" s="81"/>
      <c r="L46" s="81"/>
    </row>
    <row r="47" spans="1:12" ht="30.75" customHeight="1" x14ac:dyDescent="0.25">
      <c r="A47" s="83" t="s">
        <v>200</v>
      </c>
      <c r="B47" s="82" t="s">
        <v>201</v>
      </c>
      <c r="C47" s="337" t="s">
        <v>587</v>
      </c>
      <c r="D47" s="337" t="s">
        <v>587</v>
      </c>
      <c r="E47" s="341"/>
      <c r="F47" s="341"/>
      <c r="G47" s="338">
        <v>44742</v>
      </c>
      <c r="H47" s="338">
        <v>44925</v>
      </c>
      <c r="I47" s="337"/>
      <c r="J47" s="81"/>
      <c r="K47" s="81"/>
      <c r="L47" s="81"/>
    </row>
    <row r="48" spans="1:12" ht="37.5" customHeight="1" x14ac:dyDescent="0.25">
      <c r="A48" s="83" t="s">
        <v>461</v>
      </c>
      <c r="B48" s="84" t="s">
        <v>199</v>
      </c>
      <c r="C48" s="337" t="s">
        <v>587</v>
      </c>
      <c r="D48" s="337" t="s">
        <v>587</v>
      </c>
      <c r="E48" s="341"/>
      <c r="F48" s="341"/>
      <c r="G48" s="338">
        <v>44742</v>
      </c>
      <c r="H48" s="338">
        <v>44925</v>
      </c>
      <c r="I48" s="341"/>
      <c r="J48" s="81"/>
      <c r="K48" s="81"/>
      <c r="L48" s="81"/>
    </row>
    <row r="49" spans="1:12" ht="35.25" customHeight="1" x14ac:dyDescent="0.25">
      <c r="A49" s="83">
        <v>4</v>
      </c>
      <c r="B49" s="82" t="s">
        <v>197</v>
      </c>
      <c r="C49" s="337" t="s">
        <v>587</v>
      </c>
      <c r="D49" s="337" t="s">
        <v>587</v>
      </c>
      <c r="E49" s="341"/>
      <c r="F49" s="341"/>
      <c r="G49" s="337" t="s">
        <v>542</v>
      </c>
      <c r="H49" s="337" t="s">
        <v>542</v>
      </c>
      <c r="I49" s="337"/>
      <c r="J49" s="81"/>
      <c r="K49" s="81"/>
      <c r="L49" s="81"/>
    </row>
    <row r="50" spans="1:12" ht="86.25" customHeight="1" x14ac:dyDescent="0.25">
      <c r="A50" s="83" t="s">
        <v>198</v>
      </c>
      <c r="B50" s="82" t="s">
        <v>450</v>
      </c>
      <c r="C50" s="337" t="s">
        <v>587</v>
      </c>
      <c r="D50" s="337" t="s">
        <v>587</v>
      </c>
      <c r="E50" s="341"/>
      <c r="F50" s="341"/>
      <c r="G50" s="337" t="s">
        <v>542</v>
      </c>
      <c r="H50" s="337" t="s">
        <v>542</v>
      </c>
      <c r="I50" s="337"/>
      <c r="J50" s="81"/>
      <c r="K50" s="81"/>
      <c r="L50" s="81"/>
    </row>
    <row r="51" spans="1:12" ht="77.25" customHeight="1" x14ac:dyDescent="0.25">
      <c r="A51" s="83" t="s">
        <v>196</v>
      </c>
      <c r="B51" s="82" t="s">
        <v>452</v>
      </c>
      <c r="C51" s="337" t="s">
        <v>587</v>
      </c>
      <c r="D51" s="337" t="s">
        <v>587</v>
      </c>
      <c r="E51" s="341"/>
      <c r="F51" s="341"/>
      <c r="G51" s="337" t="s">
        <v>542</v>
      </c>
      <c r="H51" s="337" t="s">
        <v>542</v>
      </c>
      <c r="I51" s="337"/>
      <c r="J51" s="81"/>
      <c r="K51" s="81"/>
      <c r="L51" s="81"/>
    </row>
    <row r="52" spans="1:12" ht="71.25" customHeight="1" x14ac:dyDescent="0.25">
      <c r="A52" s="83" t="s">
        <v>194</v>
      </c>
      <c r="B52" s="82" t="s">
        <v>195</v>
      </c>
      <c r="C52" s="337" t="s">
        <v>587</v>
      </c>
      <c r="D52" s="337" t="s">
        <v>587</v>
      </c>
      <c r="E52" s="341"/>
      <c r="F52" s="341"/>
      <c r="G52" s="337" t="s">
        <v>542</v>
      </c>
      <c r="H52" s="337" t="s">
        <v>542</v>
      </c>
      <c r="I52" s="337"/>
      <c r="J52" s="81"/>
      <c r="K52" s="81"/>
      <c r="L52" s="81"/>
    </row>
    <row r="53" spans="1:12" ht="48" customHeight="1" x14ac:dyDescent="0.25">
      <c r="A53" s="83" t="s">
        <v>192</v>
      </c>
      <c r="B53" s="154" t="s">
        <v>453</v>
      </c>
      <c r="C53" s="337" t="s">
        <v>587</v>
      </c>
      <c r="D53" s="337" t="s">
        <v>587</v>
      </c>
      <c r="E53" s="341"/>
      <c r="F53" s="341"/>
      <c r="G53" s="338">
        <v>44742</v>
      </c>
      <c r="H53" s="338">
        <v>44925</v>
      </c>
      <c r="I53" s="341"/>
      <c r="J53" s="81"/>
      <c r="K53" s="81"/>
      <c r="L53" s="81"/>
    </row>
    <row r="54" spans="1:12" ht="46.5" customHeight="1" x14ac:dyDescent="0.25">
      <c r="A54" s="83" t="s">
        <v>454</v>
      </c>
      <c r="B54" s="82" t="s">
        <v>193</v>
      </c>
      <c r="C54" s="337" t="s">
        <v>587</v>
      </c>
      <c r="D54" s="337" t="s">
        <v>587</v>
      </c>
      <c r="E54" s="341"/>
      <c r="F54" s="341"/>
      <c r="G54" s="337" t="s">
        <v>542</v>
      </c>
      <c r="H54" s="337" t="s">
        <v>542</v>
      </c>
      <c r="I54" s="337"/>
      <c r="J54" s="81"/>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2021-07-04T09:24:46Z</dcterms:modified>
</cp:coreProperties>
</file>