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406_1153926028850_39\паспорта,карты,формы 20, РС, ПЗ, акты\L 21-04\Обоснование ст-ти\"/>
    </mc:Choice>
  </mc:AlternateContent>
  <xr:revisionPtr revIDLastSave="0" documentId="13_ncr:1_{AF771B27-62B1-4AA1-A95E-4D715B1E0785}" xr6:coauthVersionLast="47" xr6:coauthVersionMax="47" xr10:uidLastSave="{00000000-0000-0000-0000-000000000000}"/>
  <bookViews>
    <workbookView xWindow="0" yWindow="600" windowWidth="28800" windowHeight="15600" tabRatio="694" xr2:uid="{00000000-000D-0000-FFFF-FFFF00000000}"/>
  </bookViews>
  <sheets>
    <sheet name="для ИПР" sheetId="5" r:id="rId1"/>
  </sheets>
  <calcPr calcId="181029"/>
</workbook>
</file>

<file path=xl/calcChain.xml><?xml version="1.0" encoding="utf-8"?>
<calcChain xmlns="http://schemas.openxmlformats.org/spreadsheetml/2006/main">
  <c r="E30" i="5" l="1"/>
  <c r="D30" i="5"/>
  <c r="G29" i="5"/>
  <c r="E28" i="5"/>
  <c r="F28" i="5"/>
  <c r="G28" i="5"/>
  <c r="H28" i="5"/>
  <c r="D28" i="5"/>
  <c r="D26" i="5"/>
  <c r="I26" i="5"/>
  <c r="J26" i="5" s="1"/>
  <c r="E27" i="5"/>
  <c r="E26" i="5"/>
  <c r="E25" i="5"/>
  <c r="F25" i="5"/>
  <c r="I25" i="5" s="1"/>
  <c r="J25" i="5" s="1"/>
  <c r="G25" i="5"/>
  <c r="H25" i="5"/>
  <c r="D25" i="5"/>
  <c r="D24" i="5"/>
  <c r="E24" i="5"/>
  <c r="D23" i="5"/>
  <c r="F24" i="5"/>
  <c r="G24" i="5"/>
  <c r="H24" i="5"/>
  <c r="I27" i="5"/>
  <c r="J27" i="5" s="1"/>
  <c r="F27" i="5"/>
  <c r="G27" i="5"/>
  <c r="H27" i="5"/>
  <c r="F10" i="5"/>
  <c r="G10" i="5"/>
  <c r="H10" i="5"/>
  <c r="E10" i="5"/>
  <c r="D10" i="5"/>
  <c r="F15" i="5"/>
  <c r="G15" i="5"/>
  <c r="G14" i="5" s="1"/>
  <c r="H15" i="5"/>
  <c r="E15" i="5"/>
  <c r="I15" i="5" l="1"/>
  <c r="J15" i="5" s="1"/>
  <c r="H23" i="5" l="1"/>
  <c r="F23" i="5"/>
  <c r="E23" i="5"/>
  <c r="I11" i="5"/>
  <c r="J11" i="5" s="1"/>
  <c r="F29" i="5" l="1"/>
  <c r="I23" i="5"/>
  <c r="J23" i="5" s="1"/>
  <c r="E29" i="5" l="1"/>
  <c r="D29" i="5" l="1"/>
  <c r="I10" i="5" l="1"/>
  <c r="J10" i="5" s="1"/>
  <c r="I8" i="5" l="1"/>
  <c r="J8" i="5" s="1"/>
  <c r="I14" i="5" l="1"/>
  <c r="J14" i="5" s="1"/>
  <c r="I24" i="5" l="1"/>
  <c r="J24" i="5" s="1"/>
  <c r="H29" i="5" l="1"/>
  <c r="I29" i="5" s="1"/>
  <c r="I28" i="5"/>
  <c r="J28" i="5" s="1"/>
  <c r="J29" i="5" s="1"/>
</calcChain>
</file>

<file path=xl/sharedStrings.xml><?xml version="1.0" encoding="utf-8"?>
<sst xmlns="http://schemas.openxmlformats.org/spreadsheetml/2006/main" count="43" uniqueCount="42">
  <si>
    <t>ПИР</t>
  </si>
  <si>
    <t>СМР</t>
  </si>
  <si>
    <t xml:space="preserve">Сметная стоимость  на строительство (реконструкцию)  объекта: </t>
  </si>
  <si>
    <t>№ п/п</t>
  </si>
  <si>
    <t>Показатель</t>
  </si>
  <si>
    <t>Формула подсчёта</t>
  </si>
  <si>
    <t>Оборуд.</t>
  </si>
  <si>
    <t>ПНР</t>
  </si>
  <si>
    <t xml:space="preserve">Прочие </t>
  </si>
  <si>
    <t>Значение (млн рублей без НДС)</t>
  </si>
  <si>
    <t>Итого с НДС, млн рублей</t>
  </si>
  <si>
    <t>Итого без НДС, млн рублей</t>
  </si>
  <si>
    <t>Коэффициенты перевода в текущие цены в базу 2001г по письму Минрегиона</t>
  </si>
  <si>
    <t>Письмо Минстроя от 06.05.2020 № 17207-ИФ/09; от 28.05.2020 № 20259-ИФ/09;  от 21.05.2020 № 19271-ИФ/09</t>
  </si>
  <si>
    <t>Сметная стоимость в базовых ценах 2001г</t>
  </si>
  <si>
    <r>
      <t>З</t>
    </r>
    <r>
      <rPr>
        <sz val="9"/>
        <color theme="1"/>
        <rFont val="Times New Roman"/>
        <family val="1"/>
        <charset val="204"/>
      </rPr>
      <t>2001</t>
    </r>
  </si>
  <si>
    <t>Финансирование мероприятий инвестиционного проекта в ценах составления сметного расчета</t>
  </si>
  <si>
    <r>
      <t>Ф</t>
    </r>
    <r>
      <rPr>
        <sz val="9"/>
        <color theme="1"/>
        <rFont val="Times New Roman"/>
        <family val="1"/>
        <charset val="204"/>
      </rPr>
      <t>2020</t>
    </r>
  </si>
  <si>
    <r>
      <t>Кдеф</t>
    </r>
    <r>
      <rPr>
        <sz val="9"/>
        <color theme="1"/>
        <rFont val="Times New Roman"/>
        <family val="1"/>
        <charset val="204"/>
      </rPr>
      <t>2018/2017</t>
    </r>
  </si>
  <si>
    <r>
      <t>Кдеф</t>
    </r>
    <r>
      <rPr>
        <sz val="9"/>
        <color theme="1"/>
        <rFont val="Times New Roman"/>
        <family val="1"/>
        <charset val="204"/>
      </rPr>
      <t>2019/2018</t>
    </r>
  </si>
  <si>
    <r>
      <t>Кдеф</t>
    </r>
    <r>
      <rPr>
        <sz val="9"/>
        <color theme="1"/>
        <rFont val="Times New Roman"/>
        <family val="1"/>
        <charset val="204"/>
      </rPr>
      <t>2020/2019</t>
    </r>
  </si>
  <si>
    <r>
      <t>Кдеф</t>
    </r>
    <r>
      <rPr>
        <sz val="9"/>
        <color theme="1"/>
        <rFont val="Times New Roman"/>
        <family val="1"/>
        <charset val="204"/>
      </rPr>
      <t>2021/2020</t>
    </r>
  </si>
  <si>
    <r>
      <t>Кдеф</t>
    </r>
    <r>
      <rPr>
        <sz val="9"/>
        <color theme="1"/>
        <rFont val="Times New Roman"/>
        <family val="1"/>
        <charset val="204"/>
      </rPr>
      <t>2022/2021</t>
    </r>
  </si>
  <si>
    <r>
      <t>Кдеф</t>
    </r>
    <r>
      <rPr>
        <sz val="9"/>
        <color theme="1"/>
        <rFont val="Times New Roman"/>
        <family val="1"/>
        <charset val="204"/>
      </rPr>
      <t>2023/2022</t>
    </r>
  </si>
  <si>
    <r>
      <t>Кдеф</t>
    </r>
    <r>
      <rPr>
        <sz val="9"/>
        <color theme="1"/>
        <rFont val="Times New Roman"/>
        <family val="1"/>
        <charset val="204"/>
      </rPr>
      <t>2024/2023</t>
    </r>
  </si>
  <si>
    <t>Финансирование мероприятий инвестиционного проекта в прогнозных ценах соответствующих лет</t>
  </si>
  <si>
    <t>Сметная стоимость в прогнозных ценах</t>
  </si>
  <si>
    <t>Оценка полной стоимости инвестиционного проекта в прогнозных ценах соответствующих лет, млн. руб.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</si>
  <si>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theme="1"/>
        <rFont val="Times New Roman"/>
        <family val="1"/>
        <charset val="204"/>
      </rPr>
      <t>Минэкономразвития от  30.09.2020г</t>
    </r>
    <r>
      <rPr>
        <sz val="12"/>
        <color theme="1"/>
        <rFont val="Times New Roman"/>
        <family val="1"/>
        <charset val="204"/>
      </rPr>
      <t xml:space="preserve">
(Письмо МЭР от 30.09.2020 №32028-ПК/Д03и)</t>
    </r>
  </si>
  <si>
    <t>Сметная стоимость в ценах 2 кв. 2019</t>
  </si>
  <si>
    <t xml:space="preserve"> за аналог принята стоимость оборудования  из договора поставки №9/07/ПА-2019 от 12.07.2019</t>
  </si>
  <si>
    <r>
      <t>Ф</t>
    </r>
    <r>
      <rPr>
        <sz val="9"/>
        <color theme="1"/>
        <rFont val="Times New Roman"/>
        <family val="1"/>
        <charset val="204"/>
      </rPr>
      <t>2023</t>
    </r>
  </si>
  <si>
    <r>
      <t>Ф</t>
    </r>
    <r>
      <rPr>
        <sz val="9"/>
        <color theme="1"/>
        <rFont val="Times New Roman"/>
        <family val="1"/>
        <charset val="204"/>
      </rPr>
      <t>2024</t>
    </r>
  </si>
  <si>
    <t>Ф2022=Ф2020*((100+Кдеф2022/2021)/200)*Кдеф2021/2020/100*Кдеф2022/2021/100</t>
  </si>
  <si>
    <t>Ф2021=Ф2020*((100+Кдеф2021/2020)/200)</t>
  </si>
  <si>
    <t>Ф2023=Ф2020*((100+Кдеф2022/2021)/200)*Кдеф2021/2020/100*Кдеф2022/2021/100*Кдеф2023/2022/100</t>
  </si>
  <si>
    <t>Ф2023=Ф2020*((100+Кдеф2022/2021)/200)*Кдеф2021/2020/100*Кдеф2022/2021/100*Кдеф2023/2022/100*Кдеф2024/2023/100</t>
  </si>
  <si>
    <r>
      <t>Ф</t>
    </r>
    <r>
      <rPr>
        <sz val="9"/>
        <color theme="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</si>
  <si>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Ф</t>
    </r>
    <r>
      <rPr>
        <sz val="9"/>
        <color theme="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</si>
  <si>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З=Ф</t>
    </r>
    <r>
      <rPr>
        <sz val="9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2021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2022+Ф2023+Ф2024</t>
    </r>
  </si>
  <si>
    <t>L_21-04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</si>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</sst>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2" fillId="0" borderId="0"/>
  </cellStyleXfs>
  <cellXfs count="55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/>
    <xf numFmtId="4" fontId="4" fillId="0" borderId="4" xfId="1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0" fillId="0" borderId="0" xfId="0" applyBorder="1"/>
    <xf numFmtId="0" fontId="8" fillId="0" borderId="0" xfId="0" applyFont="1" applyFill="1" applyAlignment="1">
      <alignment horizontal="left" vertical="center"/>
    </xf>
    <xf numFmtId="4" fontId="4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166" fontId="5" fillId="0" borderId="4" xfId="5" applyNumberFormat="1" applyFont="1" applyFill="1" applyBorder="1" applyAlignment="1">
      <alignment horizontal="center" vertical="center" wrapText="1"/>
    </xf>
    <xf numFmtId="4" fontId="5" fillId="0" borderId="7" xfId="5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4" fontId="0" fillId="0" borderId="0" xfId="0" applyNumberFormat="1"/>
    <xf numFmtId="167" fontId="0" fillId="0" borderId="0" xfId="0" applyNumberFormat="1"/>
    <xf numFmtId="0" fontId="12" fillId="0" borderId="7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6">
    <cellStyle name="Обычный" xfId="0" builtinId="0"/>
    <cellStyle name="Обычный 2 5" xfId="3" xr:uid="{00000000-0005-0000-0000-000001000000}"/>
    <cellStyle name="Обычный 3" xfId="4" xr:uid="{00000000-0005-0000-0000-000002000000}"/>
    <cellStyle name="Обычный 5" xfId="5" xr:uid="{00000000-0005-0000-0000-000003000000}"/>
    <cellStyle name="Финансовый" xfId="1" builtinId="3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topLeftCell="A16" workbookViewId="0">
      <selection activeCell="Q27" sqref="Q27"/>
    </sheetView>
  </sheetViews>
  <sheetFormatPr defaultRowHeight="15" x14ac:dyDescent="0.25"/>
  <cols>
    <col min="2" max="2" width="31" customWidth="1"/>
    <col min="3" max="3" width="37.140625" customWidth="1"/>
    <col min="4" max="4" width="20" customWidth="1"/>
    <col min="5" max="5" width="11.28515625" bestFit="1" customWidth="1"/>
    <col min="6" max="6" width="13" customWidth="1"/>
    <col min="7" max="7" width="11.140625" customWidth="1"/>
    <col min="8" max="8" width="12.7109375" bestFit="1" customWidth="1"/>
    <col min="9" max="9" width="18.7109375" customWidth="1"/>
    <col min="10" max="10" width="17.42578125" customWidth="1"/>
  </cols>
  <sheetData>
    <row r="1" spans="1:13" s="9" customFormat="1" ht="76.5" customHeight="1" x14ac:dyDescent="0.3">
      <c r="A1" s="13" t="s">
        <v>40</v>
      </c>
      <c r="C1" s="37" t="s">
        <v>41</v>
      </c>
      <c r="D1" s="37"/>
      <c r="E1" s="37"/>
      <c r="F1" s="37"/>
      <c r="G1" s="37"/>
      <c r="H1" s="37"/>
      <c r="I1" s="37"/>
      <c r="J1" s="37"/>
    </row>
    <row r="3" spans="1:13" ht="15.75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3" ht="15.75" x14ac:dyDescent="0.25">
      <c r="A4" s="1"/>
      <c r="B4" s="2"/>
      <c r="C4" s="3"/>
      <c r="D4" s="3"/>
      <c r="E4" s="4"/>
      <c r="F4" s="4"/>
      <c r="G4" s="4"/>
      <c r="H4" s="4"/>
      <c r="I4" s="5"/>
      <c r="J4" s="2"/>
    </row>
    <row r="5" spans="1:13" ht="15.75" customHeight="1" x14ac:dyDescent="0.25">
      <c r="A5" s="31" t="s">
        <v>3</v>
      </c>
      <c r="B5" s="34" t="s">
        <v>4</v>
      </c>
      <c r="C5" s="34" t="s">
        <v>5</v>
      </c>
      <c r="D5" s="39" t="s">
        <v>9</v>
      </c>
      <c r="E5" s="40"/>
      <c r="F5" s="40"/>
      <c r="G5" s="40"/>
      <c r="H5" s="40"/>
      <c r="I5" s="41"/>
      <c r="J5" s="42" t="s">
        <v>10</v>
      </c>
    </row>
    <row r="6" spans="1:13" ht="15" customHeight="1" x14ac:dyDescent="0.25">
      <c r="A6" s="32"/>
      <c r="B6" s="35"/>
      <c r="C6" s="35"/>
      <c r="D6" s="43" t="s">
        <v>0</v>
      </c>
      <c r="E6" s="43" t="s">
        <v>1</v>
      </c>
      <c r="F6" s="45" t="s">
        <v>6</v>
      </c>
      <c r="G6" s="43" t="s">
        <v>7</v>
      </c>
      <c r="H6" s="43" t="s">
        <v>8</v>
      </c>
      <c r="I6" s="47" t="s">
        <v>11</v>
      </c>
      <c r="J6" s="42"/>
    </row>
    <row r="7" spans="1:13" ht="15" customHeight="1" x14ac:dyDescent="0.25">
      <c r="A7" s="33"/>
      <c r="B7" s="36"/>
      <c r="C7" s="36"/>
      <c r="D7" s="44"/>
      <c r="E7" s="44"/>
      <c r="F7" s="46"/>
      <c r="G7" s="44"/>
      <c r="H7" s="44"/>
      <c r="I7" s="48"/>
      <c r="J7" s="42"/>
    </row>
    <row r="8" spans="1:13" ht="63" x14ac:dyDescent="0.25">
      <c r="A8" s="6">
        <v>1</v>
      </c>
      <c r="B8" s="6" t="s">
        <v>29</v>
      </c>
      <c r="C8" s="6" t="s">
        <v>30</v>
      </c>
      <c r="D8" s="22">
        <v>0.28360080000000004</v>
      </c>
      <c r="E8" s="22">
        <v>1.3504800000000001</v>
      </c>
      <c r="F8" s="22">
        <v>4.0514400000000004</v>
      </c>
      <c r="G8" s="22"/>
      <c r="H8" s="22">
        <v>0</v>
      </c>
      <c r="I8" s="10">
        <f>SUM(D8:H8)</f>
        <v>5.6855208000000008</v>
      </c>
      <c r="J8" s="11">
        <f>I8*1.2</f>
        <v>6.8226249600000006</v>
      </c>
    </row>
    <row r="9" spans="1:13" ht="55.5" customHeight="1" x14ac:dyDescent="0.25">
      <c r="A9" s="6">
        <v>2</v>
      </c>
      <c r="B9" s="26" t="s">
        <v>12</v>
      </c>
      <c r="C9" s="7" t="s">
        <v>13</v>
      </c>
      <c r="D9" s="22">
        <v>4.37</v>
      </c>
      <c r="E9" s="22">
        <v>7.16</v>
      </c>
      <c r="F9" s="22">
        <v>4.91</v>
      </c>
      <c r="G9" s="22">
        <v>21.07</v>
      </c>
      <c r="H9" s="22">
        <v>9.6999999999999993</v>
      </c>
      <c r="I9" s="14"/>
      <c r="J9" s="15"/>
    </row>
    <row r="10" spans="1:13" s="16" customFormat="1" ht="31.5" x14ac:dyDescent="0.25">
      <c r="A10" s="6">
        <v>3</v>
      </c>
      <c r="B10" s="7" t="s">
        <v>14</v>
      </c>
      <c r="C10" s="7" t="s">
        <v>15</v>
      </c>
      <c r="D10" s="23">
        <f>D14/D9</f>
        <v>6.4897208237986281E-2</v>
      </c>
      <c r="E10" s="23">
        <f>E8/E9</f>
        <v>0.18861452513966481</v>
      </c>
      <c r="F10" s="23">
        <f t="shared" ref="F10:H10" si="0">F8/F9</f>
        <v>0.82514052953156825</v>
      </c>
      <c r="G10" s="23">
        <f t="shared" si="0"/>
        <v>0</v>
      </c>
      <c r="H10" s="23">
        <f t="shared" si="0"/>
        <v>0</v>
      </c>
      <c r="I10" s="10">
        <f>SUM(D10:H10)</f>
        <v>1.0786522629092192</v>
      </c>
      <c r="J10" s="11">
        <f>I10*1.2</f>
        <v>1.294382715491063</v>
      </c>
      <c r="M10" s="17"/>
    </row>
    <row r="11" spans="1:13" ht="24.75" customHeight="1" x14ac:dyDescent="0.25">
      <c r="A11" s="49">
        <v>4</v>
      </c>
      <c r="B11" s="34" t="s">
        <v>16</v>
      </c>
      <c r="C11" s="7" t="s">
        <v>17</v>
      </c>
      <c r="D11" s="18">
        <v>0</v>
      </c>
      <c r="E11" s="18"/>
      <c r="F11" s="18"/>
      <c r="G11" s="18"/>
      <c r="H11" s="18"/>
      <c r="I11" s="10">
        <f>SUM(D11:H11)</f>
        <v>0</v>
      </c>
      <c r="J11" s="11">
        <f t="shared" ref="J11:J15" si="1">I11*1.2</f>
        <v>0</v>
      </c>
    </row>
    <row r="12" spans="1:13" ht="24.75" customHeight="1" x14ac:dyDescent="0.25">
      <c r="A12" s="50"/>
      <c r="B12" s="35"/>
      <c r="C12" s="7" t="s">
        <v>37</v>
      </c>
      <c r="D12" s="18"/>
      <c r="E12" s="18"/>
      <c r="F12" s="18">
        <v>0</v>
      </c>
      <c r="G12" s="18"/>
      <c r="H12" s="18"/>
      <c r="I12" s="10"/>
      <c r="J12" s="11"/>
    </row>
    <row r="13" spans="1:13" ht="24.75" customHeight="1" x14ac:dyDescent="0.25">
      <c r="A13" s="50"/>
      <c r="B13" s="35"/>
      <c r="C13" s="7" t="s">
        <v>38</v>
      </c>
      <c r="D13" s="18"/>
      <c r="E13" s="18"/>
      <c r="F13" s="18"/>
      <c r="G13" s="18"/>
      <c r="H13" s="18"/>
      <c r="I13" s="10"/>
      <c r="J13" s="11"/>
    </row>
    <row r="14" spans="1:13" ht="31.5" customHeight="1" x14ac:dyDescent="0.25">
      <c r="A14" s="50"/>
      <c r="B14" s="35"/>
      <c r="C14" s="7" t="s">
        <v>31</v>
      </c>
      <c r="D14" s="18">
        <v>0.28360080000000004</v>
      </c>
      <c r="E14" s="18">
        <v>0</v>
      </c>
      <c r="F14" s="18">
        <v>0</v>
      </c>
      <c r="G14" s="18">
        <f t="shared" ref="G14" si="2">G8-G11-G15</f>
        <v>0</v>
      </c>
      <c r="H14" s="18">
        <v>0</v>
      </c>
      <c r="I14" s="10">
        <f>SUM(D14:H14)</f>
        <v>0.28360080000000004</v>
      </c>
      <c r="J14" s="11">
        <f t="shared" si="1"/>
        <v>0.34032096000000006</v>
      </c>
    </row>
    <row r="15" spans="1:13" ht="25.5" customHeight="1" x14ac:dyDescent="0.25">
      <c r="A15" s="51"/>
      <c r="B15" s="36"/>
      <c r="C15" s="7" t="s">
        <v>32</v>
      </c>
      <c r="D15" s="18"/>
      <c r="E15" s="18">
        <f>E8</f>
        <v>1.3504800000000001</v>
      </c>
      <c r="F15" s="18">
        <f t="shared" ref="F15:H15" si="3">F8</f>
        <v>4.0514400000000004</v>
      </c>
      <c r="G15" s="18">
        <f t="shared" si="3"/>
        <v>0</v>
      </c>
      <c r="H15" s="18">
        <f t="shared" si="3"/>
        <v>0</v>
      </c>
      <c r="I15" s="10">
        <f>SUM(D15:H15)</f>
        <v>5.4019200000000005</v>
      </c>
      <c r="J15" s="11">
        <f t="shared" si="1"/>
        <v>6.4823040000000001</v>
      </c>
    </row>
    <row r="16" spans="1:13" ht="15.75" customHeight="1" x14ac:dyDescent="0.25">
      <c r="A16" s="49">
        <v>5</v>
      </c>
      <c r="B16" s="52" t="s">
        <v>28</v>
      </c>
      <c r="C16" s="19" t="s">
        <v>18</v>
      </c>
      <c r="D16" s="20">
        <v>105.3</v>
      </c>
      <c r="E16" s="20">
        <v>105.3</v>
      </c>
      <c r="F16" s="20">
        <v>105.3</v>
      </c>
      <c r="G16" s="20">
        <v>105.3</v>
      </c>
      <c r="H16" s="20">
        <v>105.3</v>
      </c>
      <c r="I16" s="14"/>
      <c r="J16" s="14"/>
    </row>
    <row r="17" spans="1:13" ht="15.75" x14ac:dyDescent="0.25">
      <c r="A17" s="50"/>
      <c r="B17" s="53"/>
      <c r="C17" s="19" t="s">
        <v>19</v>
      </c>
      <c r="D17" s="20">
        <v>106.8</v>
      </c>
      <c r="E17" s="20">
        <v>106.8</v>
      </c>
      <c r="F17" s="20">
        <v>106.8</v>
      </c>
      <c r="G17" s="20">
        <v>106.8</v>
      </c>
      <c r="H17" s="20">
        <v>106.8</v>
      </c>
      <c r="I17" s="14"/>
      <c r="J17" s="14"/>
    </row>
    <row r="18" spans="1:13" ht="15.75" x14ac:dyDescent="0.25">
      <c r="A18" s="50"/>
      <c r="B18" s="53"/>
      <c r="C18" s="19" t="s">
        <v>20</v>
      </c>
      <c r="D18" s="20">
        <v>106.2</v>
      </c>
      <c r="E18" s="20">
        <v>106.2</v>
      </c>
      <c r="F18" s="20">
        <v>106.2</v>
      </c>
      <c r="G18" s="20">
        <v>106.2</v>
      </c>
      <c r="H18" s="20">
        <v>106.2</v>
      </c>
      <c r="I18" s="14"/>
      <c r="J18" s="14"/>
    </row>
    <row r="19" spans="1:13" ht="15.75" x14ac:dyDescent="0.25">
      <c r="A19" s="50"/>
      <c r="B19" s="53"/>
      <c r="C19" s="19" t="s">
        <v>21</v>
      </c>
      <c r="D19" s="20">
        <v>105.1</v>
      </c>
      <c r="E19" s="20">
        <v>105.1</v>
      </c>
      <c r="F19" s="20">
        <v>105.1</v>
      </c>
      <c r="G19" s="20">
        <v>105.1</v>
      </c>
      <c r="H19" s="20">
        <v>105.1</v>
      </c>
      <c r="I19" s="14"/>
      <c r="J19" s="14"/>
    </row>
    <row r="20" spans="1:13" ht="15.75" x14ac:dyDescent="0.25">
      <c r="A20" s="50"/>
      <c r="B20" s="53"/>
      <c r="C20" s="19" t="s">
        <v>22</v>
      </c>
      <c r="D20" s="20">
        <v>104.8</v>
      </c>
      <c r="E20" s="20">
        <v>104.8</v>
      </c>
      <c r="F20" s="20">
        <v>104.8</v>
      </c>
      <c r="G20" s="20">
        <v>104.8</v>
      </c>
      <c r="H20" s="20">
        <v>104.8</v>
      </c>
      <c r="I20" s="14"/>
      <c r="J20" s="14"/>
    </row>
    <row r="21" spans="1:13" ht="15.75" x14ac:dyDescent="0.25">
      <c r="A21" s="50"/>
      <c r="B21" s="53"/>
      <c r="C21" s="19" t="s">
        <v>23</v>
      </c>
      <c r="D21" s="20">
        <v>104.7</v>
      </c>
      <c r="E21" s="20">
        <v>104.7</v>
      </c>
      <c r="F21" s="20">
        <v>104.7</v>
      </c>
      <c r="G21" s="20">
        <v>104.7</v>
      </c>
      <c r="H21" s="20">
        <v>104.7</v>
      </c>
      <c r="I21" s="14"/>
      <c r="J21" s="14"/>
    </row>
    <row r="22" spans="1:13" ht="15.75" x14ac:dyDescent="0.25">
      <c r="A22" s="51"/>
      <c r="B22" s="53"/>
      <c r="C22" s="19" t="s">
        <v>24</v>
      </c>
      <c r="D22" s="20">
        <v>104.7</v>
      </c>
      <c r="E22" s="20">
        <v>104.7</v>
      </c>
      <c r="F22" s="20">
        <v>104.7</v>
      </c>
      <c r="G22" s="20">
        <v>104.7</v>
      </c>
      <c r="H22" s="20">
        <v>104.7</v>
      </c>
      <c r="I22" s="14"/>
      <c r="J22" s="14"/>
    </row>
    <row r="23" spans="1:13" ht="43.5" customHeight="1" x14ac:dyDescent="0.25">
      <c r="A23" s="49">
        <v>6</v>
      </c>
      <c r="B23" s="52" t="s">
        <v>25</v>
      </c>
      <c r="C23" s="7" t="s">
        <v>17</v>
      </c>
      <c r="D23" s="21">
        <f>D11</f>
        <v>0</v>
      </c>
      <c r="E23" s="21">
        <f>E11</f>
        <v>0</v>
      </c>
      <c r="F23" s="21">
        <f>F11</f>
        <v>0</v>
      </c>
      <c r="G23" s="21"/>
      <c r="H23" s="21">
        <f>H11</f>
        <v>0</v>
      </c>
      <c r="I23" s="10">
        <f t="shared" ref="I23" si="4">SUM(D23:H23)</f>
        <v>0</v>
      </c>
      <c r="J23" s="11">
        <f>I23*1.2</f>
        <v>0</v>
      </c>
    </row>
    <row r="24" spans="1:13" ht="43.5" customHeight="1" x14ac:dyDescent="0.25">
      <c r="A24" s="50"/>
      <c r="B24" s="53"/>
      <c r="C24" s="29" t="s">
        <v>34</v>
      </c>
      <c r="D24" s="21">
        <f>D12</f>
        <v>0</v>
      </c>
      <c r="E24" s="21">
        <f>E14*(100+E19)/200</f>
        <v>0</v>
      </c>
      <c r="F24" s="21">
        <f t="shared" ref="F24:H24" si="5">F14*(100+F19)/200</f>
        <v>0</v>
      </c>
      <c r="G24" s="21">
        <f t="shared" si="5"/>
        <v>0</v>
      </c>
      <c r="H24" s="21">
        <f t="shared" si="5"/>
        <v>0</v>
      </c>
      <c r="I24" s="10">
        <f t="shared" ref="I24:I27" si="6">SUM(D24:H24)</f>
        <v>0</v>
      </c>
      <c r="J24" s="11">
        <f>ROUND(I24*1.2,8)</f>
        <v>0</v>
      </c>
      <c r="K24" s="28"/>
      <c r="L24" s="28"/>
    </row>
    <row r="25" spans="1:13" ht="25.5" x14ac:dyDescent="0.25">
      <c r="A25" s="50"/>
      <c r="B25" s="53"/>
      <c r="C25" s="29" t="s">
        <v>33</v>
      </c>
      <c r="D25" s="21">
        <f>D13</f>
        <v>0</v>
      </c>
      <c r="E25" s="21">
        <f t="shared" ref="E25:H25" si="7">E13</f>
        <v>0</v>
      </c>
      <c r="F25" s="21">
        <f t="shared" si="7"/>
        <v>0</v>
      </c>
      <c r="G25" s="21">
        <f t="shared" si="7"/>
        <v>0</v>
      </c>
      <c r="H25" s="21">
        <f t="shared" si="7"/>
        <v>0</v>
      </c>
      <c r="I25" s="10">
        <f t="shared" si="6"/>
        <v>0</v>
      </c>
      <c r="J25" s="11">
        <f t="shared" ref="J25:J27" si="8">ROUND(I25*1.2,8)</f>
        <v>0</v>
      </c>
    </row>
    <row r="26" spans="1:13" ht="38.25" x14ac:dyDescent="0.25">
      <c r="A26" s="50"/>
      <c r="B26" s="53"/>
      <c r="C26" s="29" t="s">
        <v>35</v>
      </c>
      <c r="D26" s="21">
        <f>D14*(100+D18)/200*D19/100*D20/100*D21/100</f>
        <v>0.33719163893213261</v>
      </c>
      <c r="E26" s="21">
        <f>E14*(100+E17)/200*E18/100*E19/100*E20/100*E21/100</f>
        <v>0</v>
      </c>
      <c r="F26" s="21"/>
      <c r="G26" s="21"/>
      <c r="H26" s="21"/>
      <c r="I26" s="10">
        <f t="shared" si="6"/>
        <v>0.33719163893213261</v>
      </c>
      <c r="J26" s="11">
        <f t="shared" si="8"/>
        <v>0.40462997000000001</v>
      </c>
    </row>
    <row r="27" spans="1:13" ht="38.25" x14ac:dyDescent="0.25">
      <c r="A27" s="51"/>
      <c r="B27" s="54"/>
      <c r="C27" s="29" t="s">
        <v>36</v>
      </c>
      <c r="D27" s="21">
        <v>0</v>
      </c>
      <c r="E27" s="21">
        <f>E15*(100+E18)/200*E19/100*E20/100*E21/100*E22/100</f>
        <v>1.6811411712473465</v>
      </c>
      <c r="F27" s="21">
        <f t="shared" ref="F27:H27" si="9">F15*(100+F18)/200*F19/100*F20/100*F21/100*F22/100</f>
        <v>5.0434235137420398</v>
      </c>
      <c r="G27" s="21">
        <f t="shared" si="9"/>
        <v>0</v>
      </c>
      <c r="H27" s="21">
        <f t="shared" si="9"/>
        <v>0</v>
      </c>
      <c r="I27" s="10">
        <f t="shared" si="6"/>
        <v>6.7245646849893861</v>
      </c>
      <c r="J27" s="11">
        <f t="shared" si="8"/>
        <v>8.0694776200000007</v>
      </c>
    </row>
    <row r="28" spans="1:13" ht="31.5" x14ac:dyDescent="0.25">
      <c r="A28" s="6">
        <v>7</v>
      </c>
      <c r="B28" s="7" t="s">
        <v>26</v>
      </c>
      <c r="C28" s="7" t="s">
        <v>39</v>
      </c>
      <c r="D28" s="23">
        <f>SUM(D23:D27)</f>
        <v>0.33719163893213261</v>
      </c>
      <c r="E28" s="23">
        <f t="shared" ref="E28:H28" si="10">SUM(E23:E27)</f>
        <v>1.6811411712473465</v>
      </c>
      <c r="F28" s="23">
        <f t="shared" si="10"/>
        <v>5.0434235137420398</v>
      </c>
      <c r="G28" s="23">
        <f t="shared" si="10"/>
        <v>0</v>
      </c>
      <c r="H28" s="23">
        <f t="shared" si="10"/>
        <v>0</v>
      </c>
      <c r="I28" s="10">
        <f>SUM(D28:H28)</f>
        <v>7.0617563239215189</v>
      </c>
      <c r="J28" s="11">
        <f>I28*1.2</f>
        <v>8.4741075887058219</v>
      </c>
    </row>
    <row r="29" spans="1:13" ht="78.75" x14ac:dyDescent="0.25">
      <c r="A29" s="6">
        <v>8</v>
      </c>
      <c r="B29" s="8" t="s">
        <v>27</v>
      </c>
      <c r="C29" s="6"/>
      <c r="D29" s="24">
        <f>ROUND(D28,8)</f>
        <v>0.33719164000000001</v>
      </c>
      <c r="E29" s="24">
        <f t="shared" ref="E29:H29" si="11">ROUND(E28,8)</f>
        <v>1.6811411700000001</v>
      </c>
      <c r="F29" s="24">
        <f t="shared" si="11"/>
        <v>5.0434235100000002</v>
      </c>
      <c r="G29" s="24">
        <f t="shared" si="11"/>
        <v>0</v>
      </c>
      <c r="H29" s="24">
        <f t="shared" si="11"/>
        <v>0</v>
      </c>
      <c r="I29" s="25">
        <f>SUM(D29:H29)</f>
        <v>7.0617563200000006</v>
      </c>
      <c r="J29" s="25">
        <f>ROUND(J28,8)</f>
        <v>8.4741075899999991</v>
      </c>
      <c r="L29" s="12"/>
      <c r="M29" s="12"/>
    </row>
    <row r="30" spans="1:13" x14ac:dyDescent="0.25">
      <c r="D30" s="30">
        <f>D29*1.2</f>
        <v>0.40462996800000001</v>
      </c>
      <c r="E30" s="30">
        <f>(E29+F29)*1.2</f>
        <v>8.0694776160000004</v>
      </c>
      <c r="F30" s="27"/>
    </row>
    <row r="32" spans="1:13" x14ac:dyDescent="0.25">
      <c r="D32" s="27"/>
    </row>
    <row r="33" spans="4:4" x14ac:dyDescent="0.25">
      <c r="D33" s="27"/>
    </row>
    <row r="34" spans="4:4" x14ac:dyDescent="0.25">
      <c r="D34" s="27"/>
    </row>
    <row r="35" spans="4:4" x14ac:dyDescent="0.25">
      <c r="D35" s="27"/>
    </row>
  </sheetData>
  <mergeCells count="19">
    <mergeCell ref="A16:A22"/>
    <mergeCell ref="B16:B22"/>
    <mergeCell ref="A11:A15"/>
    <mergeCell ref="B11:B15"/>
    <mergeCell ref="B23:B27"/>
    <mergeCell ref="A23:A27"/>
    <mergeCell ref="A5:A7"/>
    <mergeCell ref="B5:B7"/>
    <mergeCell ref="C5:C7"/>
    <mergeCell ref="C1:J1"/>
    <mergeCell ref="A3:J3"/>
    <mergeCell ref="D5:I5"/>
    <mergeCell ref="J5:J7"/>
    <mergeCell ref="D6:D7"/>
    <mergeCell ref="E6:E7"/>
    <mergeCell ref="F6:F7"/>
    <mergeCell ref="G6:G7"/>
    <mergeCell ref="H6:H7"/>
    <mergeCell ref="I6:I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ИПР</vt:lpstr>
    </vt:vector>
  </TitlesOfParts>
  <Company>Yantarenergo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П. Басалаева</dc:creator>
  <cp:lastModifiedBy>Пользователь</cp:lastModifiedBy>
  <cp:lastPrinted>2017-11-28T18:22:30Z</cp:lastPrinted>
  <dcterms:created xsi:type="dcterms:W3CDTF">2014-09-01T12:01:39Z</dcterms:created>
  <dcterms:modified xsi:type="dcterms:W3CDTF">2021-07-04T11:32:12Z</dcterms:modified>
</cp:coreProperties>
</file>