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формулы_  кор ИПР_ 2022\паспорта,карты,формы 20, РС, ПЗ, акты — формулы\J 19-01факт\"/>
    </mc:Choice>
  </mc:AlternateContent>
  <xr:revisionPtr revIDLastSave="0" documentId="13_ncr:1_{6516831F-E7A6-4D62-96B1-5D07FEFDADF0}" xr6:coauthVersionLast="47" xr6:coauthVersionMax="47" xr10:uidLastSave="{00000000-0000-0000-0000-000000000000}"/>
  <bookViews>
    <workbookView xWindow="-75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5" i="102" l="1"/>
  <c r="D30" i="102"/>
  <c r="E22" i="102"/>
  <c r="I27" i="98" l="1"/>
  <c r="K26" i="98"/>
  <c r="K25" i="98"/>
  <c r="K24" i="98"/>
  <c r="K23" i="98"/>
  <c r="K22" i="98"/>
  <c r="I21" i="98"/>
  <c r="K21" i="98" s="1"/>
  <c r="K14" i="98"/>
  <c r="I14" i="98"/>
  <c r="K13" i="98"/>
  <c r="I13" i="98"/>
  <c r="K12" i="98"/>
  <c r="I12" i="98"/>
  <c r="K11" i="98"/>
  <c r="I11" i="98"/>
  <c r="K10" i="98"/>
  <c r="I10" i="98"/>
  <c r="K9" i="98"/>
  <c r="I9" i="98"/>
  <c r="K8" i="98"/>
  <c r="K27" i="98" s="1"/>
  <c r="I8" i="98"/>
  <c r="J64" i="103"/>
  <c r="R64" i="103"/>
  <c r="J40" i="103"/>
  <c r="J49" i="103"/>
  <c r="J48" i="103"/>
  <c r="J47" i="103"/>
  <c r="J46" i="103"/>
  <c r="J45" i="103"/>
  <c r="J42" i="103"/>
  <c r="J41" i="103"/>
  <c r="J30" i="103"/>
  <c r="J29" i="103"/>
  <c r="J28" i="103"/>
  <c r="J27" i="103"/>
  <c r="J26" i="103"/>
  <c r="J24" i="103"/>
  <c r="J23" i="103"/>
  <c r="L3" i="98"/>
  <c r="E61" i="103"/>
  <c r="E63" i="103" s="1"/>
  <c r="D35" i="103"/>
  <c r="D34" i="103"/>
  <c r="R23" i="103"/>
  <c r="R24" i="103"/>
  <c r="R26" i="103"/>
  <c r="R27" i="103"/>
  <c r="R28" i="103"/>
  <c r="R29" i="103"/>
  <c r="R40" i="103"/>
  <c r="R41" i="103"/>
  <c r="R42" i="103"/>
  <c r="R43" i="103"/>
  <c r="R44" i="103"/>
  <c r="R45" i="103"/>
  <c r="R46" i="103"/>
  <c r="R47" i="103"/>
  <c r="R48" i="103"/>
  <c r="R49" i="103"/>
  <c r="R60" i="103"/>
  <c r="A8" i="104"/>
  <c r="A9" i="104"/>
  <c r="A10" i="104"/>
  <c r="D26" i="102" l="1"/>
  <c r="D24" i="102" s="1"/>
  <c r="Q14" i="97" l="1"/>
  <c r="Q13" i="97"/>
  <c r="Q12" i="97"/>
  <c r="Q11" i="97"/>
  <c r="Q22" i="101"/>
  <c r="Q16" i="101"/>
  <c r="Q10" i="101"/>
  <c r="Q9" i="101"/>
  <c r="I12" i="97"/>
  <c r="I11" i="97"/>
  <c r="R11" i="98" l="1"/>
  <c r="T11" i="98" s="1"/>
  <c r="R9" i="98"/>
  <c r="T9" i="98" s="1"/>
  <c r="Q11" i="101"/>
  <c r="Q12" i="101"/>
  <c r="Q13" i="101"/>
  <c r="Q14" i="101"/>
  <c r="Q17" i="101"/>
  <c r="Q19" i="101"/>
  <c r="Q20" i="101"/>
  <c r="Q21" i="101"/>
  <c r="P31" i="103" l="1"/>
  <c r="P24" i="104"/>
  <c r="P25" i="104"/>
  <c r="P26" i="104"/>
  <c r="P23" i="104"/>
  <c r="P27" i="104" l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T27" i="98" l="1"/>
  <c r="R27" i="98"/>
  <c r="I15" i="97"/>
  <c r="C4" i="101" l="1"/>
  <c r="J4" i="96"/>
  <c r="J3" i="97" s="1"/>
  <c r="A14" i="102"/>
  <c r="A13" i="102"/>
  <c r="A11" i="102"/>
  <c r="A10" i="102"/>
  <c r="A9" i="102"/>
  <c r="A8" i="102"/>
  <c r="A6" i="102"/>
  <c r="M38" i="103"/>
  <c r="L35" i="103"/>
  <c r="L34" i="103"/>
  <c r="L33" i="103"/>
  <c r="L32" i="103"/>
  <c r="M30" i="103"/>
  <c r="R30" i="103" l="1"/>
  <c r="M31" i="103"/>
  <c r="E11" i="100" l="1"/>
  <c r="P37" i="96" l="1"/>
  <c r="P38" i="96"/>
  <c r="P36" i="96"/>
  <c r="P24" i="96"/>
  <c r="P14" i="96"/>
  <c r="P13" i="96"/>
  <c r="P10" i="96"/>
  <c r="L15" i="101" l="1"/>
  <c r="Q15" i="101" s="1"/>
  <c r="Q26" i="101" l="1"/>
  <c r="P9" i="96"/>
  <c r="P46" i="96" s="1"/>
  <c r="D20" i="102" l="1"/>
  <c r="D22" i="102" s="1"/>
  <c r="D23" i="102" s="1"/>
  <c r="E23" i="102" s="1"/>
  <c r="E5" i="100"/>
  <c r="E6" i="100" s="1"/>
  <c r="E7" i="100" s="1"/>
  <c r="E10" i="100" s="1"/>
  <c r="E8" i="100" s="1"/>
  <c r="D34" i="102" l="1"/>
  <c r="D36" i="102"/>
  <c r="F36" i="102" s="1"/>
</calcChain>
</file>

<file path=xl/sharedStrings.xml><?xml version="1.0" encoding="utf-8"?>
<sst xmlns="http://schemas.openxmlformats.org/spreadsheetml/2006/main" count="1365" uniqueCount="383">
  <si>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</si>
  <si>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</si>
  <si>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</si>
  <si>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</si>
  <si>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</si>
  <si>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</si>
  <si>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</si>
  <si>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</si>
  <si>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</si>
  <si>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</si>
  <si>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</si>
  <si>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</si>
  <si>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</si>
  <si>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</si>
  <si>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</si>
  <si>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</si>
  <si>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</si>
  <si>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</si>
  <si>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</si>
  <si>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</si>
  <si>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</si>
  <si>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</si>
  <si>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</si>
  <si>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</si>
  <si>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</si>
  <si>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</si>
  <si>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</si>
  <si>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</si>
  <si>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</si>
  <si>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</si>
  <si>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</si>
  <si>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</si>
  <si>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</si>
  <si>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</si>
  <si>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</si>
  <si>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</si>
  <si>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</si>
  <si>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</si>
  <si>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</si>
  <si>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</si>
  <si>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</si>
  <si>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</si>
  <si>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</si>
  <si>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</si>
  <si>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</si>
  <si>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</si>
  <si>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</si>
  <si>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</si>
  <si>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</si>
  <si>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</si>
  <si>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</si>
  <si>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</si>
  <si>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</si>
  <si>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</si>
  <si>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</si>
  <si>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</si>
  <si>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</si>
  <si>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</si>
  <si>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</si>
  <si>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</si>
  <si>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</si>
  <si>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</si>
  <si>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</si>
  <si>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</si>
  <si>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</si>
  <si>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</si>
  <si>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</si>
  <si>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</si>
  <si>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</si>
  <si>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</si>
  <si>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</si>
  <si>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</si>
  <si>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</si>
  <si>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</si>
  <si>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</si>
  <si>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</si>
  <si>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</si>
  <si>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</si>
  <si>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</si>
  <si>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</si>
  <si>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</si>
  <si>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</si>
  <si>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</si>
  <si>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</si>
  <si>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</si>
  <si>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</si>
  <si>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</si>
  <si>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</si>
  <si>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</si>
  <si>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</si>
  <si>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</si>
  <si>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</si>
  <si>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</si>
  <si>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</si>
  <si>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</si>
  <si>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</si>
  <si>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</si>
  <si>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</si>
  <si>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</si>
  <si>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</si>
  <si>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</si>
  <si>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</si>
  <si>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</si>
  <si>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</si>
  <si>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</si>
  <si>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</si>
  <si>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</si>
  <si>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</si>
  <si>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</si>
  <si>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</si>
  <si>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</si>
  <si>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</si>
  <si>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</si>
  <si>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</si>
  <si>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</si>
  <si>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</si>
  <si>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</si>
  <si>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</si>
  <si>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</si>
  <si>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</si>
  <si>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</si>
  <si>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</si>
  <si>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</si>
  <si>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</si>
  <si>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</si>
  <si>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</si>
  <si>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</si>
  <si>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</si>
  <si>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</si>
  <si>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</si>
  <si>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</si>
  <si>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</si>
  <si>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</si>
  <si>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</si>
  <si>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</si>
  <si>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</si>
  <si>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</si>
  <si>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</si>
  <si>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</si>
  <si>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</si>
  <si>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</si>
  <si>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</si>
  <si>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</si>
  <si>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</si>
  <si>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</si>
  <si>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</si>
  <si>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</si>
  <si>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</si>
  <si>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</si>
  <si>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</si>
  <si>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</si>
  <si>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</si>
  <si>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</si>
  <si>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</si>
  <si>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</si>
  <si>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</si>
  <si>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</si>
  <si>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</si>
  <si>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</si>
  <si>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</si>
  <si>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</si>
  <si>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</si>
  <si>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</si>
  <si>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</si>
  <si>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</si>
  <si>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</si>
  <si>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</si>
  <si>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</si>
  <si>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</si>
  <si>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</si>
  <si>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</si>
  <si>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</si>
  <si>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</si>
  <si>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</si>
  <si>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</si>
  <si>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</si>
  <si>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</si>
  <si>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</si>
  <si>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</si>
  <si>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</si>
  <si>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</si>
  <si>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</si>
  <si>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</si>
  <si>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</si>
  <si>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</si>
  <si>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</si>
  <si>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</si>
  <si>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</si>
  <si>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</si>
  <si>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</si>
  <si>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</si>
  <si>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</si>
  <si>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</si>
  <si>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</si>
  <si>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</si>
  <si>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</si>
  <si>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</si>
  <si>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</si>
  <si>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</si>
  <si>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</si>
  <si>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</si>
  <si>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</si>
  <si>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</si>
  <si>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</si>
  <si>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</si>
  <si>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</si>
  <si>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</si>
  <si>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</si>
  <si>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</si>
  <si>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</si>
  <si>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</si>
  <si>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</si>
  <si>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</si>
  <si>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</si>
  <si>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</si>
  <si>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</si>
  <si>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</si>
  <si>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</si>
  <si>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</si>
  <si>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</si>
  <si>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</si>
  <si>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</si>
  <si>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</si>
  <si>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</si>
  <si>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</si>
  <si>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</si>
  <si>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</si>
  <si>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</si>
  <si>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</si>
  <si>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</si>
  <si>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</si>
  <si>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</si>
  <si>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</si>
  <si>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</si>
  <si>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</si>
  <si>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</si>
  <si>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</si>
  <si>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</si>
  <si>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</si>
  <si>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</si>
  <si>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Л5-04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</si>
  <si>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</si>
  <si>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</si>
  <si>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</si>
  <si>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</si>
  <si>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</si>
  <si>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</si>
  <si>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</si>
  <si>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</si>
  <si>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</si>
  <si>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</si>
  <si>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</si>
  <si>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</si>
  <si>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</si>
  <si>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</si>
  <si>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</si>
  <si>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</si>
  <si>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</si>
  <si>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</si>
  <si>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</si>
  <si>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</si>
  <si>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</si>
  <si>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</si>
  <si>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</si>
  <si>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</si>
  <si>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</si>
  <si>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</si>
  <si>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</si>
  <si>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</si>
  <si>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</si>
  <si>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</si>
  <si>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</si>
  <si>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</si>
  <si>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</si>
  <si>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</si>
  <si>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</si>
  <si>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</si>
  <si>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</si>
  <si>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</si>
  <si>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</si>
  <si>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</si>
  <si>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</si>
  <si>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</si>
  <si>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</si>
  <si>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</si>
  <si>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</si>
  <si>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</si>
  <si>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</si>
  <si>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</si>
  <si>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</si>
  <si>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</si>
  <si>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</si>
  <si>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</si>
  <si>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</si>
  <si>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</si>
  <si>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</si>
  <si>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</si>
  <si>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</si>
  <si>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</si>
  <si>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</si>
  <si>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</si>
  <si>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</si>
  <si>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</si>
  <si>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</si>
  <si>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</si>
  <si>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</si>
  <si>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</si>
  <si>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</si>
  <si>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</si>
  <si>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</si>
  <si>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</si>
  <si>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</si>
  <si>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</si>
  <si>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</si>
  <si>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</si>
  <si>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</si>
  <si>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</si>
  <si>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</si>
  <si>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</si>
  <si>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</si>
  <si>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</si>
  <si>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</si>
  <si>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</si>
  <si>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</si>
  <si>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</si>
  <si>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</si>
  <si>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</si>
  <si>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</si>
  <si>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</si>
  <si>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</si>
  <si>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</si>
  <si>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</si>
  <si>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</si>
  <si>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</si>
  <si>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</si>
  <si>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</si>
  <si>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</si>
  <si>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</si>
  <si>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</si>
  <si>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</si>
  <si>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</si>
  <si>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</si>
  <si>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</si>
  <si>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</si>
  <si>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</si>
  <si>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</si>
  <si>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</si>
  <si>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</si>
  <si>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</si>
  <si>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</si>
  <si>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</si>
  <si>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</si>
  <si>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</si>
  <si>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</si>
  <si>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</si>
  <si>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</si>
  <si>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</si>
  <si>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</si>
  <si>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</si>
  <si>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</si>
  <si>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</si>
  <si>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</si>
  <si>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</si>
  <si>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</si>
  <si>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</si>
  <si>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</si>
  <si>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</si>
  <si>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</si>
  <si>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</si>
  <si>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</si>
  <si>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</si>
  <si>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</si>
  <si>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</si>
  <si>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</si>
  <si>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</si>
  <si>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Идентификатор инвестиционного проекта: J 19-01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</si>
  <si>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</si>
  <si>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</si>
  <si>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t>тыс. м2</t>
  </si>
  <si>
    <t>Факт</t>
  </si>
  <si>
    <t>факт</t>
  </si>
  <si>
    <t>Год раскрытия информации: 2022 год</t>
  </si>
  <si>
    <t xml:space="preserve">Утвержденные плановые значения показателей приведены в соответствии c приказом СГРЦТ Калининградской области от 28.10.2021 №50-04э/21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</si>
</sst>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3" fontId="4" fillId="0" borderId="0" xfId="0" applyNumberFormat="1" applyFont="1" applyFill="1"/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2" fillId="0" borderId="0" xfId="0" applyFont="1" applyFill="1" applyBorder="1"/>
    <xf numFmtId="0" fontId="53" fillId="0" borderId="21" xfId="55" applyFont="1" applyFill="1" applyBorder="1" applyAlignment="1">
      <alignment horizontal="center" vertical="center" wrapText="1"/>
    </xf>
    <xf numFmtId="1" fontId="53" fillId="0" borderId="21" xfId="55" applyNumberFormat="1" applyFont="1" applyFill="1" applyBorder="1" applyAlignment="1">
      <alignment horizontal="center" vertical="center" wrapText="1"/>
    </xf>
    <xf numFmtId="2" fontId="53" fillId="0" borderId="21" xfId="55" applyNumberFormat="1" applyFont="1" applyFill="1" applyBorder="1" applyAlignment="1">
      <alignment horizontal="center" vertical="center"/>
    </xf>
    <xf numFmtId="170" fontId="53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1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53" fillId="0" borderId="21" xfId="55" applyNumberFormat="1" applyFont="1" applyBorder="1" applyAlignment="1">
      <alignment horizontal="center" vertical="center" wrapText="1"/>
    </xf>
    <xf numFmtId="49" fontId="4" fillId="25" borderId="10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vertical="center" wrapText="1"/>
    </xf>
    <xf numFmtId="0" fontId="4" fillId="25" borderId="10" xfId="0" applyFont="1" applyFill="1" applyBorder="1" applyAlignment="1">
      <alignment horizontal="center" vertical="center" wrapText="1"/>
    </xf>
    <xf numFmtId="3" fontId="4" fillId="25" borderId="10" xfId="0" applyNumberFormat="1" applyFont="1" applyFill="1" applyBorder="1" applyAlignment="1">
      <alignment horizontal="center" vertical="center" wrapText="1"/>
    </xf>
    <xf numFmtId="4" fontId="4" fillId="25" borderId="10" xfId="0" applyNumberFormat="1" applyFont="1" applyFill="1" applyBorder="1" applyAlignment="1">
      <alignment horizontal="center" vertical="center" wrapText="1"/>
    </xf>
    <xf numFmtId="0" fontId="4" fillId="25" borderId="0" xfId="0" applyFont="1" applyFill="1" applyBorder="1" applyAlignment="1">
      <alignment vertical="center"/>
    </xf>
    <xf numFmtId="2" fontId="4" fillId="0" borderId="0" xfId="0" applyNumberFormat="1" applyFont="1" applyFill="1"/>
    <xf numFmtId="1" fontId="4" fillId="0" borderId="21" xfId="55" applyNumberFormat="1" applyFont="1" applyFill="1" applyBorder="1" applyAlignment="1">
      <alignment horizontal="center" vertical="center" wrapText="1"/>
    </xf>
    <xf numFmtId="2" fontId="4" fillId="0" borderId="21" xfId="55" applyNumberFormat="1" applyFont="1" applyFill="1" applyBorder="1" applyAlignment="1">
      <alignment horizontal="center" vertical="center"/>
    </xf>
    <xf numFmtId="170" fontId="4" fillId="0" borderId="21" xfId="55" applyNumberFormat="1" applyFont="1" applyFill="1" applyBorder="1" applyAlignment="1">
      <alignment horizontal="right" vertical="center"/>
    </xf>
    <xf numFmtId="0" fontId="53" fillId="0" borderId="21" xfId="55" applyFont="1" applyBorder="1" applyAlignment="1">
      <alignment horizontal="center" vertical="center" wrapText="1"/>
    </xf>
    <xf numFmtId="0" fontId="53" fillId="0" borderId="0" xfId="55" applyFont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9" fontId="27" fillId="0" borderId="0" xfId="0" applyNumberFormat="1" applyFont="1" applyFill="1" applyAlignment="1">
      <alignment horizontal="center"/>
    </xf>
    <xf numFmtId="169" fontId="4" fillId="0" borderId="0" xfId="0" applyNumberFormat="1" applyFont="1" applyFill="1" applyAlignment="1">
      <alignment horizontal="center"/>
    </xf>
    <xf numFmtId="4" fontId="4" fillId="0" borderId="0" xfId="0" applyNumberFormat="1" applyFont="1" applyFill="1"/>
    <xf numFmtId="0" fontId="4" fillId="24" borderId="12" xfId="0" applyFont="1" applyFill="1" applyBorder="1" applyAlignment="1">
      <alignment vertic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>
      <alignment vertical="center" wrapText="1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3" fillId="0" borderId="21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4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H76"/>
  <sheetViews>
    <sheetView topLeftCell="A4" zoomScale="80" zoomScaleNormal="80" workbookViewId="0">
      <selection activeCell="A13" sqref="A13:R13"/>
    </sheetView>
  </sheetViews>
  <sheetFormatPr defaultRowHeight="15.75" x14ac:dyDescent="0.25"/>
  <cols>
    <col min="1" max="1" width="8.625" style="73" customWidth="1"/>
    <col min="2" max="2" width="26.375" style="118" customWidth="1"/>
    <col min="3" max="10" width="11.375" style="118" customWidth="1"/>
    <col min="11" max="11" width="14" style="98" customWidth="1"/>
    <col min="12" max="12" width="23.5" style="118" customWidth="1"/>
    <col min="13" max="13" width="13.625" style="98" customWidth="1"/>
    <col min="14" max="14" width="10.875" style="98" customWidth="1"/>
    <col min="15" max="15" width="15.625" style="116" customWidth="1"/>
    <col min="16" max="16" width="16.75" style="116" customWidth="1"/>
    <col min="17" max="17" width="9.625" style="50" customWidth="1"/>
    <col min="18" max="18" width="15.125" style="36" customWidth="1"/>
    <col min="19" max="16384" width="9" style="50"/>
  </cols>
  <sheetData>
    <row r="4" spans="1:34" ht="69.75" customHeight="1" x14ac:dyDescent="0.25">
      <c r="A4" s="206" t="s">
        <v>54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121"/>
      <c r="T4" s="121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</row>
    <row r="5" spans="1:34" ht="18.75" x14ac:dyDescent="0.3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</row>
    <row r="6" spans="1:34" ht="18.75" x14ac:dyDescent="0.25">
      <c r="A6" s="208" t="s">
        <v>221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</row>
    <row r="7" spans="1:34" x14ac:dyDescent="0.25">
      <c r="A7" s="209" t="s">
        <v>52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125"/>
      <c r="T7" s="125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</row>
    <row r="8" spans="1:34" ht="18.75" x14ac:dyDescent="0.3">
      <c r="A8" s="210" t="s">
        <v>381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122"/>
      <c r="T8" s="122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</row>
    <row r="9" spans="1:34" ht="66" customHeight="1" x14ac:dyDescent="0.3">
      <c r="A9" s="211" t="s">
        <v>374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122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</row>
    <row r="10" spans="1:34" ht="18.75" x14ac:dyDescent="0.25">
      <c r="A10" s="212" t="s">
        <v>375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</row>
    <row r="11" spans="1:34" ht="18.75" x14ac:dyDescent="0.3">
      <c r="A11" s="213" t="s">
        <v>382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122"/>
      <c r="T11" s="122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</row>
    <row r="12" spans="1:34" s="128" customFormat="1" ht="22.5" customHeight="1" x14ac:dyDescent="0.3">
      <c r="A12" s="205" t="s">
        <v>53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127"/>
      <c r="T12" s="127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28" customFormat="1" ht="18.75" x14ac:dyDescent="0.3">
      <c r="A13" s="214" t="s">
        <v>150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127"/>
      <c r="T13" s="127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28" customFormat="1" ht="18.75" x14ac:dyDescent="0.3">
      <c r="A14" s="214" t="s">
        <v>185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127"/>
      <c r="T14" s="127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28" customFormat="1" ht="18.75" customHeight="1" x14ac:dyDescent="0.3">
      <c r="A15" s="205" t="s">
        <v>60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127"/>
      <c r="T15" s="127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spans="1:34" ht="15" customHeight="1" x14ac:dyDescent="0.25">
      <c r="A16" s="203" t="s">
        <v>10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</row>
    <row r="17" spans="1:19" ht="15.75" customHeight="1" x14ac:dyDescent="0.25">
      <c r="A17" s="204" t="s">
        <v>0</v>
      </c>
      <c r="B17" s="199" t="s">
        <v>2</v>
      </c>
      <c r="C17" s="200" t="s">
        <v>275</v>
      </c>
      <c r="D17" s="201"/>
      <c r="E17" s="201"/>
      <c r="F17" s="201"/>
      <c r="G17" s="201"/>
      <c r="H17" s="201"/>
      <c r="I17" s="201"/>
      <c r="J17" s="202"/>
      <c r="K17" s="195" t="s">
        <v>379</v>
      </c>
      <c r="L17" s="195"/>
      <c r="M17" s="195"/>
      <c r="N17" s="195"/>
      <c r="O17" s="195"/>
      <c r="P17" s="195"/>
      <c r="Q17" s="195"/>
      <c r="R17" s="195"/>
    </row>
    <row r="18" spans="1:19" ht="46.5" customHeight="1" x14ac:dyDescent="0.25">
      <c r="A18" s="204"/>
      <c r="B18" s="199"/>
      <c r="C18" s="196" t="s">
        <v>220</v>
      </c>
      <c r="D18" s="197"/>
      <c r="E18" s="197"/>
      <c r="F18" s="197"/>
      <c r="G18" s="197"/>
      <c r="H18" s="197"/>
      <c r="I18" s="197"/>
      <c r="J18" s="198"/>
      <c r="K18" s="196" t="s">
        <v>220</v>
      </c>
      <c r="L18" s="197"/>
      <c r="M18" s="197"/>
      <c r="N18" s="197"/>
      <c r="O18" s="197"/>
      <c r="P18" s="197"/>
      <c r="Q18" s="197"/>
      <c r="R18" s="198"/>
    </row>
    <row r="19" spans="1:19" ht="15.75" customHeight="1" x14ac:dyDescent="0.25">
      <c r="A19" s="204"/>
      <c r="B19" s="199"/>
      <c r="C19" s="199" t="s">
        <v>13</v>
      </c>
      <c r="D19" s="199"/>
      <c r="E19" s="199"/>
      <c r="F19" s="199"/>
      <c r="G19" s="199" t="s">
        <v>120</v>
      </c>
      <c r="H19" s="199"/>
      <c r="I19" s="199"/>
      <c r="J19" s="199"/>
      <c r="K19" s="199" t="s">
        <v>13</v>
      </c>
      <c r="L19" s="199"/>
      <c r="M19" s="199"/>
      <c r="N19" s="199"/>
      <c r="O19" s="199" t="s">
        <v>120</v>
      </c>
      <c r="P19" s="199"/>
      <c r="Q19" s="199"/>
      <c r="R19" s="199"/>
    </row>
    <row r="20" spans="1:19" s="27" customFormat="1" ht="126" x14ac:dyDescent="0.25">
      <c r="A20" s="204"/>
      <c r="B20" s="199"/>
      <c r="C20" s="176" t="s">
        <v>30</v>
      </c>
      <c r="D20" s="176" t="s">
        <v>9</v>
      </c>
      <c r="E20" s="176" t="s">
        <v>111</v>
      </c>
      <c r="F20" s="176" t="s">
        <v>11</v>
      </c>
      <c r="G20" s="176" t="s">
        <v>14</v>
      </c>
      <c r="H20" s="176" t="s">
        <v>55</v>
      </c>
      <c r="I20" s="27" t="s">
        <v>187</v>
      </c>
      <c r="J20" s="12" t="s">
        <v>56</v>
      </c>
      <c r="K20" s="115" t="s">
        <v>30</v>
      </c>
      <c r="L20" s="115" t="s">
        <v>9</v>
      </c>
      <c r="M20" s="115" t="s">
        <v>111</v>
      </c>
      <c r="N20" s="115" t="s">
        <v>11</v>
      </c>
      <c r="O20" s="115" t="s">
        <v>14</v>
      </c>
      <c r="P20" s="115" t="s">
        <v>55</v>
      </c>
      <c r="Q20" s="179" t="s">
        <v>187</v>
      </c>
      <c r="R20" s="12" t="s">
        <v>56</v>
      </c>
    </row>
    <row r="21" spans="1:19" s="27" customFormat="1" x14ac:dyDescent="0.25">
      <c r="A21" s="114">
        <v>1</v>
      </c>
      <c r="B21" s="115">
        <v>2</v>
      </c>
      <c r="C21" s="176">
        <v>3</v>
      </c>
      <c r="D21" s="176">
        <v>4</v>
      </c>
      <c r="E21" s="176">
        <v>5</v>
      </c>
      <c r="F21" s="176">
        <v>6</v>
      </c>
      <c r="G21" s="176">
        <v>7</v>
      </c>
      <c r="H21" s="176">
        <v>8</v>
      </c>
      <c r="I21" s="12">
        <v>9</v>
      </c>
      <c r="J21" s="12">
        <v>10</v>
      </c>
      <c r="K21" s="115">
        <v>3</v>
      </c>
      <c r="L21" s="115">
        <v>4</v>
      </c>
      <c r="M21" s="115">
        <v>5</v>
      </c>
      <c r="N21" s="115">
        <v>6</v>
      </c>
      <c r="O21" s="115">
        <v>7</v>
      </c>
      <c r="P21" s="115">
        <v>8</v>
      </c>
      <c r="R21" s="12">
        <v>9</v>
      </c>
    </row>
    <row r="22" spans="1:19" s="27" customFormat="1" ht="47.25" x14ac:dyDescent="0.25">
      <c r="A22" s="114">
        <v>1</v>
      </c>
      <c r="B22" s="13" t="s">
        <v>107</v>
      </c>
      <c r="C22" s="176" t="s">
        <v>132</v>
      </c>
      <c r="D22" s="176" t="s">
        <v>119</v>
      </c>
      <c r="E22" s="176" t="s">
        <v>119</v>
      </c>
      <c r="F22" s="176" t="s">
        <v>119</v>
      </c>
      <c r="G22" s="176" t="s">
        <v>119</v>
      </c>
      <c r="H22" s="176" t="s">
        <v>119</v>
      </c>
      <c r="I22" s="176" t="s">
        <v>119</v>
      </c>
      <c r="J22" s="180" t="s">
        <v>119</v>
      </c>
      <c r="K22" s="115" t="s">
        <v>132</v>
      </c>
      <c r="L22" s="115" t="s">
        <v>119</v>
      </c>
      <c r="M22" s="115" t="s">
        <v>119</v>
      </c>
      <c r="N22" s="115" t="s">
        <v>119</v>
      </c>
      <c r="O22" s="115" t="s">
        <v>119</v>
      </c>
      <c r="P22" s="115" t="s">
        <v>119</v>
      </c>
      <c r="Q22" s="115"/>
      <c r="R22" s="115" t="s">
        <v>119</v>
      </c>
    </row>
    <row r="23" spans="1:19" s="27" customFormat="1" ht="63" customHeight="1" x14ac:dyDescent="0.25">
      <c r="A23" s="114" t="s">
        <v>90</v>
      </c>
      <c r="B23" s="14" t="s">
        <v>289</v>
      </c>
      <c r="C23" s="176">
        <v>110</v>
      </c>
      <c r="D23" s="112" t="s">
        <v>286</v>
      </c>
      <c r="E23" s="176">
        <v>2</v>
      </c>
      <c r="F23" s="176" t="s">
        <v>71</v>
      </c>
      <c r="G23" s="15" t="s">
        <v>188</v>
      </c>
      <c r="H23" s="12">
        <v>23135</v>
      </c>
      <c r="I23" s="178">
        <v>1.1000000000000001</v>
      </c>
      <c r="J23" s="12">
        <f>E23*H23*I23</f>
        <v>50897.000000000007</v>
      </c>
      <c r="K23" s="115">
        <v>110</v>
      </c>
      <c r="L23" s="112" t="s">
        <v>286</v>
      </c>
      <c r="M23" s="115">
        <v>2</v>
      </c>
      <c r="N23" s="115" t="s">
        <v>71</v>
      </c>
      <c r="O23" s="15" t="s">
        <v>188</v>
      </c>
      <c r="P23" s="12">
        <v>23135</v>
      </c>
      <c r="Q23" s="21">
        <v>1.1000000000000001</v>
      </c>
      <c r="R23" s="12">
        <f>M23*P23*Q23</f>
        <v>50897.000000000007</v>
      </c>
    </row>
    <row r="24" spans="1:19" s="27" customFormat="1" ht="63" customHeight="1" x14ac:dyDescent="0.25">
      <c r="A24" s="114" t="s">
        <v>91</v>
      </c>
      <c r="B24" s="14" t="s">
        <v>290</v>
      </c>
      <c r="C24" s="176">
        <v>15</v>
      </c>
      <c r="D24" s="112" t="s">
        <v>287</v>
      </c>
      <c r="E24" s="176">
        <v>18</v>
      </c>
      <c r="F24" s="176" t="s">
        <v>71</v>
      </c>
      <c r="G24" s="15" t="s">
        <v>277</v>
      </c>
      <c r="H24" s="12">
        <v>2619</v>
      </c>
      <c r="I24" s="178">
        <v>1.1000000000000001</v>
      </c>
      <c r="J24" s="12">
        <f t="shared" ref="J24:J29" si="0">E24*H24*I24</f>
        <v>51856.200000000004</v>
      </c>
      <c r="K24" s="115">
        <v>15</v>
      </c>
      <c r="L24" s="112" t="s">
        <v>287</v>
      </c>
      <c r="M24" s="115">
        <v>18</v>
      </c>
      <c r="N24" s="115" t="s">
        <v>71</v>
      </c>
      <c r="O24" s="15" t="s">
        <v>189</v>
      </c>
      <c r="P24" s="12">
        <v>2619</v>
      </c>
      <c r="Q24" s="21">
        <v>1.1000000000000001</v>
      </c>
      <c r="R24" s="12">
        <f t="shared" ref="R24:R29" si="1">M24*P24*Q24</f>
        <v>51856.200000000004</v>
      </c>
    </row>
    <row r="25" spans="1:19" s="127" customFormat="1" ht="47.25" x14ac:dyDescent="0.25">
      <c r="A25" s="70">
        <v>2</v>
      </c>
      <c r="B25" s="13" t="s">
        <v>28</v>
      </c>
      <c r="C25" s="176" t="s">
        <v>119</v>
      </c>
      <c r="D25" s="176" t="s">
        <v>119</v>
      </c>
      <c r="E25" s="176" t="s">
        <v>119</v>
      </c>
      <c r="F25" s="176" t="s">
        <v>119</v>
      </c>
      <c r="G25" s="176" t="s">
        <v>119</v>
      </c>
      <c r="H25" s="176" t="s">
        <v>119</v>
      </c>
      <c r="I25" s="176" t="s">
        <v>119</v>
      </c>
      <c r="J25" s="180"/>
      <c r="K25" s="115" t="s">
        <v>119</v>
      </c>
      <c r="L25" s="115" t="s">
        <v>119</v>
      </c>
      <c r="M25" s="115" t="s">
        <v>119</v>
      </c>
      <c r="N25" s="115" t="s">
        <v>119</v>
      </c>
      <c r="O25" s="115" t="s">
        <v>119</v>
      </c>
      <c r="P25" s="115" t="s">
        <v>119</v>
      </c>
      <c r="Q25" s="21"/>
      <c r="R25" s="115"/>
    </row>
    <row r="26" spans="1:19" s="127" customFormat="1" ht="47.25" x14ac:dyDescent="0.3">
      <c r="A26" s="70" t="s">
        <v>92</v>
      </c>
      <c r="B26" s="14" t="s">
        <v>291</v>
      </c>
      <c r="C26" s="176">
        <v>110</v>
      </c>
      <c r="D26" s="177" t="s">
        <v>190</v>
      </c>
      <c r="E26" s="176">
        <v>1</v>
      </c>
      <c r="F26" s="176" t="s">
        <v>71</v>
      </c>
      <c r="G26" s="15" t="s">
        <v>276</v>
      </c>
      <c r="H26" s="12">
        <v>36657</v>
      </c>
      <c r="I26" s="178">
        <v>1.05</v>
      </c>
      <c r="J26" s="12">
        <f t="shared" si="0"/>
        <v>38489.85</v>
      </c>
      <c r="K26" s="115">
        <v>110</v>
      </c>
      <c r="L26" s="117" t="s">
        <v>190</v>
      </c>
      <c r="M26" s="115">
        <v>1</v>
      </c>
      <c r="N26" s="115" t="s">
        <v>71</v>
      </c>
      <c r="O26" s="15" t="s">
        <v>276</v>
      </c>
      <c r="P26" s="12">
        <v>36657</v>
      </c>
      <c r="Q26" s="21">
        <v>1.05</v>
      </c>
      <c r="R26" s="12">
        <f t="shared" si="1"/>
        <v>38489.85</v>
      </c>
      <c r="S26" s="153"/>
    </row>
    <row r="27" spans="1:19" s="127" customFormat="1" ht="47.25" x14ac:dyDescent="0.25">
      <c r="A27" s="70" t="s">
        <v>93</v>
      </c>
      <c r="B27" s="14" t="s">
        <v>291</v>
      </c>
      <c r="C27" s="176">
        <v>110</v>
      </c>
      <c r="D27" s="177" t="s">
        <v>190</v>
      </c>
      <c r="E27" s="176">
        <v>1</v>
      </c>
      <c r="F27" s="176" t="s">
        <v>71</v>
      </c>
      <c r="G27" s="15" t="s">
        <v>276</v>
      </c>
      <c r="H27" s="12">
        <v>36657</v>
      </c>
      <c r="I27" s="178">
        <v>1.05</v>
      </c>
      <c r="J27" s="12">
        <f t="shared" si="0"/>
        <v>38489.85</v>
      </c>
      <c r="K27" s="115">
        <v>110</v>
      </c>
      <c r="L27" s="117" t="s">
        <v>190</v>
      </c>
      <c r="M27" s="115">
        <v>1</v>
      </c>
      <c r="N27" s="115" t="s">
        <v>71</v>
      </c>
      <c r="O27" s="15" t="s">
        <v>276</v>
      </c>
      <c r="P27" s="12">
        <v>36657</v>
      </c>
      <c r="Q27" s="21">
        <v>1.05</v>
      </c>
      <c r="R27" s="12">
        <f t="shared" si="1"/>
        <v>38489.85</v>
      </c>
    </row>
    <row r="28" spans="1:19" s="127" customFormat="1" ht="31.5" x14ac:dyDescent="0.25">
      <c r="A28" s="70" t="s">
        <v>94</v>
      </c>
      <c r="B28" s="14" t="s">
        <v>292</v>
      </c>
      <c r="C28" s="176">
        <v>15</v>
      </c>
      <c r="D28" s="176" t="s">
        <v>369</v>
      </c>
      <c r="E28" s="176">
        <v>2</v>
      </c>
      <c r="F28" s="176" t="s">
        <v>71</v>
      </c>
      <c r="G28" s="176" t="s">
        <v>370</v>
      </c>
      <c r="H28" s="176">
        <v>4625</v>
      </c>
      <c r="I28" s="178">
        <v>1.05</v>
      </c>
      <c r="J28" s="180">
        <f t="shared" si="0"/>
        <v>9712.5</v>
      </c>
      <c r="K28" s="115">
        <v>15</v>
      </c>
      <c r="L28" s="115" t="s">
        <v>235</v>
      </c>
      <c r="M28" s="115">
        <v>2</v>
      </c>
      <c r="N28" s="115" t="s">
        <v>71</v>
      </c>
      <c r="O28" s="115" t="s">
        <v>191</v>
      </c>
      <c r="P28" s="115">
        <v>4349</v>
      </c>
      <c r="Q28" s="21">
        <v>1.05</v>
      </c>
      <c r="R28" s="115">
        <f t="shared" si="1"/>
        <v>9132.9</v>
      </c>
    </row>
    <row r="29" spans="1:19" s="127" customFormat="1" ht="31.5" x14ac:dyDescent="0.25">
      <c r="A29" s="70" t="s">
        <v>95</v>
      </c>
      <c r="B29" s="14" t="s">
        <v>293</v>
      </c>
      <c r="C29" s="176">
        <v>15</v>
      </c>
      <c r="D29" s="176" t="s">
        <v>368</v>
      </c>
      <c r="E29" s="176">
        <v>2</v>
      </c>
      <c r="F29" s="176" t="s">
        <v>71</v>
      </c>
      <c r="G29" s="176" t="s">
        <v>367</v>
      </c>
      <c r="H29" s="176">
        <v>189</v>
      </c>
      <c r="I29" s="178">
        <v>1.05</v>
      </c>
      <c r="J29" s="180">
        <f t="shared" si="0"/>
        <v>396.90000000000003</v>
      </c>
      <c r="K29" s="157">
        <v>15</v>
      </c>
      <c r="L29" s="115" t="s">
        <v>295</v>
      </c>
      <c r="M29" s="115"/>
      <c r="N29" s="157" t="s">
        <v>71</v>
      </c>
      <c r="O29" s="115" t="s">
        <v>294</v>
      </c>
      <c r="P29" s="115">
        <v>309</v>
      </c>
      <c r="Q29" s="21">
        <v>1.05</v>
      </c>
      <c r="R29" s="115">
        <f t="shared" si="1"/>
        <v>0</v>
      </c>
    </row>
    <row r="30" spans="1:19" s="127" customFormat="1" ht="47.25" x14ac:dyDescent="0.25">
      <c r="A30" s="70">
        <v>4</v>
      </c>
      <c r="B30" s="14" t="s">
        <v>298</v>
      </c>
      <c r="C30" s="176"/>
      <c r="D30" s="176" t="s">
        <v>175</v>
      </c>
      <c r="E30" s="178">
        <v>4230</v>
      </c>
      <c r="F30" s="178" t="s">
        <v>218</v>
      </c>
      <c r="G30" s="16" t="s">
        <v>192</v>
      </c>
      <c r="H30" s="178">
        <v>3.02</v>
      </c>
      <c r="I30" s="178">
        <v>1</v>
      </c>
      <c r="J30" s="12">
        <f>E30*H30*I30</f>
        <v>12774.6</v>
      </c>
      <c r="K30" s="115"/>
      <c r="L30" s="115" t="s">
        <v>175</v>
      </c>
      <c r="M30" s="21">
        <f>P31</f>
        <v>4230</v>
      </c>
      <c r="N30" s="21" t="s">
        <v>218</v>
      </c>
      <c r="O30" s="16" t="s">
        <v>192</v>
      </c>
      <c r="P30" s="21">
        <v>3.02</v>
      </c>
      <c r="Q30" s="21">
        <v>1</v>
      </c>
      <c r="R30" s="12">
        <f>M30*P30*Q30</f>
        <v>12774.6</v>
      </c>
    </row>
    <row r="31" spans="1:19" s="127" customFormat="1" ht="141.75" x14ac:dyDescent="0.25">
      <c r="A31" s="70">
        <v>5</v>
      </c>
      <c r="B31" s="14" t="s">
        <v>261</v>
      </c>
      <c r="C31" s="176"/>
      <c r="D31" s="14" t="s">
        <v>261</v>
      </c>
      <c r="E31" s="178">
        <v>22.497</v>
      </c>
      <c r="F31" s="178" t="s">
        <v>378</v>
      </c>
      <c r="G31" s="16" t="s">
        <v>38</v>
      </c>
      <c r="H31" s="3">
        <v>4230</v>
      </c>
      <c r="I31" s="178">
        <v>1</v>
      </c>
      <c r="J31" s="3"/>
      <c r="K31" s="115"/>
      <c r="L31" s="115" t="s">
        <v>119</v>
      </c>
      <c r="M31" s="21">
        <f>SUM(M32:M39)</f>
        <v>22.497</v>
      </c>
      <c r="N31" s="21" t="s">
        <v>31</v>
      </c>
      <c r="O31" s="16" t="s">
        <v>38</v>
      </c>
      <c r="P31" s="3">
        <f>SUM(P32:P39)</f>
        <v>4230</v>
      </c>
      <c r="Q31" s="21">
        <v>1</v>
      </c>
      <c r="R31" s="3"/>
    </row>
    <row r="32" spans="1:19" s="127" customFormat="1" ht="56.25" customHeight="1" x14ac:dyDescent="0.25">
      <c r="A32" s="70" t="s">
        <v>102</v>
      </c>
      <c r="B32" s="14" t="s">
        <v>261</v>
      </c>
      <c r="C32" s="176">
        <v>110</v>
      </c>
      <c r="D32" s="112" t="s">
        <v>286</v>
      </c>
      <c r="E32" s="178">
        <v>1</v>
      </c>
      <c r="F32" s="178" t="s">
        <v>226</v>
      </c>
      <c r="G32" s="16" t="s">
        <v>278</v>
      </c>
      <c r="H32" s="3">
        <v>833</v>
      </c>
      <c r="I32" s="129">
        <v>1</v>
      </c>
      <c r="J32" s="17"/>
      <c r="K32" s="115">
        <v>110</v>
      </c>
      <c r="L32" s="115" t="str">
        <f>L23</f>
        <v>3AP1FG-145/EK,       In=3150А; I отк 40 кА</v>
      </c>
      <c r="M32" s="21">
        <v>2</v>
      </c>
      <c r="N32" s="21" t="s">
        <v>31</v>
      </c>
      <c r="O32" s="16" t="s">
        <v>193</v>
      </c>
      <c r="P32" s="3">
        <v>68</v>
      </c>
      <c r="Q32" s="21">
        <v>1</v>
      </c>
      <c r="R32" s="17"/>
    </row>
    <row r="33" spans="1:18" s="127" customFormat="1" ht="42.75" customHeight="1" x14ac:dyDescent="0.25">
      <c r="A33" s="70" t="s">
        <v>103</v>
      </c>
      <c r="B33" s="14" t="s">
        <v>261</v>
      </c>
      <c r="C33" s="176">
        <v>110</v>
      </c>
      <c r="D33" s="112" t="s">
        <v>286</v>
      </c>
      <c r="E33" s="178">
        <v>1</v>
      </c>
      <c r="F33" s="178" t="s">
        <v>226</v>
      </c>
      <c r="G33" s="16" t="s">
        <v>278</v>
      </c>
      <c r="H33" s="3">
        <v>833</v>
      </c>
      <c r="I33" s="129">
        <v>1</v>
      </c>
      <c r="J33" s="3"/>
      <c r="K33" s="115">
        <v>15</v>
      </c>
      <c r="L33" s="115" t="str">
        <f>L24</f>
        <v xml:space="preserve">ВВ/TEL-20-16/800 У2, In=800А; I отк=20 кА </v>
      </c>
      <c r="M33" s="21">
        <v>18</v>
      </c>
      <c r="N33" s="21" t="s">
        <v>219</v>
      </c>
      <c r="O33" s="16" t="s">
        <v>193</v>
      </c>
      <c r="P33" s="3">
        <v>833</v>
      </c>
      <c r="Q33" s="21">
        <v>1</v>
      </c>
      <c r="R33" s="3"/>
    </row>
    <row r="34" spans="1:18" s="127" customFormat="1" ht="47.25" x14ac:dyDescent="0.25">
      <c r="A34" s="70" t="s">
        <v>178</v>
      </c>
      <c r="B34" s="14" t="s">
        <v>261</v>
      </c>
      <c r="C34" s="176">
        <v>110</v>
      </c>
      <c r="D34" s="176" t="str">
        <f>D26</f>
        <v>ТДН-16000/110-У1</v>
      </c>
      <c r="E34" s="178">
        <v>1</v>
      </c>
      <c r="F34" s="178" t="s">
        <v>226</v>
      </c>
      <c r="G34" s="16" t="s">
        <v>279</v>
      </c>
      <c r="H34" s="17">
        <v>100</v>
      </c>
      <c r="I34" s="129">
        <v>1</v>
      </c>
      <c r="J34" s="17"/>
      <c r="K34" s="115">
        <v>110</v>
      </c>
      <c r="L34" s="115" t="str">
        <f>L26</f>
        <v>ТДН-16000/110-У1</v>
      </c>
      <c r="M34" s="21" t="s">
        <v>61</v>
      </c>
      <c r="N34" s="21" t="s">
        <v>31</v>
      </c>
      <c r="O34" s="16" t="s">
        <v>194</v>
      </c>
      <c r="P34" s="17">
        <v>100</v>
      </c>
      <c r="Q34" s="129"/>
      <c r="R34" s="17"/>
    </row>
    <row r="35" spans="1:18" s="127" customFormat="1" ht="47.25" x14ac:dyDescent="0.25">
      <c r="A35" s="70" t="s">
        <v>180</v>
      </c>
      <c r="B35" s="14" t="s">
        <v>261</v>
      </c>
      <c r="C35" s="176">
        <v>110</v>
      </c>
      <c r="D35" s="176" t="str">
        <f>D27</f>
        <v>ТДН-16000/110-У1</v>
      </c>
      <c r="E35" s="178">
        <v>1</v>
      </c>
      <c r="F35" s="178" t="s">
        <v>226</v>
      </c>
      <c r="G35" s="16" t="s">
        <v>279</v>
      </c>
      <c r="H35" s="17">
        <v>100</v>
      </c>
      <c r="I35" s="129">
        <v>1</v>
      </c>
      <c r="J35" s="17"/>
      <c r="K35" s="115">
        <v>110</v>
      </c>
      <c r="L35" s="115" t="str">
        <f>L27</f>
        <v>ТДН-16000/110-У1</v>
      </c>
      <c r="M35" s="21">
        <v>1</v>
      </c>
      <c r="N35" s="21" t="s">
        <v>31</v>
      </c>
      <c r="O35" s="16" t="s">
        <v>194</v>
      </c>
      <c r="P35" s="17">
        <v>100</v>
      </c>
      <c r="Q35" s="129"/>
      <c r="R35" s="17"/>
    </row>
    <row r="36" spans="1:18" s="127" customFormat="1" ht="94.5" x14ac:dyDescent="0.25">
      <c r="A36" s="70" t="s">
        <v>183</v>
      </c>
      <c r="B36" s="14" t="s">
        <v>261</v>
      </c>
      <c r="C36" s="176">
        <v>110</v>
      </c>
      <c r="D36" s="176" t="s">
        <v>266</v>
      </c>
      <c r="E36" s="178">
        <v>1</v>
      </c>
      <c r="F36" s="178" t="s">
        <v>264</v>
      </c>
      <c r="G36" s="16" t="s">
        <v>280</v>
      </c>
      <c r="H36" s="3">
        <v>1220</v>
      </c>
      <c r="I36" s="129">
        <v>1</v>
      </c>
      <c r="J36" s="3"/>
      <c r="K36" s="115"/>
      <c r="L36" s="115" t="s">
        <v>119</v>
      </c>
      <c r="M36" s="21"/>
      <c r="N36" s="21" t="s">
        <v>31</v>
      </c>
      <c r="O36" s="16" t="s">
        <v>194</v>
      </c>
      <c r="P36" s="3">
        <v>317</v>
      </c>
      <c r="Q36" s="129"/>
      <c r="R36" s="3"/>
    </row>
    <row r="37" spans="1:18" s="127" customFormat="1" ht="63" x14ac:dyDescent="0.25">
      <c r="A37" s="70" t="s">
        <v>184</v>
      </c>
      <c r="B37" s="14" t="s">
        <v>261</v>
      </c>
      <c r="C37" s="176">
        <v>110</v>
      </c>
      <c r="D37" s="176" t="s">
        <v>267</v>
      </c>
      <c r="E37" s="178">
        <v>1</v>
      </c>
      <c r="F37" s="178" t="s">
        <v>264</v>
      </c>
      <c r="G37" s="16" t="s">
        <v>281</v>
      </c>
      <c r="H37" s="3">
        <v>1275</v>
      </c>
      <c r="I37" s="129">
        <v>1</v>
      </c>
      <c r="J37" s="3"/>
      <c r="K37" s="115"/>
      <c r="L37" s="115" t="s">
        <v>119</v>
      </c>
      <c r="M37" s="21"/>
      <c r="N37" s="21" t="s">
        <v>31</v>
      </c>
      <c r="O37" s="16" t="s">
        <v>194</v>
      </c>
      <c r="P37" s="3">
        <v>317</v>
      </c>
      <c r="Q37" s="129"/>
      <c r="R37" s="3"/>
    </row>
    <row r="38" spans="1:18" s="127" customFormat="1" ht="60" customHeight="1" x14ac:dyDescent="0.25">
      <c r="A38" s="70" t="s">
        <v>233</v>
      </c>
      <c r="B38" s="14" t="s">
        <v>108</v>
      </c>
      <c r="C38" s="176"/>
      <c r="D38" s="176"/>
      <c r="E38" s="178"/>
      <c r="F38" s="178"/>
      <c r="G38" s="16"/>
      <c r="H38" s="3"/>
      <c r="I38" s="129"/>
      <c r="J38" s="3"/>
      <c r="K38" s="115"/>
      <c r="L38" s="115" t="s">
        <v>182</v>
      </c>
      <c r="M38" s="21">
        <f>0.765+0.732</f>
        <v>1.4969999999999999</v>
      </c>
      <c r="N38" s="21" t="s">
        <v>31</v>
      </c>
      <c r="O38" s="16" t="s">
        <v>195</v>
      </c>
      <c r="P38" s="3">
        <v>1220</v>
      </c>
      <c r="Q38" s="129"/>
      <c r="R38" s="3"/>
    </row>
    <row r="39" spans="1:18" s="127" customFormat="1" ht="25.5" customHeight="1" x14ac:dyDescent="0.25">
      <c r="A39" s="70" t="s">
        <v>234</v>
      </c>
      <c r="B39" s="14" t="s">
        <v>89</v>
      </c>
      <c r="C39" s="176"/>
      <c r="D39" s="176"/>
      <c r="E39" s="178"/>
      <c r="F39" s="178"/>
      <c r="G39" s="16"/>
      <c r="H39" s="3"/>
      <c r="I39" s="129"/>
      <c r="J39" s="3"/>
      <c r="K39" s="115"/>
      <c r="L39" s="115" t="s">
        <v>105</v>
      </c>
      <c r="M39" s="21"/>
      <c r="N39" s="21" t="s">
        <v>31</v>
      </c>
      <c r="O39" s="16" t="s">
        <v>196</v>
      </c>
      <c r="P39" s="3">
        <v>1275</v>
      </c>
      <c r="Q39" s="129"/>
      <c r="R39" s="3"/>
    </row>
    <row r="40" spans="1:18" s="127" customFormat="1" ht="15.75" customHeight="1" x14ac:dyDescent="0.25">
      <c r="A40" s="70">
        <v>6</v>
      </c>
      <c r="B40" s="14" t="s">
        <v>5</v>
      </c>
      <c r="C40" s="176"/>
      <c r="D40" s="180" t="s">
        <v>22</v>
      </c>
      <c r="E40" s="180">
        <v>1</v>
      </c>
      <c r="F40" s="180" t="s">
        <v>21</v>
      </c>
      <c r="G40" s="16" t="s">
        <v>197</v>
      </c>
      <c r="H40" s="12">
        <v>57363</v>
      </c>
      <c r="I40" s="182">
        <v>1</v>
      </c>
      <c r="J40" s="12">
        <f t="shared" ref="J40" si="2">E40*H40*I40</f>
        <v>57363</v>
      </c>
      <c r="K40" s="115"/>
      <c r="L40" s="115" t="s">
        <v>22</v>
      </c>
      <c r="M40" s="115">
        <v>1</v>
      </c>
      <c r="N40" s="115" t="s">
        <v>21</v>
      </c>
      <c r="O40" s="16" t="s">
        <v>197</v>
      </c>
      <c r="P40" s="12">
        <v>57363</v>
      </c>
      <c r="Q40" s="21">
        <v>1</v>
      </c>
      <c r="R40" s="12">
        <f t="shared" ref="R40:R60" si="3">M40*P40*Q40</f>
        <v>57363</v>
      </c>
    </row>
    <row r="41" spans="1:18" s="127" customFormat="1" ht="31.5" x14ac:dyDescent="0.25">
      <c r="A41" s="70" t="s">
        <v>233</v>
      </c>
      <c r="B41" s="13" t="s">
        <v>308</v>
      </c>
      <c r="C41" s="176">
        <v>110</v>
      </c>
      <c r="D41" s="176" t="s">
        <v>308</v>
      </c>
      <c r="E41" s="176">
        <v>1</v>
      </c>
      <c r="F41" s="176" t="s">
        <v>309</v>
      </c>
      <c r="G41" s="14" t="s">
        <v>200</v>
      </c>
      <c r="H41" s="12">
        <v>5101</v>
      </c>
      <c r="I41" s="178">
        <v>1</v>
      </c>
      <c r="J41" s="12">
        <f t="shared" ref="J41:J49" si="4">E41*H41*I41</f>
        <v>5101</v>
      </c>
      <c r="K41" s="115"/>
      <c r="L41" s="115" t="s">
        <v>198</v>
      </c>
      <c r="M41" s="115">
        <v>1</v>
      </c>
      <c r="N41" s="115" t="s">
        <v>199</v>
      </c>
      <c r="O41" s="14" t="s">
        <v>200</v>
      </c>
      <c r="P41" s="12">
        <v>5101</v>
      </c>
      <c r="Q41" s="21">
        <v>1</v>
      </c>
      <c r="R41" s="12">
        <f t="shared" si="3"/>
        <v>5101</v>
      </c>
    </row>
    <row r="42" spans="1:18" s="127" customFormat="1" ht="47.25" x14ac:dyDescent="0.25">
      <c r="A42" s="70" t="s">
        <v>234</v>
      </c>
      <c r="B42" s="14" t="s">
        <v>307</v>
      </c>
      <c r="C42" s="176">
        <v>110</v>
      </c>
      <c r="D42" s="176" t="s">
        <v>307</v>
      </c>
      <c r="E42" s="176">
        <v>1</v>
      </c>
      <c r="F42" s="176" t="s">
        <v>343</v>
      </c>
      <c r="G42" s="14" t="s">
        <v>285</v>
      </c>
      <c r="H42" s="12">
        <v>9450</v>
      </c>
      <c r="I42" s="178">
        <v>1</v>
      </c>
      <c r="J42" s="12">
        <f t="shared" si="4"/>
        <v>9450</v>
      </c>
      <c r="K42" s="115"/>
      <c r="L42" s="14" t="s">
        <v>201</v>
      </c>
      <c r="M42" s="115">
        <v>1</v>
      </c>
      <c r="N42" s="115" t="s">
        <v>21</v>
      </c>
      <c r="O42" s="14" t="s">
        <v>285</v>
      </c>
      <c r="P42" s="12">
        <v>9450</v>
      </c>
      <c r="Q42" s="21">
        <v>1</v>
      </c>
      <c r="R42" s="12">
        <f t="shared" si="3"/>
        <v>9450</v>
      </c>
    </row>
    <row r="43" spans="1:18" s="127" customFormat="1" ht="31.5" customHeight="1" x14ac:dyDescent="0.25">
      <c r="A43" s="70"/>
      <c r="B43" s="14" t="s">
        <v>202</v>
      </c>
      <c r="C43" s="176"/>
      <c r="D43" s="176"/>
      <c r="E43" s="180">
        <v>1</v>
      </c>
      <c r="F43" s="180" t="s">
        <v>203</v>
      </c>
      <c r="G43" s="14" t="s">
        <v>204</v>
      </c>
      <c r="H43" s="12">
        <v>90</v>
      </c>
      <c r="I43" s="182">
        <v>1.04</v>
      </c>
      <c r="J43" s="12">
        <v>93.600000000000009</v>
      </c>
      <c r="K43" s="115"/>
      <c r="L43" s="115"/>
      <c r="M43" s="115">
        <v>1</v>
      </c>
      <c r="N43" s="115" t="s">
        <v>203</v>
      </c>
      <c r="O43" s="14" t="s">
        <v>204</v>
      </c>
      <c r="P43" s="12">
        <v>90</v>
      </c>
      <c r="Q43" s="21">
        <v>1.04</v>
      </c>
      <c r="R43" s="12">
        <f t="shared" si="3"/>
        <v>93.600000000000009</v>
      </c>
    </row>
    <row r="44" spans="1:18" s="127" customFormat="1" ht="15.75" customHeight="1" x14ac:dyDescent="0.25">
      <c r="A44" s="70"/>
      <c r="B44" s="14" t="s">
        <v>205</v>
      </c>
      <c r="C44" s="176"/>
      <c r="D44" s="176"/>
      <c r="E44" s="180">
        <v>1</v>
      </c>
      <c r="F44" s="180" t="s">
        <v>206</v>
      </c>
      <c r="G44" s="14" t="s">
        <v>207</v>
      </c>
      <c r="H44" s="12">
        <v>588</v>
      </c>
      <c r="I44" s="182">
        <v>1.04</v>
      </c>
      <c r="J44" s="12">
        <v>611.52</v>
      </c>
      <c r="K44" s="115"/>
      <c r="L44" s="115"/>
      <c r="M44" s="115">
        <v>1</v>
      </c>
      <c r="N44" s="115" t="s">
        <v>206</v>
      </c>
      <c r="O44" s="14" t="s">
        <v>207</v>
      </c>
      <c r="P44" s="12">
        <v>588</v>
      </c>
      <c r="Q44" s="21">
        <v>1.04</v>
      </c>
      <c r="R44" s="12">
        <f t="shared" si="3"/>
        <v>611.52</v>
      </c>
    </row>
    <row r="45" spans="1:18" s="167" customFormat="1" ht="47.25" x14ac:dyDescent="0.25">
      <c r="A45" s="162" t="s">
        <v>149</v>
      </c>
      <c r="B45" s="163" t="s">
        <v>208</v>
      </c>
      <c r="C45" s="176">
        <v>110</v>
      </c>
      <c r="D45" s="164" t="s">
        <v>296</v>
      </c>
      <c r="E45" s="164">
        <v>1</v>
      </c>
      <c r="F45" s="176" t="s">
        <v>343</v>
      </c>
      <c r="G45" s="163" t="s">
        <v>209</v>
      </c>
      <c r="H45" s="165">
        <v>23531</v>
      </c>
      <c r="I45" s="166">
        <v>1.04</v>
      </c>
      <c r="J45" s="165">
        <f t="shared" si="4"/>
        <v>24472.240000000002</v>
      </c>
      <c r="K45" s="164"/>
      <c r="L45" s="164"/>
      <c r="M45" s="164">
        <v>1</v>
      </c>
      <c r="N45" s="164" t="s">
        <v>206</v>
      </c>
      <c r="O45" s="163" t="s">
        <v>209</v>
      </c>
      <c r="P45" s="165">
        <v>23531</v>
      </c>
      <c r="Q45" s="166">
        <v>1.04</v>
      </c>
      <c r="R45" s="165">
        <f t="shared" si="3"/>
        <v>24472.240000000002</v>
      </c>
    </row>
    <row r="46" spans="1:18" s="127" customFormat="1" ht="75" x14ac:dyDescent="0.25">
      <c r="A46" s="70" t="s">
        <v>145</v>
      </c>
      <c r="B46" s="14" t="s">
        <v>210</v>
      </c>
      <c r="C46" s="176">
        <v>110</v>
      </c>
      <c r="D46" s="161" t="s">
        <v>331</v>
      </c>
      <c r="E46" s="176">
        <v>2</v>
      </c>
      <c r="F46" s="176" t="s">
        <v>343</v>
      </c>
      <c r="G46" s="14" t="s">
        <v>211</v>
      </c>
      <c r="H46" s="12">
        <v>180</v>
      </c>
      <c r="I46" s="178">
        <v>1.04</v>
      </c>
      <c r="J46" s="12">
        <f t="shared" si="4"/>
        <v>374.40000000000003</v>
      </c>
      <c r="K46" s="115"/>
      <c r="L46" s="115"/>
      <c r="M46" s="115">
        <v>2</v>
      </c>
      <c r="N46" s="115" t="s">
        <v>206</v>
      </c>
      <c r="O46" s="14" t="s">
        <v>211</v>
      </c>
      <c r="P46" s="12">
        <v>180</v>
      </c>
      <c r="Q46" s="21">
        <v>1.04</v>
      </c>
      <c r="R46" s="12">
        <f t="shared" si="3"/>
        <v>374.40000000000003</v>
      </c>
    </row>
    <row r="47" spans="1:18" s="127" customFormat="1" ht="60" x14ac:dyDescent="0.25">
      <c r="A47" s="70" t="s">
        <v>172</v>
      </c>
      <c r="B47" s="14" t="s">
        <v>210</v>
      </c>
      <c r="C47" s="176">
        <v>110</v>
      </c>
      <c r="D47" s="161" t="s">
        <v>297</v>
      </c>
      <c r="E47" s="176">
        <v>18</v>
      </c>
      <c r="F47" s="176" t="s">
        <v>343</v>
      </c>
      <c r="G47" s="14" t="s">
        <v>212</v>
      </c>
      <c r="H47" s="12">
        <v>629</v>
      </c>
      <c r="I47" s="178">
        <v>1.04</v>
      </c>
      <c r="J47" s="12">
        <f t="shared" si="4"/>
        <v>11774.880000000001</v>
      </c>
      <c r="K47" s="115"/>
      <c r="L47" s="115"/>
      <c r="M47" s="115">
        <v>18</v>
      </c>
      <c r="N47" s="115" t="s">
        <v>206</v>
      </c>
      <c r="O47" s="14" t="s">
        <v>212</v>
      </c>
      <c r="P47" s="12">
        <v>629</v>
      </c>
      <c r="Q47" s="21">
        <v>1.04</v>
      </c>
      <c r="R47" s="12">
        <f t="shared" si="3"/>
        <v>11774.880000000001</v>
      </c>
    </row>
    <row r="48" spans="1:18" s="127" customFormat="1" ht="15.75" customHeight="1" x14ac:dyDescent="0.25">
      <c r="A48" s="70" t="s">
        <v>229</v>
      </c>
      <c r="B48" s="14" t="s">
        <v>213</v>
      </c>
      <c r="C48" s="176">
        <v>110</v>
      </c>
      <c r="D48" s="176" t="s">
        <v>305</v>
      </c>
      <c r="E48" s="176">
        <v>2</v>
      </c>
      <c r="F48" s="176" t="s">
        <v>343</v>
      </c>
      <c r="G48" s="14" t="s">
        <v>214</v>
      </c>
      <c r="H48" s="12">
        <v>3354</v>
      </c>
      <c r="I48" s="178">
        <v>1.04</v>
      </c>
      <c r="J48" s="12">
        <f t="shared" si="4"/>
        <v>6976.3200000000006</v>
      </c>
      <c r="K48" s="115"/>
      <c r="L48" s="115"/>
      <c r="M48" s="115">
        <v>2</v>
      </c>
      <c r="N48" s="115" t="s">
        <v>206</v>
      </c>
      <c r="O48" s="14" t="s">
        <v>214</v>
      </c>
      <c r="P48" s="12">
        <v>3354</v>
      </c>
      <c r="Q48" s="21">
        <v>1.04</v>
      </c>
      <c r="R48" s="12">
        <f t="shared" si="3"/>
        <v>6976.3200000000006</v>
      </c>
    </row>
    <row r="49" spans="1:18" s="127" customFormat="1" ht="47.25" x14ac:dyDescent="0.25">
      <c r="A49" s="70" t="s">
        <v>230</v>
      </c>
      <c r="B49" s="14" t="s">
        <v>215</v>
      </c>
      <c r="C49" s="176">
        <v>110</v>
      </c>
      <c r="D49" s="176" t="s">
        <v>306</v>
      </c>
      <c r="E49" s="176">
        <v>1</v>
      </c>
      <c r="F49" s="176" t="s">
        <v>343</v>
      </c>
      <c r="G49" s="14" t="s">
        <v>216</v>
      </c>
      <c r="H49" s="12">
        <v>1424</v>
      </c>
      <c r="I49" s="178">
        <v>1.04</v>
      </c>
      <c r="J49" s="12">
        <f t="shared" si="4"/>
        <v>1480.96</v>
      </c>
      <c r="K49" s="115"/>
      <c r="L49" s="115"/>
      <c r="M49" s="115">
        <v>1</v>
      </c>
      <c r="N49" s="115" t="s">
        <v>206</v>
      </c>
      <c r="O49" s="14" t="s">
        <v>216</v>
      </c>
      <c r="P49" s="12">
        <v>1424</v>
      </c>
      <c r="Q49" s="21">
        <v>1.04</v>
      </c>
      <c r="R49" s="12">
        <f t="shared" si="3"/>
        <v>1480.96</v>
      </c>
    </row>
    <row r="50" spans="1:18" s="127" customFormat="1" ht="126" x14ac:dyDescent="0.25">
      <c r="A50" s="70" t="s">
        <v>332</v>
      </c>
      <c r="B50" s="14" t="s">
        <v>333</v>
      </c>
      <c r="C50" s="176"/>
      <c r="D50" s="169" t="s">
        <v>342</v>
      </c>
      <c r="E50" s="170">
        <v>2</v>
      </c>
      <c r="F50" s="169" t="s">
        <v>343</v>
      </c>
      <c r="G50" s="169" t="s">
        <v>344</v>
      </c>
      <c r="H50" s="171">
        <v>177</v>
      </c>
      <c r="I50" s="171">
        <v>1.07</v>
      </c>
      <c r="J50" s="12"/>
      <c r="K50" s="157"/>
      <c r="L50" s="157"/>
      <c r="M50" s="157"/>
      <c r="N50" s="157"/>
      <c r="O50" s="14"/>
      <c r="P50" s="12"/>
      <c r="Q50" s="21"/>
      <c r="R50" s="12"/>
    </row>
    <row r="51" spans="1:18" s="127" customFormat="1" ht="47.25" x14ac:dyDescent="0.25">
      <c r="A51" s="70" t="s">
        <v>335</v>
      </c>
      <c r="B51" s="14" t="s">
        <v>333</v>
      </c>
      <c r="C51" s="176"/>
      <c r="D51" s="169" t="s">
        <v>363</v>
      </c>
      <c r="E51" s="170">
        <v>1</v>
      </c>
      <c r="F51" s="169" t="s">
        <v>343</v>
      </c>
      <c r="G51" s="169" t="s">
        <v>364</v>
      </c>
      <c r="H51" s="171">
        <v>577</v>
      </c>
      <c r="I51" s="171">
        <v>1.07</v>
      </c>
      <c r="J51" s="12"/>
      <c r="K51" s="157"/>
      <c r="L51" s="157"/>
      <c r="M51" s="157"/>
      <c r="N51" s="157"/>
      <c r="O51" s="14"/>
      <c r="P51" s="12"/>
      <c r="Q51" s="21"/>
      <c r="R51" s="12"/>
    </row>
    <row r="52" spans="1:18" s="127" customFormat="1" ht="63" x14ac:dyDescent="0.25">
      <c r="A52" s="70" t="s">
        <v>336</v>
      </c>
      <c r="B52" s="14" t="s">
        <v>334</v>
      </c>
      <c r="C52" s="176"/>
      <c r="D52" s="169" t="s">
        <v>345</v>
      </c>
      <c r="E52" s="170">
        <v>1</v>
      </c>
      <c r="F52" s="169" t="s">
        <v>264</v>
      </c>
      <c r="G52" s="169" t="s">
        <v>346</v>
      </c>
      <c r="H52" s="171">
        <v>2289</v>
      </c>
      <c r="I52" s="171">
        <v>1.04</v>
      </c>
      <c r="J52" s="12"/>
      <c r="K52" s="157"/>
      <c r="L52" s="157"/>
      <c r="M52" s="157"/>
      <c r="N52" s="157"/>
      <c r="O52" s="14"/>
      <c r="P52" s="12"/>
      <c r="Q52" s="21"/>
      <c r="R52" s="12"/>
    </row>
    <row r="53" spans="1:18" s="127" customFormat="1" ht="78.75" x14ac:dyDescent="0.25">
      <c r="A53" s="70" t="s">
        <v>337</v>
      </c>
      <c r="B53" s="14" t="s">
        <v>334</v>
      </c>
      <c r="C53" s="176"/>
      <c r="D53" s="169" t="s">
        <v>347</v>
      </c>
      <c r="E53" s="170">
        <v>1</v>
      </c>
      <c r="F53" s="169" t="s">
        <v>264</v>
      </c>
      <c r="G53" s="169" t="s">
        <v>348</v>
      </c>
      <c r="H53" s="171">
        <v>542</v>
      </c>
      <c r="I53" s="171">
        <v>1.04</v>
      </c>
      <c r="J53" s="12"/>
      <c r="K53" s="157"/>
      <c r="L53" s="157"/>
      <c r="M53" s="157"/>
      <c r="N53" s="157"/>
      <c r="O53" s="14"/>
      <c r="P53" s="12"/>
      <c r="Q53" s="21"/>
      <c r="R53" s="12"/>
    </row>
    <row r="54" spans="1:18" s="127" customFormat="1" ht="94.5" x14ac:dyDescent="0.25">
      <c r="A54" s="70" t="s">
        <v>338</v>
      </c>
      <c r="B54" s="14" t="s">
        <v>334</v>
      </c>
      <c r="C54" s="176"/>
      <c r="D54" s="169" t="s">
        <v>349</v>
      </c>
      <c r="E54" s="170">
        <v>1</v>
      </c>
      <c r="F54" s="169" t="s">
        <v>264</v>
      </c>
      <c r="G54" s="169" t="s">
        <v>350</v>
      </c>
      <c r="H54" s="171">
        <v>189</v>
      </c>
      <c r="I54" s="171">
        <v>1.04</v>
      </c>
      <c r="J54" s="12"/>
      <c r="K54" s="157"/>
      <c r="L54" s="157"/>
      <c r="M54" s="157"/>
      <c r="N54" s="157"/>
      <c r="O54" s="14"/>
      <c r="P54" s="12"/>
      <c r="Q54" s="21"/>
      <c r="R54" s="12"/>
    </row>
    <row r="55" spans="1:18" s="127" customFormat="1" ht="110.25" x14ac:dyDescent="0.25">
      <c r="A55" s="70" t="s">
        <v>339</v>
      </c>
      <c r="B55" s="14" t="s">
        <v>334</v>
      </c>
      <c r="C55" s="176"/>
      <c r="D55" s="169" t="s">
        <v>351</v>
      </c>
      <c r="E55" s="170">
        <v>4</v>
      </c>
      <c r="F55" s="169" t="s">
        <v>264</v>
      </c>
      <c r="G55" s="169" t="s">
        <v>352</v>
      </c>
      <c r="H55" s="171">
        <v>641</v>
      </c>
      <c r="I55" s="171">
        <v>1.04</v>
      </c>
      <c r="J55" s="12"/>
      <c r="K55" s="157"/>
      <c r="L55" s="157"/>
      <c r="M55" s="157"/>
      <c r="N55" s="157"/>
      <c r="O55" s="14"/>
      <c r="P55" s="12"/>
      <c r="Q55" s="21"/>
      <c r="R55" s="12"/>
    </row>
    <row r="56" spans="1:18" s="127" customFormat="1" ht="110.25" x14ac:dyDescent="0.25">
      <c r="A56" s="70" t="s">
        <v>340</v>
      </c>
      <c r="B56" s="14" t="s">
        <v>334</v>
      </c>
      <c r="C56" s="176"/>
      <c r="D56" s="169" t="s">
        <v>353</v>
      </c>
      <c r="E56" s="170">
        <v>8</v>
      </c>
      <c r="F56" s="169" t="s">
        <v>264</v>
      </c>
      <c r="G56" s="169" t="s">
        <v>354</v>
      </c>
      <c r="H56" s="171">
        <v>137</v>
      </c>
      <c r="I56" s="171">
        <v>1.04</v>
      </c>
      <c r="J56" s="12"/>
      <c r="K56" s="157"/>
      <c r="L56" s="157"/>
      <c r="M56" s="157"/>
      <c r="N56" s="157"/>
      <c r="O56" s="14"/>
      <c r="P56" s="12"/>
      <c r="Q56" s="21"/>
      <c r="R56" s="12"/>
    </row>
    <row r="57" spans="1:18" s="127" customFormat="1" ht="31.5" x14ac:dyDescent="0.25">
      <c r="A57" s="70" t="s">
        <v>341</v>
      </c>
      <c r="B57" s="14" t="s">
        <v>334</v>
      </c>
      <c r="C57" s="176"/>
      <c r="D57" s="169" t="s">
        <v>355</v>
      </c>
      <c r="E57" s="170">
        <v>4</v>
      </c>
      <c r="F57" s="169" t="s">
        <v>264</v>
      </c>
      <c r="G57" s="169" t="s">
        <v>356</v>
      </c>
      <c r="H57" s="171">
        <v>116</v>
      </c>
      <c r="I57" s="171">
        <v>1.04</v>
      </c>
      <c r="J57" s="12"/>
      <c r="K57" s="157"/>
      <c r="L57" s="157"/>
      <c r="M57" s="157"/>
      <c r="N57" s="157"/>
      <c r="O57" s="14"/>
      <c r="P57" s="12"/>
      <c r="Q57" s="21"/>
      <c r="R57" s="12"/>
    </row>
    <row r="58" spans="1:18" s="127" customFormat="1" ht="78.75" x14ac:dyDescent="0.25">
      <c r="A58" s="70" t="s">
        <v>361</v>
      </c>
      <c r="B58" s="14" t="s">
        <v>334</v>
      </c>
      <c r="C58" s="176"/>
      <c r="D58" s="169" t="s">
        <v>357</v>
      </c>
      <c r="E58" s="170">
        <v>1097.78</v>
      </c>
      <c r="F58" s="169" t="s">
        <v>264</v>
      </c>
      <c r="G58" s="169" t="s">
        <v>358</v>
      </c>
      <c r="H58" s="171">
        <v>1.3</v>
      </c>
      <c r="I58" s="171">
        <v>1.04</v>
      </c>
      <c r="J58" s="12"/>
      <c r="K58" s="157"/>
      <c r="L58" s="157"/>
      <c r="M58" s="157"/>
      <c r="N58" s="157"/>
      <c r="O58" s="14"/>
      <c r="P58" s="12"/>
      <c r="Q58" s="21"/>
      <c r="R58" s="12"/>
    </row>
    <row r="59" spans="1:18" s="127" customFormat="1" ht="78.75" x14ac:dyDescent="0.25">
      <c r="A59" s="70" t="s">
        <v>362</v>
      </c>
      <c r="B59" s="14" t="s">
        <v>334</v>
      </c>
      <c r="C59" s="176"/>
      <c r="D59" s="169" t="s">
        <v>359</v>
      </c>
      <c r="E59" s="170">
        <v>170</v>
      </c>
      <c r="F59" s="169" t="s">
        <v>264</v>
      </c>
      <c r="G59" s="169" t="s">
        <v>360</v>
      </c>
      <c r="H59" s="171">
        <v>5.5</v>
      </c>
      <c r="I59" s="171">
        <v>1.04</v>
      </c>
      <c r="J59" s="12"/>
      <c r="K59" s="157"/>
      <c r="L59" s="157"/>
      <c r="M59" s="157"/>
      <c r="N59" s="157"/>
      <c r="O59" s="14"/>
      <c r="P59" s="12"/>
      <c r="Q59" s="21"/>
      <c r="R59" s="12"/>
    </row>
    <row r="60" spans="1:18" s="127" customFormat="1" ht="63" x14ac:dyDescent="0.25">
      <c r="A60" s="70" t="s">
        <v>332</v>
      </c>
      <c r="B60" s="14" t="s">
        <v>6</v>
      </c>
      <c r="C60" s="176">
        <v>110</v>
      </c>
      <c r="D60" s="176" t="s">
        <v>311</v>
      </c>
      <c r="E60" s="176">
        <v>0</v>
      </c>
      <c r="F60" s="176" t="s">
        <v>310</v>
      </c>
      <c r="G60" s="16" t="s">
        <v>223</v>
      </c>
      <c r="H60" s="12">
        <v>29099</v>
      </c>
      <c r="I60" s="178">
        <v>1</v>
      </c>
      <c r="J60" s="12">
        <v>0</v>
      </c>
      <c r="K60" s="115"/>
      <c r="L60" s="115" t="s">
        <v>18</v>
      </c>
      <c r="M60" s="115">
        <v>1</v>
      </c>
      <c r="N60" s="115" t="s">
        <v>21</v>
      </c>
      <c r="O60" s="16" t="s">
        <v>217</v>
      </c>
      <c r="P60" s="12">
        <v>29099</v>
      </c>
      <c r="Q60" s="21"/>
      <c r="R60" s="12">
        <f t="shared" si="3"/>
        <v>0</v>
      </c>
    </row>
    <row r="61" spans="1:18" s="127" customFormat="1" ht="31.5" customHeight="1" x14ac:dyDescent="0.25">
      <c r="A61" s="70" t="s">
        <v>172</v>
      </c>
      <c r="B61" s="14" t="s">
        <v>222</v>
      </c>
      <c r="C61" s="176"/>
      <c r="D61" s="176"/>
      <c r="E61" s="176">
        <f>E31/10000*0</f>
        <v>0</v>
      </c>
      <c r="F61" s="176" t="s">
        <v>225</v>
      </c>
      <c r="G61" s="16" t="s">
        <v>224</v>
      </c>
      <c r="H61" s="12">
        <v>2014</v>
      </c>
      <c r="I61" s="12">
        <v>1</v>
      </c>
      <c r="J61" s="12"/>
      <c r="K61" s="115"/>
      <c r="L61" s="115"/>
      <c r="M61" s="115"/>
      <c r="N61" s="115"/>
      <c r="O61" s="16"/>
      <c r="P61" s="12"/>
      <c r="Q61" s="12"/>
      <c r="R61" s="12"/>
    </row>
    <row r="62" spans="1:18" s="127" customFormat="1" ht="47.25" customHeight="1" x14ac:dyDescent="0.25">
      <c r="A62" s="70" t="s">
        <v>229</v>
      </c>
      <c r="B62" s="14" t="s">
        <v>227</v>
      </c>
      <c r="C62" s="176"/>
      <c r="D62" s="176"/>
      <c r="E62" s="178">
        <v>0</v>
      </c>
      <c r="F62" s="176" t="s">
        <v>226</v>
      </c>
      <c r="G62" s="16" t="s">
        <v>228</v>
      </c>
      <c r="H62" s="12">
        <v>18</v>
      </c>
      <c r="I62" s="12">
        <v>1</v>
      </c>
      <c r="J62" s="12"/>
      <c r="K62" s="115"/>
      <c r="L62" s="115"/>
      <c r="M62" s="115"/>
      <c r="N62" s="115"/>
      <c r="O62" s="16"/>
      <c r="P62" s="12"/>
      <c r="Q62" s="12"/>
      <c r="R62" s="12"/>
    </row>
    <row r="63" spans="1:18" s="127" customFormat="1" ht="47.25" customHeight="1" x14ac:dyDescent="0.25">
      <c r="A63" s="70" t="s">
        <v>230</v>
      </c>
      <c r="B63" s="14" t="s">
        <v>232</v>
      </c>
      <c r="C63" s="176"/>
      <c r="D63" s="176"/>
      <c r="E63" s="178">
        <f>E61</f>
        <v>0</v>
      </c>
      <c r="F63" s="176" t="s">
        <v>225</v>
      </c>
      <c r="G63" s="16" t="s">
        <v>231</v>
      </c>
      <c r="H63" s="12">
        <v>367</v>
      </c>
      <c r="I63" s="12">
        <v>1</v>
      </c>
      <c r="J63" s="12"/>
      <c r="K63" s="130"/>
      <c r="L63" s="130"/>
      <c r="M63" s="130"/>
      <c r="N63" s="130"/>
      <c r="O63" s="16"/>
      <c r="P63" s="12"/>
      <c r="Q63" s="12"/>
      <c r="R63" s="12"/>
    </row>
    <row r="64" spans="1:18" s="127" customFormat="1" ht="47.25" x14ac:dyDescent="0.25">
      <c r="A64" s="70"/>
      <c r="B64" s="14" t="s">
        <v>80</v>
      </c>
      <c r="C64" s="176" t="s">
        <v>119</v>
      </c>
      <c r="D64" s="176" t="s">
        <v>119</v>
      </c>
      <c r="E64" s="176" t="s">
        <v>119</v>
      </c>
      <c r="F64" s="176" t="s">
        <v>119</v>
      </c>
      <c r="G64" s="176" t="s">
        <v>119</v>
      </c>
      <c r="H64" s="176" t="s">
        <v>119</v>
      </c>
      <c r="I64" s="17"/>
      <c r="J64" s="17">
        <f>SUM(J23:J24,J26:J27,J30,J40:J60)</f>
        <v>310205.42000000004</v>
      </c>
      <c r="K64" s="115" t="s">
        <v>119</v>
      </c>
      <c r="L64" s="115" t="s">
        <v>119</v>
      </c>
      <c r="M64" s="115" t="s">
        <v>119</v>
      </c>
      <c r="N64" s="115" t="s">
        <v>119</v>
      </c>
      <c r="O64" s="115" t="s">
        <v>119</v>
      </c>
      <c r="P64" s="115" t="s">
        <v>119</v>
      </c>
      <c r="Q64" s="17"/>
      <c r="R64" s="17">
        <f>SUM(R23:R24,R26:R27,R30,R40:R60)</f>
        <v>310205.42000000004</v>
      </c>
    </row>
    <row r="65" spans="1:16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6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6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</row>
    <row r="68" spans="1:16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16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6" x14ac:dyDescent="0.25">
      <c r="A70" s="192"/>
      <c r="B70" s="193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</row>
    <row r="71" spans="1:16" x14ac:dyDescent="0.25">
      <c r="A71" s="194"/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194"/>
    </row>
    <row r="72" spans="1:16" x14ac:dyDescent="0.25">
      <c r="B72" s="50"/>
      <c r="C72" s="50"/>
      <c r="D72" s="50"/>
      <c r="E72" s="50"/>
      <c r="F72" s="50"/>
      <c r="G72" s="50"/>
      <c r="H72" s="50"/>
      <c r="I72" s="50"/>
      <c r="J72" s="50"/>
    </row>
    <row r="76" spans="1:16" x14ac:dyDescent="0.25">
      <c r="B76" s="50"/>
      <c r="C76" s="50"/>
      <c r="D76" s="50"/>
      <c r="E76" s="50"/>
      <c r="F76" s="50"/>
      <c r="G76" s="50"/>
      <c r="H76" s="50"/>
      <c r="I76" s="50"/>
      <c r="J76" s="50"/>
    </row>
  </sheetData>
  <mergeCells count="25"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  <mergeCell ref="A16:R16"/>
    <mergeCell ref="A17:A20"/>
    <mergeCell ref="B17:B20"/>
    <mergeCell ref="K18:R18"/>
    <mergeCell ref="K19:N19"/>
    <mergeCell ref="O19:R19"/>
    <mergeCell ref="A70:O70"/>
    <mergeCell ref="A71:O71"/>
    <mergeCell ref="K17:R17"/>
    <mergeCell ref="C18:J18"/>
    <mergeCell ref="C19:F19"/>
    <mergeCell ref="G19:J19"/>
    <mergeCell ref="C17:J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203" t="s">
        <v>16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</row>
    <row r="3" spans="1:16" s="18" customFormat="1" x14ac:dyDescent="0.25">
      <c r="A3" s="204" t="s">
        <v>0</v>
      </c>
      <c r="B3" s="199" t="s">
        <v>2</v>
      </c>
      <c r="C3" s="195" t="s">
        <v>47</v>
      </c>
      <c r="D3" s="195"/>
      <c r="E3" s="195"/>
      <c r="F3" s="195"/>
      <c r="G3" s="195"/>
      <c r="H3" s="195"/>
      <c r="I3" s="195"/>
      <c r="J3" s="195" t="s">
        <v>48</v>
      </c>
      <c r="K3" s="195"/>
      <c r="L3" s="195"/>
      <c r="M3" s="195"/>
      <c r="N3" s="195"/>
      <c r="O3" s="195"/>
      <c r="P3" s="195"/>
    </row>
    <row r="4" spans="1:16" s="18" customFormat="1" ht="47.25" customHeight="1" x14ac:dyDescent="0.25">
      <c r="A4" s="204"/>
      <c r="B4" s="199"/>
      <c r="C4" s="199" t="s">
        <v>220</v>
      </c>
      <c r="D4" s="199"/>
      <c r="E4" s="199"/>
      <c r="F4" s="199"/>
      <c r="G4" s="199"/>
      <c r="H4" s="199"/>
      <c r="I4" s="199"/>
      <c r="J4" s="19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99"/>
      <c r="L4" s="199"/>
      <c r="M4" s="199"/>
      <c r="N4" s="199"/>
      <c r="O4" s="199"/>
      <c r="P4" s="199"/>
    </row>
    <row r="5" spans="1:16" ht="33.75" customHeight="1" x14ac:dyDescent="0.25">
      <c r="A5" s="204"/>
      <c r="B5" s="199"/>
      <c r="C5" s="199" t="s">
        <v>13</v>
      </c>
      <c r="D5" s="199"/>
      <c r="E5" s="199"/>
      <c r="F5" s="199"/>
      <c r="G5" s="199" t="s">
        <v>120</v>
      </c>
      <c r="H5" s="221"/>
      <c r="I5" s="221"/>
      <c r="J5" s="199" t="s">
        <v>13</v>
      </c>
      <c r="K5" s="199"/>
      <c r="L5" s="199"/>
      <c r="M5" s="199"/>
      <c r="N5" s="199" t="s">
        <v>120</v>
      </c>
      <c r="O5" s="221"/>
      <c r="P5" s="221"/>
    </row>
    <row r="6" spans="1:16" s="9" customFormat="1" ht="63" x14ac:dyDescent="0.25">
      <c r="A6" s="204"/>
      <c r="B6" s="199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8" customFormat="1" ht="31.5" x14ac:dyDescent="0.25">
      <c r="A8" s="82">
        <v>1</v>
      </c>
      <c r="B8" s="13" t="s">
        <v>42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83" t="s">
        <v>119</v>
      </c>
    </row>
    <row r="9" spans="1:16" s="18" customFormat="1" ht="63" x14ac:dyDescent="0.25">
      <c r="A9" s="82" t="s">
        <v>90</v>
      </c>
      <c r="B9" s="14" t="s">
        <v>74</v>
      </c>
      <c r="C9" s="83"/>
      <c r="D9" s="83" t="s">
        <v>27</v>
      </c>
      <c r="E9" s="83"/>
      <c r="F9" s="83" t="s">
        <v>71</v>
      </c>
      <c r="G9" s="15" t="s">
        <v>34</v>
      </c>
      <c r="H9" s="20"/>
      <c r="I9" s="10"/>
      <c r="J9" s="83"/>
      <c r="K9" s="99" t="s">
        <v>27</v>
      </c>
      <c r="L9" s="83"/>
      <c r="M9" s="83" t="s">
        <v>71</v>
      </c>
      <c r="N9" s="15" t="s">
        <v>34</v>
      </c>
      <c r="O9" s="12"/>
      <c r="P9" s="89">
        <f>L9*O9</f>
        <v>0</v>
      </c>
    </row>
    <row r="10" spans="1:16" s="18" customFormat="1" ht="63" x14ac:dyDescent="0.25">
      <c r="A10" s="82" t="s">
        <v>91</v>
      </c>
      <c r="B10" s="14" t="s">
        <v>75</v>
      </c>
      <c r="C10" s="83"/>
      <c r="D10" s="83" t="s">
        <v>27</v>
      </c>
      <c r="E10" s="83"/>
      <c r="F10" s="83" t="s">
        <v>71</v>
      </c>
      <c r="G10" s="15" t="s">
        <v>34</v>
      </c>
      <c r="H10" s="20"/>
      <c r="I10" s="10"/>
      <c r="J10" s="83"/>
      <c r="K10" s="99" t="s">
        <v>27</v>
      </c>
      <c r="L10" s="83"/>
      <c r="M10" s="83" t="s">
        <v>71</v>
      </c>
      <c r="N10" s="15" t="s">
        <v>34</v>
      </c>
      <c r="O10" s="12"/>
      <c r="P10" s="89">
        <f>L10*O10</f>
        <v>0</v>
      </c>
    </row>
    <row r="11" spans="1:16" s="18" customFormat="1" hidden="1" x14ac:dyDescent="0.25">
      <c r="A11" s="82" t="s">
        <v>1</v>
      </c>
      <c r="B11" s="14" t="s">
        <v>1</v>
      </c>
      <c r="C11" s="83"/>
      <c r="D11" s="83"/>
      <c r="E11" s="83"/>
      <c r="F11" s="83"/>
      <c r="G11" s="15"/>
      <c r="H11" s="20"/>
      <c r="I11" s="10"/>
      <c r="J11" s="83"/>
      <c r="K11" s="83"/>
      <c r="L11" s="83"/>
      <c r="M11" s="83"/>
      <c r="N11" s="15"/>
      <c r="O11" s="20"/>
      <c r="P11" s="10"/>
    </row>
    <row r="12" spans="1:16" s="18" customFormat="1" ht="47.25" x14ac:dyDescent="0.25">
      <c r="A12" s="70">
        <v>2</v>
      </c>
      <c r="B12" s="13" t="s">
        <v>28</v>
      </c>
      <c r="C12" s="83" t="s">
        <v>119</v>
      </c>
      <c r="D12" s="83" t="s">
        <v>119</v>
      </c>
      <c r="E12" s="83" t="s">
        <v>119</v>
      </c>
      <c r="F12" s="83" t="s">
        <v>119</v>
      </c>
      <c r="G12" s="83" t="s">
        <v>119</v>
      </c>
      <c r="H12" s="83" t="s">
        <v>119</v>
      </c>
      <c r="I12" s="83" t="s">
        <v>119</v>
      </c>
      <c r="J12" s="83" t="s">
        <v>119</v>
      </c>
      <c r="K12" s="83" t="s">
        <v>119</v>
      </c>
      <c r="L12" s="83" t="s">
        <v>119</v>
      </c>
      <c r="M12" s="83" t="s">
        <v>119</v>
      </c>
      <c r="N12" s="83" t="s">
        <v>119</v>
      </c>
      <c r="O12" s="83" t="s">
        <v>119</v>
      </c>
      <c r="P12" s="83" t="s">
        <v>119</v>
      </c>
    </row>
    <row r="13" spans="1:16" s="18" customFormat="1" ht="52.5" customHeight="1" x14ac:dyDescent="0.25">
      <c r="A13" s="70" t="s">
        <v>92</v>
      </c>
      <c r="B13" s="14" t="s">
        <v>72</v>
      </c>
      <c r="C13" s="83"/>
      <c r="D13" s="87" t="s">
        <v>133</v>
      </c>
      <c r="E13" s="83"/>
      <c r="F13" s="83" t="s">
        <v>71</v>
      </c>
      <c r="G13" s="15" t="s">
        <v>33</v>
      </c>
      <c r="H13" s="20"/>
      <c r="I13" s="17"/>
      <c r="J13" s="83"/>
      <c r="K13" s="100" t="s">
        <v>133</v>
      </c>
      <c r="L13" s="83">
        <v>1</v>
      </c>
      <c r="M13" s="83" t="s">
        <v>71</v>
      </c>
      <c r="N13" s="15" t="s">
        <v>33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70" t="s">
        <v>93</v>
      </c>
      <c r="B14" s="14" t="s">
        <v>73</v>
      </c>
      <c r="C14" s="83"/>
      <c r="D14" s="87" t="s">
        <v>133</v>
      </c>
      <c r="E14" s="83"/>
      <c r="F14" s="83" t="s">
        <v>71</v>
      </c>
      <c r="G14" s="15" t="s">
        <v>33</v>
      </c>
      <c r="H14" s="20"/>
      <c r="I14" s="17"/>
      <c r="J14" s="99"/>
      <c r="K14" s="100" t="s">
        <v>133</v>
      </c>
      <c r="L14" s="83">
        <v>1</v>
      </c>
      <c r="M14" s="83" t="s">
        <v>71</v>
      </c>
      <c r="N14" s="15" t="s">
        <v>33</v>
      </c>
      <c r="O14" s="12"/>
      <c r="P14" s="89">
        <f t="shared" si="0"/>
        <v>0</v>
      </c>
    </row>
    <row r="15" spans="1:16" s="18" customFormat="1" hidden="1" x14ac:dyDescent="0.25">
      <c r="A15" s="70" t="s">
        <v>1</v>
      </c>
      <c r="B15" s="14" t="s">
        <v>1</v>
      </c>
      <c r="C15" s="83"/>
      <c r="D15" s="87"/>
      <c r="E15" s="83"/>
      <c r="F15" s="83"/>
      <c r="G15" s="15"/>
      <c r="H15" s="20"/>
      <c r="I15" s="17"/>
      <c r="J15" s="83"/>
      <c r="K15" s="87"/>
      <c r="L15" s="83"/>
      <c r="M15" s="83"/>
      <c r="N15" s="15"/>
      <c r="O15" s="12"/>
      <c r="P15" s="17"/>
    </row>
    <row r="16" spans="1:16" s="18" customFormat="1" hidden="1" x14ac:dyDescent="0.25">
      <c r="A16" s="70" t="s">
        <v>94</v>
      </c>
      <c r="B16" s="14" t="s">
        <v>138</v>
      </c>
      <c r="C16" s="83"/>
      <c r="D16" s="83"/>
      <c r="E16" s="83"/>
      <c r="F16" s="83"/>
      <c r="G16" s="15"/>
      <c r="H16" s="20"/>
      <c r="I16" s="17"/>
      <c r="J16" s="83"/>
      <c r="K16" s="83"/>
      <c r="L16" s="83"/>
      <c r="M16" s="83"/>
      <c r="N16" s="15"/>
      <c r="O16" s="12"/>
      <c r="P16" s="17"/>
    </row>
    <row r="17" spans="1:16" s="18" customFormat="1" ht="31.5" hidden="1" x14ac:dyDescent="0.25">
      <c r="A17" s="70" t="s">
        <v>96</v>
      </c>
      <c r="B17" s="14" t="s">
        <v>76</v>
      </c>
      <c r="C17" s="83"/>
      <c r="D17" s="83" t="s">
        <v>32</v>
      </c>
      <c r="E17" s="83"/>
      <c r="F17" s="83" t="s">
        <v>21</v>
      </c>
      <c r="G17" s="16" t="s">
        <v>35</v>
      </c>
      <c r="H17" s="20"/>
      <c r="I17" s="17"/>
      <c r="J17" s="83"/>
      <c r="K17" s="83" t="s">
        <v>32</v>
      </c>
      <c r="L17" s="83"/>
      <c r="M17" s="83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0" t="s">
        <v>97</v>
      </c>
      <c r="B18" s="14" t="s">
        <v>77</v>
      </c>
      <c r="C18" s="83"/>
      <c r="D18" s="83" t="s">
        <v>32</v>
      </c>
      <c r="E18" s="83"/>
      <c r="F18" s="83" t="s">
        <v>21</v>
      </c>
      <c r="G18" s="16" t="s">
        <v>35</v>
      </c>
      <c r="H18" s="20"/>
      <c r="I18" s="17"/>
      <c r="J18" s="83"/>
      <c r="K18" s="83" t="s">
        <v>32</v>
      </c>
      <c r="L18" s="83"/>
      <c r="M18" s="83" t="s">
        <v>21</v>
      </c>
      <c r="N18" s="16" t="s">
        <v>35</v>
      </c>
      <c r="O18" s="12"/>
      <c r="P18" s="17"/>
    </row>
    <row r="19" spans="1:16" s="18" customFormat="1" hidden="1" x14ac:dyDescent="0.25">
      <c r="A19" s="70" t="s">
        <v>1</v>
      </c>
      <c r="B19" s="14" t="s">
        <v>1</v>
      </c>
      <c r="C19" s="83"/>
      <c r="D19" s="83"/>
      <c r="E19" s="83"/>
      <c r="F19" s="83"/>
      <c r="G19" s="16"/>
      <c r="H19" s="20"/>
      <c r="I19" s="17"/>
      <c r="J19" s="83"/>
      <c r="K19" s="83"/>
      <c r="L19" s="83"/>
      <c r="M19" s="83"/>
      <c r="N19" s="16"/>
      <c r="O19" s="12"/>
      <c r="P19" s="17"/>
    </row>
    <row r="20" spans="1:16" s="18" customFormat="1" hidden="1" x14ac:dyDescent="0.25">
      <c r="A20" s="70" t="s">
        <v>95</v>
      </c>
      <c r="B20" s="14" t="s">
        <v>139</v>
      </c>
      <c r="C20" s="83"/>
      <c r="D20" s="83"/>
      <c r="E20" s="83"/>
      <c r="F20" s="83"/>
      <c r="G20" s="16"/>
      <c r="H20" s="20"/>
      <c r="I20" s="17"/>
      <c r="J20" s="83"/>
      <c r="K20" s="83"/>
      <c r="L20" s="83"/>
      <c r="M20" s="83"/>
      <c r="N20" s="16"/>
      <c r="O20" s="12"/>
      <c r="P20" s="17"/>
    </row>
    <row r="21" spans="1:16" s="18" customFormat="1" ht="31.5" hidden="1" x14ac:dyDescent="0.25">
      <c r="A21" s="70" t="s">
        <v>98</v>
      </c>
      <c r="B21" s="14" t="s">
        <v>78</v>
      </c>
      <c r="C21" s="19"/>
      <c r="D21" s="83" t="s">
        <v>134</v>
      </c>
      <c r="E21" s="20"/>
      <c r="F21" s="83" t="s">
        <v>12</v>
      </c>
      <c r="G21" s="16" t="s">
        <v>36</v>
      </c>
      <c r="H21" s="20"/>
      <c r="I21" s="17"/>
      <c r="J21" s="19"/>
      <c r="K21" s="83" t="s">
        <v>134</v>
      </c>
      <c r="L21" s="20"/>
      <c r="M21" s="83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0" t="s">
        <v>99</v>
      </c>
      <c r="B22" s="14" t="s">
        <v>79</v>
      </c>
      <c r="C22" s="19"/>
      <c r="D22" s="83" t="s">
        <v>134</v>
      </c>
      <c r="E22" s="20"/>
      <c r="F22" s="83" t="s">
        <v>12</v>
      </c>
      <c r="G22" s="16" t="s">
        <v>36</v>
      </c>
      <c r="H22" s="20"/>
      <c r="I22" s="17"/>
      <c r="J22" s="19"/>
      <c r="K22" s="83" t="s">
        <v>134</v>
      </c>
      <c r="L22" s="20"/>
      <c r="M22" s="83" t="s">
        <v>12</v>
      </c>
      <c r="N22" s="16" t="s">
        <v>36</v>
      </c>
      <c r="O22" s="12"/>
      <c r="P22" s="17"/>
    </row>
    <row r="23" spans="1:16" s="18" customFormat="1" hidden="1" x14ac:dyDescent="0.25">
      <c r="A23" s="70" t="s">
        <v>1</v>
      </c>
      <c r="B23" s="14" t="s">
        <v>1</v>
      </c>
      <c r="C23" s="19"/>
      <c r="D23" s="83"/>
      <c r="E23" s="20"/>
      <c r="F23" s="83"/>
      <c r="G23" s="16"/>
      <c r="H23" s="20"/>
      <c r="I23" s="17"/>
      <c r="J23" s="19"/>
      <c r="K23" s="83"/>
      <c r="L23" s="20"/>
      <c r="M23" s="83"/>
      <c r="N23" s="16"/>
      <c r="O23" s="12"/>
      <c r="P23" s="17"/>
    </row>
    <row r="24" spans="1:16" s="18" customFormat="1" ht="47.25" x14ac:dyDescent="0.25">
      <c r="A24" s="70">
        <v>4</v>
      </c>
      <c r="B24" s="14" t="s">
        <v>4</v>
      </c>
      <c r="C24" s="83"/>
      <c r="D24" s="83" t="s">
        <v>81</v>
      </c>
      <c r="E24" s="21" t="s">
        <v>100</v>
      </c>
      <c r="F24" s="21" t="s">
        <v>31</v>
      </c>
      <c r="G24" s="16" t="s">
        <v>37</v>
      </c>
      <c r="H24" s="20"/>
      <c r="I24" s="17"/>
      <c r="J24" s="83"/>
      <c r="K24" s="99" t="s">
        <v>81</v>
      </c>
      <c r="L24" s="21" t="s">
        <v>100</v>
      </c>
      <c r="M24" s="21" t="s">
        <v>31</v>
      </c>
      <c r="N24" s="16" t="s">
        <v>37</v>
      </c>
      <c r="O24" s="12"/>
      <c r="P24" s="89">
        <f>O24*L25/0.6</f>
        <v>0</v>
      </c>
    </row>
    <row r="25" spans="1:16" s="18" customFormat="1" ht="47.25" x14ac:dyDescent="0.25">
      <c r="A25" s="70">
        <v>5</v>
      </c>
      <c r="B25" s="14" t="s">
        <v>17</v>
      </c>
      <c r="C25" s="83"/>
      <c r="D25" s="83" t="s">
        <v>119</v>
      </c>
      <c r="E25" s="21" t="s">
        <v>101</v>
      </c>
      <c r="F25" s="21" t="s">
        <v>31</v>
      </c>
      <c r="G25" s="15" t="s">
        <v>38</v>
      </c>
      <c r="H25" s="17" t="s">
        <v>119</v>
      </c>
      <c r="I25" s="17" t="s">
        <v>119</v>
      </c>
      <c r="J25" s="83"/>
      <c r="K25" s="83" t="s">
        <v>119</v>
      </c>
      <c r="L25" s="21"/>
      <c r="M25" s="21" t="s">
        <v>31</v>
      </c>
      <c r="N25" s="15" t="s">
        <v>38</v>
      </c>
      <c r="O25" s="17" t="s">
        <v>119</v>
      </c>
      <c r="P25" s="17" t="s">
        <v>119</v>
      </c>
    </row>
    <row r="26" spans="1:16" s="18" customFormat="1" ht="63" x14ac:dyDescent="0.25">
      <c r="A26" s="70" t="s">
        <v>102</v>
      </c>
      <c r="B26" s="14" t="s">
        <v>74</v>
      </c>
      <c r="C26" s="83"/>
      <c r="D26" s="83" t="s">
        <v>119</v>
      </c>
      <c r="E26" s="21"/>
      <c r="F26" s="21" t="s">
        <v>31</v>
      </c>
      <c r="G26" s="16" t="s">
        <v>38</v>
      </c>
      <c r="H26" s="17" t="s">
        <v>119</v>
      </c>
      <c r="I26" s="17" t="s">
        <v>119</v>
      </c>
      <c r="J26" s="83"/>
      <c r="K26" s="83" t="s">
        <v>119</v>
      </c>
      <c r="L26" s="21"/>
      <c r="M26" s="21" t="s">
        <v>31</v>
      </c>
      <c r="N26" s="16" t="s">
        <v>38</v>
      </c>
      <c r="O26" s="17" t="s">
        <v>119</v>
      </c>
      <c r="P26" s="17" t="s">
        <v>119</v>
      </c>
    </row>
    <row r="27" spans="1:16" s="18" customFormat="1" ht="63" x14ac:dyDescent="0.25">
      <c r="A27" s="70" t="s">
        <v>103</v>
      </c>
      <c r="B27" s="14" t="s">
        <v>75</v>
      </c>
      <c r="C27" s="83"/>
      <c r="D27" s="83" t="s">
        <v>119</v>
      </c>
      <c r="E27" s="21"/>
      <c r="F27" s="21" t="s">
        <v>31</v>
      </c>
      <c r="G27" s="16" t="s">
        <v>38</v>
      </c>
      <c r="H27" s="17" t="s">
        <v>119</v>
      </c>
      <c r="I27" s="17" t="s">
        <v>119</v>
      </c>
      <c r="J27" s="99"/>
      <c r="K27" s="83" t="s">
        <v>119</v>
      </c>
      <c r="L27" s="21"/>
      <c r="M27" s="21" t="s">
        <v>31</v>
      </c>
      <c r="N27" s="16" t="s">
        <v>38</v>
      </c>
      <c r="O27" s="17" t="s">
        <v>119</v>
      </c>
      <c r="P27" s="17" t="s">
        <v>119</v>
      </c>
    </row>
    <row r="28" spans="1:16" s="18" customFormat="1" ht="18.75" hidden="1" x14ac:dyDescent="0.25">
      <c r="A28" s="70" t="s">
        <v>1</v>
      </c>
      <c r="B28" s="14" t="s">
        <v>1</v>
      </c>
      <c r="C28" s="83"/>
      <c r="D28" s="83" t="s">
        <v>119</v>
      </c>
      <c r="E28" s="21"/>
      <c r="F28" s="21" t="s">
        <v>31</v>
      </c>
      <c r="G28" s="16" t="s">
        <v>38</v>
      </c>
      <c r="H28" s="17" t="s">
        <v>119</v>
      </c>
      <c r="I28" s="17" t="s">
        <v>119</v>
      </c>
      <c r="J28" s="83"/>
      <c r="K28" s="83" t="s">
        <v>119</v>
      </c>
      <c r="L28" s="21"/>
      <c r="M28" s="21" t="s">
        <v>31</v>
      </c>
      <c r="N28" s="16" t="s">
        <v>38</v>
      </c>
      <c r="O28" s="17" t="s">
        <v>119</v>
      </c>
      <c r="P28" s="17" t="s">
        <v>119</v>
      </c>
    </row>
    <row r="29" spans="1:16" s="18" customFormat="1" ht="18.75" x14ac:dyDescent="0.25">
      <c r="A29" s="70" t="s">
        <v>178</v>
      </c>
      <c r="B29" s="14" t="s">
        <v>72</v>
      </c>
      <c r="C29" s="83"/>
      <c r="D29" s="83" t="s">
        <v>119</v>
      </c>
      <c r="E29" s="21"/>
      <c r="F29" s="21" t="s">
        <v>31</v>
      </c>
      <c r="G29" s="16" t="s">
        <v>38</v>
      </c>
      <c r="H29" s="17" t="s">
        <v>119</v>
      </c>
      <c r="I29" s="17" t="s">
        <v>119</v>
      </c>
      <c r="J29" s="99"/>
      <c r="K29" s="83" t="s">
        <v>119</v>
      </c>
      <c r="L29" s="21"/>
      <c r="M29" s="21" t="s">
        <v>31</v>
      </c>
      <c r="N29" s="16" t="s">
        <v>38</v>
      </c>
      <c r="O29" s="17" t="s">
        <v>119</v>
      </c>
      <c r="P29" s="17" t="s">
        <v>119</v>
      </c>
    </row>
    <row r="30" spans="1:16" s="18" customFormat="1" ht="18.75" hidden="1" x14ac:dyDescent="0.25">
      <c r="A30" s="70" t="s">
        <v>178</v>
      </c>
      <c r="B30" s="14" t="s">
        <v>73</v>
      </c>
      <c r="C30" s="83"/>
      <c r="D30" s="83" t="s">
        <v>119</v>
      </c>
      <c r="E30" s="21"/>
      <c r="F30" s="21" t="s">
        <v>31</v>
      </c>
      <c r="G30" s="16" t="s">
        <v>38</v>
      </c>
      <c r="H30" s="17" t="s">
        <v>119</v>
      </c>
      <c r="I30" s="17" t="s">
        <v>119</v>
      </c>
      <c r="J30" s="99"/>
      <c r="K30" s="83" t="s">
        <v>119</v>
      </c>
      <c r="L30" s="21"/>
      <c r="M30" s="21" t="s">
        <v>31</v>
      </c>
      <c r="N30" s="16" t="s">
        <v>38</v>
      </c>
      <c r="O30" s="17" t="s">
        <v>119</v>
      </c>
      <c r="P30" s="17" t="s">
        <v>119</v>
      </c>
    </row>
    <row r="31" spans="1:16" s="18" customFormat="1" ht="18.75" hidden="1" x14ac:dyDescent="0.25">
      <c r="A31" s="70"/>
      <c r="B31" s="14" t="s">
        <v>1</v>
      </c>
      <c r="C31" s="83"/>
      <c r="D31" s="83" t="s">
        <v>119</v>
      </c>
      <c r="E31" s="21"/>
      <c r="F31" s="21" t="s">
        <v>31</v>
      </c>
      <c r="G31" s="16" t="s">
        <v>38</v>
      </c>
      <c r="H31" s="17" t="s">
        <v>119</v>
      </c>
      <c r="I31" s="17" t="s">
        <v>119</v>
      </c>
      <c r="J31" s="83"/>
      <c r="K31" s="83" t="s">
        <v>119</v>
      </c>
      <c r="L31" s="21"/>
      <c r="M31" s="21" t="s">
        <v>31</v>
      </c>
      <c r="N31" s="16" t="s">
        <v>38</v>
      </c>
      <c r="O31" s="17" t="s">
        <v>119</v>
      </c>
      <c r="P31" s="17" t="s">
        <v>119</v>
      </c>
    </row>
    <row r="32" spans="1:16" s="18" customFormat="1" ht="18.75" hidden="1" x14ac:dyDescent="0.25">
      <c r="A32" s="70" t="s">
        <v>104</v>
      </c>
      <c r="B32" s="14" t="s">
        <v>76</v>
      </c>
      <c r="C32" s="83"/>
      <c r="D32" s="83" t="s">
        <v>119</v>
      </c>
      <c r="E32" s="21"/>
      <c r="F32" s="21" t="s">
        <v>31</v>
      </c>
      <c r="G32" s="16" t="s">
        <v>38</v>
      </c>
      <c r="H32" s="17" t="s">
        <v>119</v>
      </c>
      <c r="I32" s="17" t="s">
        <v>119</v>
      </c>
      <c r="J32" s="83"/>
      <c r="K32" s="83" t="s">
        <v>119</v>
      </c>
      <c r="L32" s="21"/>
      <c r="M32" s="21" t="s">
        <v>31</v>
      </c>
      <c r="N32" s="16" t="s">
        <v>38</v>
      </c>
      <c r="O32" s="17" t="s">
        <v>119</v>
      </c>
      <c r="P32" s="17" t="s">
        <v>119</v>
      </c>
    </row>
    <row r="33" spans="1:16" s="18" customFormat="1" ht="18.75" hidden="1" x14ac:dyDescent="0.25">
      <c r="A33" s="70" t="s">
        <v>104</v>
      </c>
      <c r="B33" s="14" t="s">
        <v>77</v>
      </c>
      <c r="C33" s="83"/>
      <c r="D33" s="83" t="s">
        <v>119</v>
      </c>
      <c r="E33" s="21"/>
      <c r="F33" s="21" t="s">
        <v>31</v>
      </c>
      <c r="G33" s="16" t="s">
        <v>38</v>
      </c>
      <c r="H33" s="17" t="s">
        <v>119</v>
      </c>
      <c r="I33" s="17" t="s">
        <v>119</v>
      </c>
      <c r="J33" s="83"/>
      <c r="K33" s="83" t="s">
        <v>119</v>
      </c>
      <c r="L33" s="21"/>
      <c r="M33" s="21" t="s">
        <v>31</v>
      </c>
      <c r="N33" s="16" t="s">
        <v>38</v>
      </c>
      <c r="O33" s="17" t="s">
        <v>119</v>
      </c>
      <c r="P33" s="17" t="s">
        <v>119</v>
      </c>
    </row>
    <row r="34" spans="1:16" s="18" customFormat="1" ht="47.25" x14ac:dyDescent="0.25">
      <c r="A34" s="70" t="s">
        <v>180</v>
      </c>
      <c r="B34" s="111" t="s">
        <v>179</v>
      </c>
      <c r="C34" s="83"/>
      <c r="D34" s="83" t="s">
        <v>119</v>
      </c>
      <c r="E34" s="21"/>
      <c r="F34" s="21" t="s">
        <v>31</v>
      </c>
      <c r="G34" s="16" t="s">
        <v>38</v>
      </c>
      <c r="H34" s="17" t="s">
        <v>119</v>
      </c>
      <c r="I34" s="17" t="s">
        <v>119</v>
      </c>
      <c r="J34" s="83"/>
      <c r="K34" s="99" t="s">
        <v>106</v>
      </c>
      <c r="L34" s="21"/>
      <c r="M34" s="21" t="s">
        <v>31</v>
      </c>
      <c r="N34" s="16" t="s">
        <v>38</v>
      </c>
      <c r="O34" s="17" t="s">
        <v>119</v>
      </c>
      <c r="P34" s="17" t="s">
        <v>119</v>
      </c>
    </row>
    <row r="35" spans="1:16" s="18" customFormat="1" x14ac:dyDescent="0.25">
      <c r="A35" s="70">
        <v>6</v>
      </c>
      <c r="B35" s="14" t="s">
        <v>19</v>
      </c>
      <c r="C35" s="83"/>
      <c r="D35" s="20"/>
      <c r="E35" s="3"/>
      <c r="F35" s="20"/>
      <c r="G35" s="20"/>
      <c r="H35" s="20"/>
      <c r="I35" s="17"/>
      <c r="J35" s="83"/>
      <c r="K35" s="20"/>
      <c r="L35" s="3"/>
      <c r="M35" s="20"/>
      <c r="N35" s="20"/>
      <c r="O35" s="20"/>
      <c r="P35" s="17"/>
    </row>
    <row r="36" spans="1:16" s="18" customFormat="1" x14ac:dyDescent="0.25">
      <c r="A36" s="70" t="s">
        <v>109</v>
      </c>
      <c r="B36" s="14" t="s">
        <v>176</v>
      </c>
      <c r="C36" s="83"/>
      <c r="D36" s="83"/>
      <c r="E36" s="3">
        <v>1</v>
      </c>
      <c r="F36" s="83" t="s">
        <v>21</v>
      </c>
      <c r="G36" s="15" t="s">
        <v>39</v>
      </c>
      <c r="H36" s="20"/>
      <c r="I36" s="17"/>
      <c r="J36" s="99"/>
      <c r="K36" s="83"/>
      <c r="L36" s="3"/>
      <c r="M36" s="83" t="s">
        <v>21</v>
      </c>
      <c r="N36" s="15" t="s">
        <v>39</v>
      </c>
      <c r="O36" s="12"/>
      <c r="P36" s="89">
        <f>L36*O36</f>
        <v>0</v>
      </c>
    </row>
    <row r="37" spans="1:16" s="18" customFormat="1" x14ac:dyDescent="0.25">
      <c r="A37" s="70" t="s">
        <v>110</v>
      </c>
      <c r="B37" s="14" t="s">
        <v>176</v>
      </c>
      <c r="C37" s="99"/>
      <c r="D37" s="99"/>
      <c r="E37" s="3"/>
      <c r="F37" s="99"/>
      <c r="G37" s="15"/>
      <c r="H37" s="20"/>
      <c r="I37" s="17"/>
      <c r="J37" s="99"/>
      <c r="K37" s="99"/>
      <c r="L37" s="3"/>
      <c r="M37" s="99" t="s">
        <v>21</v>
      </c>
      <c r="N37" s="15" t="s">
        <v>39</v>
      </c>
      <c r="O37" s="12"/>
      <c r="P37" s="89">
        <f>L37*O37</f>
        <v>0</v>
      </c>
    </row>
    <row r="38" spans="1:16" s="18" customFormat="1" x14ac:dyDescent="0.25">
      <c r="A38" s="70" t="s">
        <v>181</v>
      </c>
      <c r="B38" s="14" t="s">
        <v>177</v>
      </c>
      <c r="C38" s="83"/>
      <c r="D38" s="83"/>
      <c r="E38" s="3">
        <v>1</v>
      </c>
      <c r="F38" s="83" t="s">
        <v>21</v>
      </c>
      <c r="G38" s="15" t="s">
        <v>39</v>
      </c>
      <c r="H38" s="20"/>
      <c r="I38" s="17"/>
      <c r="J38" s="99"/>
      <c r="K38" s="83"/>
      <c r="L38" s="3"/>
      <c r="M38" s="83" t="s">
        <v>21</v>
      </c>
      <c r="N38" s="15" t="s">
        <v>39</v>
      </c>
      <c r="O38" s="12"/>
      <c r="P38" s="89">
        <f>L38*O38</f>
        <v>0</v>
      </c>
    </row>
    <row r="39" spans="1:16" s="18" customFormat="1" hidden="1" x14ac:dyDescent="0.25">
      <c r="A39" s="70" t="s">
        <v>1</v>
      </c>
      <c r="B39" s="14" t="s">
        <v>1</v>
      </c>
      <c r="C39" s="83"/>
      <c r="D39" s="83"/>
      <c r="E39" s="3" t="s">
        <v>1</v>
      </c>
      <c r="F39" s="83" t="s">
        <v>21</v>
      </c>
      <c r="G39" s="15" t="s">
        <v>39</v>
      </c>
      <c r="H39" s="20"/>
      <c r="I39" s="17"/>
      <c r="J39" s="83"/>
      <c r="K39" s="83"/>
      <c r="L39" s="3" t="s">
        <v>1</v>
      </c>
      <c r="M39" s="83" t="s">
        <v>21</v>
      </c>
      <c r="N39" s="15" t="s">
        <v>39</v>
      </c>
      <c r="O39" s="20"/>
      <c r="P39" s="17"/>
    </row>
    <row r="40" spans="1:16" s="18" customFormat="1" hidden="1" x14ac:dyDescent="0.25">
      <c r="A40" s="70" t="s">
        <v>112</v>
      </c>
      <c r="B40" s="14" t="s">
        <v>72</v>
      </c>
      <c r="C40" s="83"/>
      <c r="D40" s="83"/>
      <c r="E40" s="3">
        <v>1</v>
      </c>
      <c r="F40" s="83" t="s">
        <v>21</v>
      </c>
      <c r="G40" s="15" t="s">
        <v>39</v>
      </c>
      <c r="H40" s="20"/>
      <c r="I40" s="17"/>
      <c r="J40" s="83"/>
      <c r="K40" s="83"/>
      <c r="L40" s="3">
        <v>1</v>
      </c>
      <c r="M40" s="83" t="s">
        <v>21</v>
      </c>
      <c r="N40" s="15" t="s">
        <v>39</v>
      </c>
      <c r="O40" s="20"/>
      <c r="P40" s="17"/>
    </row>
    <row r="41" spans="1:16" s="18" customFormat="1" hidden="1" x14ac:dyDescent="0.25">
      <c r="A41" s="70" t="s">
        <v>112</v>
      </c>
      <c r="B41" s="14" t="s">
        <v>73</v>
      </c>
      <c r="C41" s="83"/>
      <c r="D41" s="83"/>
      <c r="E41" s="3">
        <v>1</v>
      </c>
      <c r="F41" s="83" t="s">
        <v>21</v>
      </c>
      <c r="G41" s="15" t="s">
        <v>39</v>
      </c>
      <c r="H41" s="20"/>
      <c r="I41" s="17"/>
      <c r="J41" s="83"/>
      <c r="K41" s="83"/>
      <c r="L41" s="3">
        <v>1</v>
      </c>
      <c r="M41" s="83" t="s">
        <v>21</v>
      </c>
      <c r="N41" s="15" t="s">
        <v>39</v>
      </c>
      <c r="O41" s="20"/>
      <c r="P41" s="17"/>
    </row>
    <row r="42" spans="1:16" s="18" customFormat="1" hidden="1" x14ac:dyDescent="0.25">
      <c r="A42" s="70" t="s">
        <v>1</v>
      </c>
      <c r="B42" s="14" t="s">
        <v>1</v>
      </c>
      <c r="C42" s="83"/>
      <c r="D42" s="83"/>
      <c r="E42" s="3" t="s">
        <v>1</v>
      </c>
      <c r="F42" s="83" t="s">
        <v>21</v>
      </c>
      <c r="G42" s="15" t="s">
        <v>39</v>
      </c>
      <c r="H42" s="20"/>
      <c r="I42" s="17"/>
      <c r="J42" s="83"/>
      <c r="K42" s="83"/>
      <c r="L42" s="3" t="s">
        <v>1</v>
      </c>
      <c r="M42" s="83" t="s">
        <v>21</v>
      </c>
      <c r="N42" s="15" t="s">
        <v>39</v>
      </c>
      <c r="O42" s="20"/>
      <c r="P42" s="17"/>
    </row>
    <row r="43" spans="1:16" s="18" customFormat="1" hidden="1" x14ac:dyDescent="0.25">
      <c r="A43" s="70" t="s">
        <v>112</v>
      </c>
      <c r="B43" s="14" t="s">
        <v>76</v>
      </c>
      <c r="C43" s="83"/>
      <c r="D43" s="83"/>
      <c r="E43" s="3">
        <v>1</v>
      </c>
      <c r="F43" s="83" t="s">
        <v>21</v>
      </c>
      <c r="G43" s="15" t="s">
        <v>39</v>
      </c>
      <c r="H43" s="20"/>
      <c r="I43" s="17"/>
      <c r="J43" s="83"/>
      <c r="K43" s="83"/>
      <c r="L43" s="3">
        <v>1</v>
      </c>
      <c r="M43" s="83" t="s">
        <v>21</v>
      </c>
      <c r="N43" s="15" t="s">
        <v>39</v>
      </c>
      <c r="O43" s="20"/>
      <c r="P43" s="17"/>
    </row>
    <row r="44" spans="1:16" s="18" customFormat="1" hidden="1" x14ac:dyDescent="0.25">
      <c r="A44" s="70" t="s">
        <v>112</v>
      </c>
      <c r="B44" s="14" t="s">
        <v>77</v>
      </c>
      <c r="C44" s="83"/>
      <c r="D44" s="83"/>
      <c r="E44" s="3">
        <v>1</v>
      </c>
      <c r="F44" s="83" t="s">
        <v>21</v>
      </c>
      <c r="G44" s="15" t="s">
        <v>39</v>
      </c>
      <c r="H44" s="20"/>
      <c r="I44" s="17"/>
      <c r="J44" s="83"/>
      <c r="K44" s="83"/>
      <c r="L44" s="3">
        <v>1</v>
      </c>
      <c r="M44" s="83" t="s">
        <v>21</v>
      </c>
      <c r="N44" s="15" t="s">
        <v>39</v>
      </c>
      <c r="O44" s="20"/>
      <c r="P44" s="17"/>
    </row>
    <row r="45" spans="1:16" s="18" customFormat="1" hidden="1" x14ac:dyDescent="0.25">
      <c r="A45" s="70" t="s">
        <v>1</v>
      </c>
      <c r="B45" s="14" t="s">
        <v>1</v>
      </c>
      <c r="C45" s="83"/>
      <c r="D45" s="83"/>
      <c r="E45" s="3" t="s">
        <v>1</v>
      </c>
      <c r="F45" s="83" t="s">
        <v>21</v>
      </c>
      <c r="G45" s="15" t="s">
        <v>39</v>
      </c>
      <c r="H45" s="20"/>
      <c r="I45" s="17"/>
      <c r="J45" s="83"/>
      <c r="K45" s="83"/>
      <c r="L45" s="3" t="s">
        <v>1</v>
      </c>
      <c r="M45" s="83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0"/>
      <c r="B46" s="48" t="s">
        <v>80</v>
      </c>
      <c r="C46" s="84" t="s">
        <v>119</v>
      </c>
      <c r="D46" s="84" t="s">
        <v>119</v>
      </c>
      <c r="E46" s="84" t="s">
        <v>119</v>
      </c>
      <c r="F46" s="84" t="s">
        <v>119</v>
      </c>
      <c r="G46" s="84" t="s">
        <v>119</v>
      </c>
      <c r="H46" s="84" t="s">
        <v>119</v>
      </c>
      <c r="I46" s="23"/>
      <c r="J46" s="84" t="s">
        <v>119</v>
      </c>
      <c r="K46" s="84" t="s">
        <v>119</v>
      </c>
      <c r="L46" s="84" t="s">
        <v>119</v>
      </c>
      <c r="M46" s="84" t="s">
        <v>119</v>
      </c>
      <c r="N46" s="84" t="s">
        <v>119</v>
      </c>
      <c r="O46" s="84" t="s">
        <v>119</v>
      </c>
      <c r="P46" s="90">
        <f>SUM(P9:P11,P13:P15,P17:P19,P21:P23,P36:P45)+P24</f>
        <v>0</v>
      </c>
    </row>
    <row r="47" spans="1:16" s="18" customFormat="1" x14ac:dyDescent="0.25">
      <c r="A47" s="72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220"/>
      <c r="B48" s="220"/>
      <c r="C48" s="220"/>
      <c r="D48" s="220"/>
      <c r="E48" s="220"/>
      <c r="F48" s="220"/>
      <c r="G48" s="220"/>
      <c r="H48" s="85"/>
      <c r="I48" s="36"/>
    </row>
    <row r="49" spans="1:9" s="50" customFormat="1" ht="41.25" customHeight="1" x14ac:dyDescent="0.25">
      <c r="A49" s="220"/>
      <c r="B49" s="220"/>
      <c r="C49" s="220"/>
      <c r="D49" s="220"/>
      <c r="E49" s="220"/>
      <c r="F49" s="220"/>
      <c r="G49" s="220"/>
      <c r="H49" s="85"/>
      <c r="I49" s="36"/>
    </row>
    <row r="50" spans="1:9" s="50" customFormat="1" ht="38.25" customHeight="1" x14ac:dyDescent="0.25">
      <c r="A50" s="220"/>
      <c r="B50" s="220"/>
      <c r="C50" s="220"/>
      <c r="D50" s="220"/>
      <c r="E50" s="220"/>
      <c r="F50" s="220"/>
      <c r="G50" s="220"/>
      <c r="H50" s="88"/>
      <c r="I50" s="36"/>
    </row>
    <row r="51" spans="1:9" s="50" customFormat="1" ht="18.75" customHeight="1" x14ac:dyDescent="0.25">
      <c r="A51" s="215"/>
      <c r="B51" s="215"/>
      <c r="C51" s="215"/>
      <c r="D51" s="215"/>
      <c r="E51" s="215"/>
      <c r="F51" s="215"/>
      <c r="G51" s="215"/>
      <c r="H51" s="85"/>
      <c r="I51" s="36"/>
    </row>
    <row r="52" spans="1:9" s="50" customFormat="1" ht="217.5" customHeight="1" x14ac:dyDescent="0.25">
      <c r="A52" s="216"/>
      <c r="B52" s="217"/>
      <c r="C52" s="217"/>
      <c r="D52" s="217"/>
      <c r="E52" s="217"/>
      <c r="F52" s="217"/>
      <c r="G52" s="217"/>
      <c r="H52" s="85"/>
      <c r="I52" s="36"/>
    </row>
    <row r="53" spans="1:9" ht="53.25" customHeight="1" x14ac:dyDescent="0.25">
      <c r="A53" s="216"/>
      <c r="B53" s="218"/>
      <c r="C53" s="218"/>
      <c r="D53" s="218"/>
      <c r="E53" s="218"/>
      <c r="F53" s="218"/>
      <c r="G53" s="218"/>
    </row>
    <row r="54" spans="1:9" x14ac:dyDescent="0.25">
      <c r="A54" s="219"/>
      <c r="B54" s="219"/>
      <c r="C54" s="219"/>
      <c r="D54" s="219"/>
      <c r="E54" s="219"/>
      <c r="F54" s="219"/>
      <c r="G54" s="219"/>
    </row>
    <row r="55" spans="1:9" x14ac:dyDescent="0.25">
      <c r="B55" s="88"/>
    </row>
    <row r="59" spans="1:9" x14ac:dyDescent="0.25">
      <c r="B59" s="88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A7" sqref="A7:XFD15"/>
    </sheetView>
  </sheetViews>
  <sheetFormatPr defaultRowHeight="15.75" x14ac:dyDescent="0.25"/>
  <cols>
    <col min="1" max="1" width="11" style="67" customWidth="1"/>
    <col min="2" max="2" width="35.12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203" t="s">
        <v>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</row>
    <row r="2" spans="1:17" ht="15.75" customHeight="1" x14ac:dyDescent="0.25">
      <c r="A2" s="204" t="s">
        <v>0</v>
      </c>
      <c r="B2" s="199" t="s">
        <v>2</v>
      </c>
      <c r="C2" s="195" t="s">
        <v>47</v>
      </c>
      <c r="D2" s="195"/>
      <c r="E2" s="195"/>
      <c r="F2" s="195"/>
      <c r="G2" s="195"/>
      <c r="H2" s="195"/>
      <c r="I2" s="195"/>
      <c r="J2" s="195" t="s">
        <v>48</v>
      </c>
      <c r="K2" s="195"/>
      <c r="L2" s="195"/>
      <c r="M2" s="195"/>
      <c r="N2" s="195"/>
      <c r="O2" s="195"/>
      <c r="P2" s="195"/>
      <c r="Q2" s="195"/>
    </row>
    <row r="3" spans="1:17" ht="45" customHeight="1" x14ac:dyDescent="0.25">
      <c r="A3" s="204"/>
      <c r="B3" s="199"/>
      <c r="C3" s="200" t="s">
        <v>220</v>
      </c>
      <c r="D3" s="201"/>
      <c r="E3" s="201"/>
      <c r="F3" s="201"/>
      <c r="G3" s="201"/>
      <c r="H3" s="201"/>
      <c r="I3" s="202"/>
      <c r="J3" s="200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201"/>
      <c r="L3" s="201"/>
      <c r="M3" s="201"/>
      <c r="N3" s="201"/>
      <c r="O3" s="201"/>
      <c r="P3" s="201"/>
      <c r="Q3" s="202"/>
    </row>
    <row r="4" spans="1:17" ht="33.75" customHeight="1" x14ac:dyDescent="0.25">
      <c r="A4" s="204"/>
      <c r="B4" s="199"/>
      <c r="C4" s="199" t="s">
        <v>13</v>
      </c>
      <c r="D4" s="199"/>
      <c r="E4" s="199"/>
      <c r="F4" s="199"/>
      <c r="G4" s="199" t="s">
        <v>120</v>
      </c>
      <c r="H4" s="221"/>
      <c r="I4" s="221"/>
      <c r="J4" s="199" t="s">
        <v>13</v>
      </c>
      <c r="K4" s="199"/>
      <c r="L4" s="199"/>
      <c r="M4" s="199"/>
      <c r="N4" s="199" t="s">
        <v>120</v>
      </c>
      <c r="O4" s="221"/>
      <c r="P4" s="221"/>
      <c r="Q4" s="221"/>
    </row>
    <row r="5" spans="1:17" s="9" customFormat="1" ht="63" x14ac:dyDescent="0.25">
      <c r="A5" s="204"/>
      <c r="B5" s="199"/>
      <c r="C5" s="64" t="s">
        <v>30</v>
      </c>
      <c r="D5" s="64" t="s">
        <v>9</v>
      </c>
      <c r="E5" s="64" t="s">
        <v>111</v>
      </c>
      <c r="F5" s="64" t="s">
        <v>11</v>
      </c>
      <c r="G5" s="64" t="s">
        <v>14</v>
      </c>
      <c r="H5" s="64" t="s">
        <v>55</v>
      </c>
      <c r="I5" s="12" t="s">
        <v>56</v>
      </c>
      <c r="J5" s="64" t="s">
        <v>30</v>
      </c>
      <c r="K5" s="64" t="s">
        <v>9</v>
      </c>
      <c r="L5" s="64" t="s">
        <v>111</v>
      </c>
      <c r="M5" s="64" t="s">
        <v>11</v>
      </c>
      <c r="N5" s="64" t="s">
        <v>14</v>
      </c>
      <c r="O5" s="64" t="s">
        <v>57</v>
      </c>
      <c r="P5" s="157" t="s">
        <v>187</v>
      </c>
      <c r="Q5" s="12" t="s">
        <v>56</v>
      </c>
    </row>
    <row r="6" spans="1:17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64">
        <v>10</v>
      </c>
      <c r="K6" s="12">
        <v>11</v>
      </c>
      <c r="L6" s="64">
        <v>12</v>
      </c>
      <c r="M6" s="12">
        <v>13</v>
      </c>
      <c r="N6" s="64">
        <v>14</v>
      </c>
      <c r="O6" s="12">
        <v>15</v>
      </c>
      <c r="P6" s="12">
        <v>16</v>
      </c>
      <c r="Q6" s="64">
        <v>17</v>
      </c>
    </row>
    <row r="7" spans="1:17" s="18" customFormat="1" ht="56.25" customHeight="1" x14ac:dyDescent="0.25">
      <c r="A7" s="69">
        <v>1</v>
      </c>
      <c r="B7" s="14" t="s">
        <v>121</v>
      </c>
      <c r="C7" s="64" t="s">
        <v>119</v>
      </c>
      <c r="D7" s="64" t="s">
        <v>119</v>
      </c>
      <c r="E7" s="64" t="s">
        <v>119</v>
      </c>
      <c r="F7" s="64" t="s">
        <v>119</v>
      </c>
      <c r="G7" s="64" t="s">
        <v>119</v>
      </c>
      <c r="H7" s="64" t="s">
        <v>119</v>
      </c>
      <c r="I7" s="64" t="s">
        <v>119</v>
      </c>
      <c r="J7" s="147" t="s">
        <v>119</v>
      </c>
      <c r="K7" s="147" t="s">
        <v>119</v>
      </c>
      <c r="L7" s="147" t="s">
        <v>119</v>
      </c>
      <c r="M7" s="147" t="s">
        <v>119</v>
      </c>
      <c r="N7" s="147" t="s">
        <v>119</v>
      </c>
      <c r="O7" s="147" t="s">
        <v>119</v>
      </c>
      <c r="P7" s="157" t="s">
        <v>119</v>
      </c>
      <c r="Q7" s="147" t="s">
        <v>119</v>
      </c>
    </row>
    <row r="8" spans="1:17" s="18" customFormat="1" ht="28.5" customHeight="1" x14ac:dyDescent="0.25">
      <c r="A8" s="69" t="s">
        <v>90</v>
      </c>
      <c r="B8" s="14" t="s">
        <v>82</v>
      </c>
      <c r="C8" s="64"/>
      <c r="D8" s="64" t="s">
        <v>29</v>
      </c>
      <c r="E8" s="64"/>
      <c r="F8" s="64" t="s">
        <v>21</v>
      </c>
      <c r="G8" s="15" t="s">
        <v>40</v>
      </c>
      <c r="H8" s="20"/>
      <c r="I8" s="10"/>
      <c r="J8" s="147"/>
      <c r="K8" s="155" t="s">
        <v>288</v>
      </c>
      <c r="L8" s="147"/>
      <c r="M8" s="147" t="s">
        <v>21</v>
      </c>
      <c r="N8" s="15" t="s">
        <v>40</v>
      </c>
      <c r="O8" s="20"/>
      <c r="P8" s="20"/>
      <c r="Q8" s="10"/>
    </row>
    <row r="9" spans="1:17" s="18" customFormat="1" ht="28.5" customHeight="1" x14ac:dyDescent="0.25">
      <c r="A9" s="69" t="s">
        <v>91</v>
      </c>
      <c r="B9" s="14" t="s">
        <v>83</v>
      </c>
      <c r="C9" s="64"/>
      <c r="D9" s="64" t="s">
        <v>29</v>
      </c>
      <c r="E9" s="64"/>
      <c r="F9" s="64" t="s">
        <v>21</v>
      </c>
      <c r="G9" s="15" t="s">
        <v>40</v>
      </c>
      <c r="H9" s="20"/>
      <c r="I9" s="10"/>
      <c r="J9" s="147"/>
      <c r="K9" s="147" t="s">
        <v>29</v>
      </c>
      <c r="L9" s="147"/>
      <c r="M9" s="147" t="s">
        <v>21</v>
      </c>
      <c r="N9" s="15" t="s">
        <v>40</v>
      </c>
      <c r="O9" s="20"/>
      <c r="P9" s="20"/>
      <c r="Q9" s="10"/>
    </row>
    <row r="10" spans="1:17" ht="33" customHeight="1" x14ac:dyDescent="0.25">
      <c r="A10" s="70">
        <v>2</v>
      </c>
      <c r="B10" s="14" t="s">
        <v>268</v>
      </c>
      <c r="C10" s="63" t="s">
        <v>119</v>
      </c>
      <c r="D10" s="63" t="s">
        <v>119</v>
      </c>
      <c r="E10" s="63" t="s">
        <v>119</v>
      </c>
      <c r="F10" s="63" t="s">
        <v>119</v>
      </c>
      <c r="G10" s="63" t="s">
        <v>119</v>
      </c>
      <c r="H10" s="63" t="s">
        <v>119</v>
      </c>
      <c r="I10" s="63" t="s">
        <v>119</v>
      </c>
      <c r="J10" s="63" t="s">
        <v>119</v>
      </c>
      <c r="K10" s="63" t="s">
        <v>119</v>
      </c>
      <c r="L10" s="63" t="s">
        <v>119</v>
      </c>
      <c r="M10" s="63" t="s">
        <v>119</v>
      </c>
      <c r="N10" s="63" t="s">
        <v>119</v>
      </c>
      <c r="O10" s="63" t="s">
        <v>119</v>
      </c>
      <c r="P10" s="63" t="s">
        <v>119</v>
      </c>
      <c r="Q10" s="63" t="s">
        <v>119</v>
      </c>
    </row>
    <row r="11" spans="1:17" ht="15.75" customHeight="1" x14ac:dyDescent="0.25">
      <c r="A11" s="70" t="s">
        <v>92</v>
      </c>
      <c r="B11" s="14" t="s">
        <v>269</v>
      </c>
      <c r="C11" s="63" t="s">
        <v>273</v>
      </c>
      <c r="D11" s="63" t="s">
        <v>20</v>
      </c>
      <c r="E11" s="63">
        <v>1</v>
      </c>
      <c r="F11" s="63" t="s">
        <v>21</v>
      </c>
      <c r="G11" s="61" t="s">
        <v>271</v>
      </c>
      <c r="H11" s="61">
        <v>1615</v>
      </c>
      <c r="I11" s="34">
        <f>H11*E11*0</f>
        <v>0</v>
      </c>
      <c r="J11" s="63" t="s">
        <v>273</v>
      </c>
      <c r="K11" s="63" t="s">
        <v>20</v>
      </c>
      <c r="L11" s="63">
        <v>1</v>
      </c>
      <c r="M11" s="63" t="s">
        <v>21</v>
      </c>
      <c r="N11" s="148" t="s">
        <v>271</v>
      </c>
      <c r="O11" s="148">
        <v>1615</v>
      </c>
      <c r="P11" s="156">
        <v>1</v>
      </c>
      <c r="Q11" s="34">
        <f>O11*L11*P11*0</f>
        <v>0</v>
      </c>
    </row>
    <row r="12" spans="1:17" ht="15.75" customHeight="1" x14ac:dyDescent="0.25">
      <c r="A12" s="70" t="s">
        <v>93</v>
      </c>
      <c r="B12" s="14" t="s">
        <v>270</v>
      </c>
      <c r="C12" s="63" t="s">
        <v>273</v>
      </c>
      <c r="D12" s="63" t="s">
        <v>20</v>
      </c>
      <c r="E12" s="63">
        <v>7</v>
      </c>
      <c r="F12" s="63" t="s">
        <v>21</v>
      </c>
      <c r="G12" s="61" t="s">
        <v>272</v>
      </c>
      <c r="H12" s="61">
        <v>964</v>
      </c>
      <c r="I12" s="34">
        <f>H12*E12*0</f>
        <v>0</v>
      </c>
      <c r="J12" s="63" t="s">
        <v>273</v>
      </c>
      <c r="K12" s="63" t="s">
        <v>20</v>
      </c>
      <c r="L12" s="63">
        <v>7</v>
      </c>
      <c r="M12" s="63" t="s">
        <v>21</v>
      </c>
      <c r="N12" s="148" t="s">
        <v>272</v>
      </c>
      <c r="O12" s="148">
        <v>964</v>
      </c>
      <c r="P12" s="156">
        <v>1.1000000000000001</v>
      </c>
      <c r="Q12" s="34">
        <f>O12*L12*P12*0</f>
        <v>0</v>
      </c>
    </row>
    <row r="13" spans="1:17" ht="15.75" customHeight="1" x14ac:dyDescent="0.25">
      <c r="A13" s="70" t="s">
        <v>299</v>
      </c>
      <c r="B13" s="14" t="s">
        <v>293</v>
      </c>
      <c r="C13" s="63"/>
      <c r="D13" s="63"/>
      <c r="E13" s="63"/>
      <c r="F13" s="63"/>
      <c r="G13" s="61"/>
      <c r="H13" s="61"/>
      <c r="I13" s="34"/>
      <c r="J13" s="63" t="s">
        <v>273</v>
      </c>
      <c r="K13" s="63" t="s">
        <v>300</v>
      </c>
      <c r="L13" s="63">
        <v>2</v>
      </c>
      <c r="M13" s="63" t="s">
        <v>21</v>
      </c>
      <c r="N13" s="148" t="s">
        <v>303</v>
      </c>
      <c r="O13" s="148">
        <v>122</v>
      </c>
      <c r="P13" s="156">
        <v>1.05</v>
      </c>
      <c r="Q13" s="34">
        <f>O13*L13*P13*0</f>
        <v>0</v>
      </c>
    </row>
    <row r="14" spans="1:17" ht="46.5" customHeight="1" x14ac:dyDescent="0.25">
      <c r="A14" s="70" t="s">
        <v>302</v>
      </c>
      <c r="B14" s="14" t="s">
        <v>293</v>
      </c>
      <c r="C14" s="63"/>
      <c r="D14" s="63"/>
      <c r="E14" s="63"/>
      <c r="F14" s="63"/>
      <c r="G14" s="156"/>
      <c r="H14" s="156"/>
      <c r="I14" s="34"/>
      <c r="J14" s="63" t="s">
        <v>273</v>
      </c>
      <c r="K14" s="63" t="s">
        <v>301</v>
      </c>
      <c r="L14" s="63">
        <v>1</v>
      </c>
      <c r="M14" s="63" t="s">
        <v>21</v>
      </c>
      <c r="N14" s="156" t="s">
        <v>304</v>
      </c>
      <c r="O14" s="156">
        <v>395</v>
      </c>
      <c r="P14" s="156">
        <v>1.05</v>
      </c>
      <c r="Q14" s="34">
        <f>O14*L14*P14*0</f>
        <v>0</v>
      </c>
    </row>
    <row r="15" spans="1:17" s="18" customFormat="1" ht="55.5" customHeight="1" x14ac:dyDescent="0.25">
      <c r="A15" s="70"/>
      <c r="B15" s="48" t="s">
        <v>58</v>
      </c>
      <c r="C15" s="65" t="s">
        <v>119</v>
      </c>
      <c r="D15" s="65" t="s">
        <v>119</v>
      </c>
      <c r="E15" s="65" t="s">
        <v>119</v>
      </c>
      <c r="F15" s="65" t="s">
        <v>119</v>
      </c>
      <c r="G15" s="65" t="s">
        <v>119</v>
      </c>
      <c r="H15" s="65" t="s">
        <v>119</v>
      </c>
      <c r="I15" s="23">
        <f>SUM(I11:I13)</f>
        <v>0</v>
      </c>
      <c r="J15" s="149" t="s">
        <v>119</v>
      </c>
      <c r="K15" s="149" t="s">
        <v>119</v>
      </c>
      <c r="L15" s="149" t="s">
        <v>119</v>
      </c>
      <c r="M15" s="149" t="s">
        <v>119</v>
      </c>
      <c r="N15" s="149" t="s">
        <v>119</v>
      </c>
      <c r="O15" s="149" t="s">
        <v>119</v>
      </c>
      <c r="P15" s="159"/>
      <c r="Q15" s="23">
        <f>SUM(Q11:Q13)</f>
        <v>0</v>
      </c>
    </row>
    <row r="16" spans="1:17" ht="15.75" customHeight="1" x14ac:dyDescent="0.25">
      <c r="A16" s="73"/>
      <c r="B16" s="35"/>
      <c r="C16" s="29"/>
      <c r="D16" s="58"/>
      <c r="E16" s="58"/>
      <c r="F16" s="58"/>
      <c r="G16" s="62"/>
      <c r="H16" s="62"/>
      <c r="I16" s="36"/>
      <c r="J16" s="33"/>
      <c r="K16" s="33"/>
    </row>
    <row r="17" spans="1:9" s="50" customFormat="1" ht="18.75" customHeight="1" x14ac:dyDescent="0.25">
      <c r="A17" s="220"/>
      <c r="B17" s="220"/>
      <c r="C17" s="220"/>
      <c r="D17" s="220"/>
      <c r="E17" s="220"/>
      <c r="F17" s="220"/>
      <c r="G17" s="220"/>
      <c r="H17" s="62"/>
      <c r="I17" s="36"/>
    </row>
    <row r="18" spans="1:9" s="50" customFormat="1" ht="41.25" customHeight="1" x14ac:dyDescent="0.25">
      <c r="A18" s="220"/>
      <c r="B18" s="220"/>
      <c r="C18" s="220"/>
      <c r="D18" s="220"/>
      <c r="E18" s="220"/>
      <c r="F18" s="220"/>
      <c r="G18" s="220"/>
      <c r="H18" s="62"/>
      <c r="I18" s="36"/>
    </row>
    <row r="19" spans="1:9" s="50" customFormat="1" ht="38.25" customHeight="1" x14ac:dyDescent="0.25">
      <c r="A19" s="220"/>
      <c r="B19" s="220"/>
      <c r="C19" s="220"/>
      <c r="D19" s="220"/>
      <c r="E19" s="220"/>
      <c r="F19" s="220"/>
      <c r="G19" s="220"/>
      <c r="H19"/>
      <c r="I19" s="36"/>
    </row>
    <row r="20" spans="1:9" s="50" customFormat="1" ht="18.75" customHeight="1" x14ac:dyDescent="0.25">
      <c r="A20" s="215"/>
      <c r="B20" s="215"/>
      <c r="C20" s="215"/>
      <c r="D20" s="215"/>
      <c r="E20" s="215"/>
      <c r="F20" s="215"/>
      <c r="G20" s="215"/>
      <c r="H20" s="62"/>
      <c r="I20" s="36"/>
    </row>
    <row r="21" spans="1:9" s="50" customFormat="1" ht="217.5" customHeight="1" x14ac:dyDescent="0.25">
      <c r="A21" s="216"/>
      <c r="B21" s="217"/>
      <c r="C21" s="217"/>
      <c r="D21" s="217"/>
      <c r="E21" s="217"/>
      <c r="F21" s="217"/>
      <c r="G21" s="217"/>
      <c r="H21" s="62"/>
      <c r="I21" s="36"/>
    </row>
    <row r="22" spans="1:9" ht="53.25" customHeight="1" x14ac:dyDescent="0.25">
      <c r="A22" s="216"/>
      <c r="B22" s="218"/>
      <c r="C22" s="218"/>
      <c r="D22" s="218"/>
      <c r="E22" s="218"/>
      <c r="F22" s="218"/>
      <c r="G22" s="218"/>
    </row>
    <row r="23" spans="1:9" x14ac:dyDescent="0.25">
      <c r="A23" s="219"/>
      <c r="B23" s="219"/>
      <c r="C23" s="219"/>
      <c r="D23" s="219"/>
      <c r="E23" s="219"/>
      <c r="F23" s="219"/>
      <c r="G23" s="219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zoomScale="90" zoomScaleNormal="70" zoomScaleSheetLayoutView="90" workbookViewId="0">
      <selection activeCell="F8" sqref="F8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33" customWidth="1"/>
    <col min="8" max="8" width="16.75" style="133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203" t="s">
        <v>15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10"/>
      <c r="M1" s="210"/>
      <c r="N1" s="210"/>
      <c r="O1" s="210"/>
      <c r="P1" s="210"/>
      <c r="Q1" s="210"/>
      <c r="R1" s="210"/>
    </row>
    <row r="2" spans="1:20" ht="15.75" customHeight="1" x14ac:dyDescent="0.25">
      <c r="A2" s="222" t="s">
        <v>0</v>
      </c>
      <c r="B2" s="225" t="s">
        <v>2</v>
      </c>
      <c r="C2" s="228" t="s">
        <v>47</v>
      </c>
      <c r="D2" s="229"/>
      <c r="E2" s="229"/>
      <c r="F2" s="229"/>
      <c r="G2" s="229"/>
      <c r="H2" s="229"/>
      <c r="I2" s="230"/>
      <c r="J2" s="134"/>
      <c r="K2" s="134"/>
      <c r="L2" s="195" t="s">
        <v>380</v>
      </c>
      <c r="M2" s="195"/>
      <c r="N2" s="195"/>
      <c r="O2" s="195"/>
      <c r="P2" s="195"/>
      <c r="Q2" s="195"/>
      <c r="R2" s="195"/>
      <c r="S2" s="195"/>
      <c r="T2" s="195"/>
    </row>
    <row r="3" spans="1:20" ht="41.25" customHeight="1" x14ac:dyDescent="0.25">
      <c r="A3" s="223"/>
      <c r="B3" s="226"/>
      <c r="C3" s="200" t="s">
        <v>220</v>
      </c>
      <c r="D3" s="201"/>
      <c r="E3" s="201"/>
      <c r="F3" s="201"/>
      <c r="G3" s="201"/>
      <c r="H3" s="201"/>
      <c r="I3" s="201"/>
      <c r="J3" s="201"/>
      <c r="K3" s="202"/>
      <c r="L3" s="199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99"/>
      <c r="N3" s="199"/>
      <c r="O3" s="199"/>
      <c r="P3" s="199"/>
      <c r="Q3" s="199"/>
      <c r="R3" s="199"/>
      <c r="S3" s="199"/>
      <c r="T3" s="199"/>
    </row>
    <row r="4" spans="1:20" ht="33.75" customHeight="1" x14ac:dyDescent="0.25">
      <c r="A4" s="223"/>
      <c r="B4" s="226"/>
      <c r="C4" s="200" t="s">
        <v>13</v>
      </c>
      <c r="D4" s="201"/>
      <c r="E4" s="201"/>
      <c r="F4" s="202"/>
      <c r="G4" s="200" t="s">
        <v>120</v>
      </c>
      <c r="H4" s="201"/>
      <c r="I4" s="201"/>
      <c r="J4" s="201"/>
      <c r="K4" s="202"/>
      <c r="L4" s="199" t="s">
        <v>13</v>
      </c>
      <c r="M4" s="199"/>
      <c r="N4" s="199"/>
      <c r="O4" s="199"/>
      <c r="P4" s="199" t="s">
        <v>120</v>
      </c>
      <c r="Q4" s="199"/>
      <c r="R4" s="199"/>
      <c r="S4" s="199"/>
      <c r="T4" s="199"/>
    </row>
    <row r="5" spans="1:20" s="9" customFormat="1" ht="94.5" customHeight="1" x14ac:dyDescent="0.25">
      <c r="A5" s="224"/>
      <c r="B5" s="227"/>
      <c r="C5" s="131" t="s">
        <v>30</v>
      </c>
      <c r="D5" s="131" t="s">
        <v>9</v>
      </c>
      <c r="E5" s="131" t="s">
        <v>111</v>
      </c>
      <c r="F5" s="131" t="s">
        <v>11</v>
      </c>
      <c r="G5" s="131" t="s">
        <v>14</v>
      </c>
      <c r="H5" s="131" t="s">
        <v>55</v>
      </c>
      <c r="I5" s="12" t="s">
        <v>56</v>
      </c>
      <c r="J5" s="12" t="s">
        <v>237</v>
      </c>
      <c r="K5" s="12" t="s">
        <v>238</v>
      </c>
      <c r="L5" s="131" t="s">
        <v>30</v>
      </c>
      <c r="M5" s="131" t="s">
        <v>9</v>
      </c>
      <c r="N5" s="131" t="s">
        <v>111</v>
      </c>
      <c r="O5" s="131" t="s">
        <v>11</v>
      </c>
      <c r="P5" s="131" t="s">
        <v>14</v>
      </c>
      <c r="Q5" s="131" t="s">
        <v>57</v>
      </c>
      <c r="R5" s="12" t="s">
        <v>56</v>
      </c>
      <c r="S5" s="12" t="s">
        <v>187</v>
      </c>
      <c r="T5" s="12" t="s">
        <v>238</v>
      </c>
    </row>
    <row r="6" spans="1:20" s="11" customFormat="1" x14ac:dyDescent="0.25">
      <c r="A6" s="68">
        <v>1</v>
      </c>
      <c r="B6" s="131">
        <v>2</v>
      </c>
      <c r="C6" s="131">
        <v>3</v>
      </c>
      <c r="D6" s="131">
        <v>4</v>
      </c>
      <c r="E6" s="131">
        <v>5</v>
      </c>
      <c r="F6" s="131">
        <v>6</v>
      </c>
      <c r="G6" s="131">
        <v>7</v>
      </c>
      <c r="H6" s="131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32">
        <v>1</v>
      </c>
      <c r="B7" s="13" t="s">
        <v>141</v>
      </c>
      <c r="C7" s="180" t="s">
        <v>119</v>
      </c>
      <c r="D7" s="180" t="s">
        <v>119</v>
      </c>
      <c r="E7" s="180" t="s">
        <v>119</v>
      </c>
      <c r="F7" s="180" t="s">
        <v>119</v>
      </c>
      <c r="G7" s="180" t="s">
        <v>119</v>
      </c>
      <c r="H7" s="180" t="s">
        <v>119</v>
      </c>
      <c r="I7" s="180" t="s">
        <v>119</v>
      </c>
      <c r="J7" s="180"/>
      <c r="K7" s="180"/>
      <c r="L7" s="147" t="s">
        <v>119</v>
      </c>
      <c r="M7" s="147" t="s">
        <v>119</v>
      </c>
      <c r="N7" s="147" t="s">
        <v>119</v>
      </c>
      <c r="O7" s="147" t="s">
        <v>119</v>
      </c>
      <c r="P7" s="147" t="s">
        <v>119</v>
      </c>
      <c r="Q7" s="147" t="s">
        <v>119</v>
      </c>
      <c r="R7" s="147" t="s">
        <v>119</v>
      </c>
      <c r="S7" s="147"/>
      <c r="T7" s="147"/>
    </row>
    <row r="8" spans="1:20" s="11" customFormat="1" ht="81" customHeight="1" x14ac:dyDescent="0.25">
      <c r="A8" s="132" t="s">
        <v>90</v>
      </c>
      <c r="B8" s="13" t="s">
        <v>317</v>
      </c>
      <c r="C8" s="180">
        <v>110</v>
      </c>
      <c r="D8" s="37" t="s">
        <v>318</v>
      </c>
      <c r="E8" s="180">
        <v>5.6660000000000004</v>
      </c>
      <c r="F8" s="181" t="s">
        <v>3</v>
      </c>
      <c r="G8" s="15" t="s">
        <v>239</v>
      </c>
      <c r="H8" s="180">
        <v>3392</v>
      </c>
      <c r="I8" s="17">
        <f>E8*H8</f>
        <v>19219.072</v>
      </c>
      <c r="J8" s="129">
        <v>1.79</v>
      </c>
      <c r="K8" s="17">
        <f>I8*J8</f>
        <v>34402.138879999999</v>
      </c>
      <c r="L8" s="147">
        <v>110</v>
      </c>
      <c r="M8" s="37" t="s">
        <v>318</v>
      </c>
      <c r="N8" s="154">
        <v>5.6660000000000004</v>
      </c>
      <c r="O8" s="150" t="s">
        <v>3</v>
      </c>
      <c r="P8" s="15" t="s">
        <v>239</v>
      </c>
      <c r="Q8" s="147">
        <v>3392</v>
      </c>
      <c r="R8" s="17">
        <f>N8*Q8</f>
        <v>19219.072</v>
      </c>
      <c r="S8" s="129">
        <v>1.79</v>
      </c>
      <c r="T8" s="17">
        <f>R8*S8</f>
        <v>34402.138879999999</v>
      </c>
    </row>
    <row r="9" spans="1:20" s="11" customFormat="1" ht="81" customHeight="1" x14ac:dyDescent="0.25">
      <c r="A9" s="158" t="s">
        <v>91</v>
      </c>
      <c r="B9" s="13" t="s">
        <v>319</v>
      </c>
      <c r="C9" s="180">
        <v>110</v>
      </c>
      <c r="D9" s="37" t="s">
        <v>320</v>
      </c>
      <c r="E9" s="180">
        <v>5.6660000000000004</v>
      </c>
      <c r="F9" s="181" t="s">
        <v>321</v>
      </c>
      <c r="G9" s="15" t="s">
        <v>322</v>
      </c>
      <c r="H9" s="180">
        <v>3305</v>
      </c>
      <c r="I9" s="17">
        <f>E9*H9</f>
        <v>18726.13</v>
      </c>
      <c r="J9" s="129">
        <v>1.05</v>
      </c>
      <c r="K9" s="17">
        <f>I9*J9</f>
        <v>19662.436500000003</v>
      </c>
      <c r="L9" s="157">
        <v>110</v>
      </c>
      <c r="M9" s="37" t="s">
        <v>320</v>
      </c>
      <c r="N9" s="157">
        <v>5.6660000000000004</v>
      </c>
      <c r="O9" s="160" t="s">
        <v>321</v>
      </c>
      <c r="P9" s="15" t="s">
        <v>322</v>
      </c>
      <c r="Q9" s="157">
        <v>3305</v>
      </c>
      <c r="R9" s="17">
        <f>N9*Q9</f>
        <v>18726.13</v>
      </c>
      <c r="S9" s="129">
        <v>1.05</v>
      </c>
      <c r="T9" s="17">
        <f>R9*S9</f>
        <v>19662.436500000003</v>
      </c>
    </row>
    <row r="10" spans="1:20" s="11" customFormat="1" ht="47.25" x14ac:dyDescent="0.25">
      <c r="A10" s="132" t="s">
        <v>143</v>
      </c>
      <c r="B10" s="13" t="s">
        <v>323</v>
      </c>
      <c r="C10" s="180">
        <v>110</v>
      </c>
      <c r="D10" s="37" t="s">
        <v>324</v>
      </c>
      <c r="E10" s="180">
        <v>5.6660000000000004</v>
      </c>
      <c r="F10" s="181" t="s">
        <v>3</v>
      </c>
      <c r="G10" s="15" t="s">
        <v>240</v>
      </c>
      <c r="H10" s="180">
        <v>583</v>
      </c>
      <c r="I10" s="17">
        <f>E10*H10</f>
        <v>3303.2780000000002</v>
      </c>
      <c r="J10" s="129">
        <v>1.05</v>
      </c>
      <c r="K10" s="17">
        <f t="shared" ref="K10:K14" si="1">I10*J10</f>
        <v>3468.4419000000003</v>
      </c>
      <c r="L10" s="157">
        <v>110</v>
      </c>
      <c r="M10" s="37" t="s">
        <v>324</v>
      </c>
      <c r="N10" s="147">
        <v>5.6660000000000004</v>
      </c>
      <c r="O10" s="150" t="s">
        <v>3</v>
      </c>
      <c r="P10" s="15" t="s">
        <v>240</v>
      </c>
      <c r="Q10" s="147">
        <v>583</v>
      </c>
      <c r="R10" s="17">
        <f>N10*Q10</f>
        <v>3303.2780000000002</v>
      </c>
      <c r="S10" s="129">
        <v>1.05</v>
      </c>
      <c r="T10" s="17">
        <f t="shared" ref="T10:T14" si="2">R10*S10</f>
        <v>3468.4419000000003</v>
      </c>
    </row>
    <row r="11" spans="1:20" s="11" customFormat="1" ht="31.5" x14ac:dyDescent="0.25">
      <c r="A11" s="132" t="s">
        <v>241</v>
      </c>
      <c r="B11" s="13" t="s">
        <v>327</v>
      </c>
      <c r="C11" s="180">
        <v>110</v>
      </c>
      <c r="D11" s="180" t="s">
        <v>325</v>
      </c>
      <c r="E11" s="180">
        <v>5.6660000000000004</v>
      </c>
      <c r="F11" s="180" t="s">
        <v>3</v>
      </c>
      <c r="G11" s="180" t="s">
        <v>326</v>
      </c>
      <c r="H11" s="180">
        <v>533</v>
      </c>
      <c r="I11" s="17">
        <f>E11*H11</f>
        <v>3019.9780000000001</v>
      </c>
      <c r="J11" s="129">
        <v>1.05</v>
      </c>
      <c r="K11" s="17">
        <f t="shared" si="1"/>
        <v>3170.9769000000001</v>
      </c>
      <c r="L11" s="147">
        <v>110</v>
      </c>
      <c r="M11" s="147" t="s">
        <v>325</v>
      </c>
      <c r="N11" s="147">
        <v>5.6660000000000004</v>
      </c>
      <c r="O11" s="147" t="s">
        <v>3</v>
      </c>
      <c r="P11" s="147" t="s">
        <v>326</v>
      </c>
      <c r="Q11" s="147">
        <v>533</v>
      </c>
      <c r="R11" s="17">
        <f>N11*Q11</f>
        <v>3019.9780000000001</v>
      </c>
      <c r="S11" s="129">
        <v>1.05</v>
      </c>
      <c r="T11" s="17">
        <f t="shared" si="2"/>
        <v>3170.9769000000001</v>
      </c>
    </row>
    <row r="12" spans="1:20" s="11" customFormat="1" ht="78.75" x14ac:dyDescent="0.25">
      <c r="A12" s="132" t="s">
        <v>241</v>
      </c>
      <c r="B12" s="14" t="s">
        <v>242</v>
      </c>
      <c r="C12" s="180"/>
      <c r="D12" s="180" t="s">
        <v>243</v>
      </c>
      <c r="E12" s="180">
        <v>0</v>
      </c>
      <c r="F12" s="180" t="s">
        <v>225</v>
      </c>
      <c r="G12" s="180" t="s">
        <v>244</v>
      </c>
      <c r="H12" s="180">
        <v>187</v>
      </c>
      <c r="I12" s="180">
        <f>H12*E12</f>
        <v>0</v>
      </c>
      <c r="J12" s="182">
        <v>1</v>
      </c>
      <c r="K12" s="180">
        <f t="shared" si="1"/>
        <v>0</v>
      </c>
      <c r="L12" s="147"/>
      <c r="M12" s="147" t="s">
        <v>243</v>
      </c>
      <c r="N12" s="147">
        <v>0</v>
      </c>
      <c r="O12" s="147" t="s">
        <v>225</v>
      </c>
      <c r="P12" s="147" t="s">
        <v>244</v>
      </c>
      <c r="Q12" s="147">
        <v>187</v>
      </c>
      <c r="R12" s="147">
        <f>Q12*N12</f>
        <v>0</v>
      </c>
      <c r="S12" s="21">
        <v>1</v>
      </c>
      <c r="T12" s="147">
        <f t="shared" si="2"/>
        <v>0</v>
      </c>
    </row>
    <row r="13" spans="1:20" s="11" customFormat="1" ht="47.25" x14ac:dyDescent="0.25">
      <c r="A13" s="132" t="s">
        <v>245</v>
      </c>
      <c r="B13" s="14" t="s">
        <v>246</v>
      </c>
      <c r="C13" s="180"/>
      <c r="D13" s="180"/>
      <c r="E13" s="180">
        <v>1</v>
      </c>
      <c r="F13" s="38" t="s">
        <v>247</v>
      </c>
      <c r="G13" s="15" t="s">
        <v>248</v>
      </c>
      <c r="H13" s="180">
        <v>1048</v>
      </c>
      <c r="I13" s="17">
        <f>H13*E13</f>
        <v>1048</v>
      </c>
      <c r="J13" s="17">
        <v>1</v>
      </c>
      <c r="K13" s="17">
        <f t="shared" si="1"/>
        <v>1048</v>
      </c>
      <c r="L13" s="147"/>
      <c r="M13" s="147"/>
      <c r="N13" s="147">
        <v>1</v>
      </c>
      <c r="O13" s="38" t="s">
        <v>247</v>
      </c>
      <c r="P13" s="15" t="s">
        <v>248</v>
      </c>
      <c r="Q13" s="147">
        <v>1048</v>
      </c>
      <c r="R13" s="17">
        <f>Q13*N13</f>
        <v>1048</v>
      </c>
      <c r="S13" s="17">
        <v>1</v>
      </c>
      <c r="T13" s="17">
        <f t="shared" si="2"/>
        <v>1048</v>
      </c>
    </row>
    <row r="14" spans="1:20" s="11" customFormat="1" ht="31.5" x14ac:dyDescent="0.25">
      <c r="A14" s="132" t="s">
        <v>249</v>
      </c>
      <c r="B14" s="14" t="s">
        <v>250</v>
      </c>
      <c r="C14" s="180"/>
      <c r="D14" s="180"/>
      <c r="E14" s="180">
        <v>0.6</v>
      </c>
      <c r="F14" s="38" t="s">
        <v>251</v>
      </c>
      <c r="G14" s="15" t="s">
        <v>252</v>
      </c>
      <c r="H14" s="180">
        <v>2151</v>
      </c>
      <c r="I14" s="17">
        <f>H14*E14/100</f>
        <v>12.905999999999999</v>
      </c>
      <c r="J14" s="17">
        <v>1</v>
      </c>
      <c r="K14" s="17">
        <f t="shared" si="1"/>
        <v>12.905999999999999</v>
      </c>
      <c r="L14" s="147"/>
      <c r="M14" s="147"/>
      <c r="N14" s="147">
        <v>0.6</v>
      </c>
      <c r="O14" s="38" t="s">
        <v>251</v>
      </c>
      <c r="P14" s="15" t="s">
        <v>252</v>
      </c>
      <c r="Q14" s="147">
        <v>2151</v>
      </c>
      <c r="R14" s="17">
        <f>Q14*N14/100</f>
        <v>12.905999999999999</v>
      </c>
      <c r="S14" s="17">
        <v>1</v>
      </c>
      <c r="T14" s="17">
        <f t="shared" si="2"/>
        <v>12.905999999999999</v>
      </c>
    </row>
    <row r="15" spans="1:20" s="11" customFormat="1" x14ac:dyDescent="0.25">
      <c r="A15" s="132"/>
      <c r="B15" s="14"/>
      <c r="C15" s="180"/>
      <c r="D15" s="180"/>
      <c r="E15" s="180"/>
      <c r="F15" s="38"/>
      <c r="G15" s="15"/>
      <c r="H15" s="180"/>
      <c r="I15" s="17"/>
      <c r="J15" s="17"/>
      <c r="K15" s="17"/>
      <c r="L15" s="147"/>
      <c r="M15" s="147"/>
      <c r="N15" s="147"/>
      <c r="O15" s="38"/>
      <c r="P15" s="15"/>
      <c r="Q15" s="147"/>
      <c r="R15" s="17"/>
      <c r="S15" s="17"/>
      <c r="T15" s="17"/>
    </row>
    <row r="16" spans="1:20" s="18" customFormat="1" x14ac:dyDescent="0.25">
      <c r="A16" s="70">
        <v>2</v>
      </c>
      <c r="B16" s="14" t="s">
        <v>26</v>
      </c>
      <c r="C16" s="180" t="s">
        <v>119</v>
      </c>
      <c r="D16" s="180" t="s">
        <v>119</v>
      </c>
      <c r="E16" s="180" t="s">
        <v>119</v>
      </c>
      <c r="F16" s="180" t="s">
        <v>119</v>
      </c>
      <c r="G16" s="180" t="s">
        <v>119</v>
      </c>
      <c r="H16" s="180" t="s">
        <v>119</v>
      </c>
      <c r="I16" s="180"/>
      <c r="J16" s="180"/>
      <c r="K16" s="180"/>
      <c r="L16" s="147" t="s">
        <v>119</v>
      </c>
      <c r="M16" s="147" t="s">
        <v>119</v>
      </c>
      <c r="N16" s="147" t="s">
        <v>119</v>
      </c>
      <c r="O16" s="147" t="s">
        <v>119</v>
      </c>
      <c r="P16" s="147" t="s">
        <v>119</v>
      </c>
      <c r="Q16" s="147" t="s">
        <v>119</v>
      </c>
      <c r="R16" s="147"/>
      <c r="S16" s="147"/>
      <c r="T16" s="147"/>
    </row>
    <row r="17" spans="1:20" s="18" customFormat="1" x14ac:dyDescent="0.25">
      <c r="A17" s="70" t="s">
        <v>92</v>
      </c>
      <c r="B17" s="13" t="s">
        <v>85</v>
      </c>
      <c r="C17" s="180"/>
      <c r="D17" s="180" t="s">
        <v>22</v>
      </c>
      <c r="E17" s="180"/>
      <c r="F17" s="180" t="s">
        <v>24</v>
      </c>
      <c r="G17" s="15" t="s">
        <v>41</v>
      </c>
      <c r="H17" s="20"/>
      <c r="I17" s="17"/>
      <c r="J17" s="17"/>
      <c r="K17" s="17"/>
      <c r="L17" s="147"/>
      <c r="M17" s="147" t="s">
        <v>22</v>
      </c>
      <c r="N17" s="147"/>
      <c r="O17" s="147" t="s">
        <v>24</v>
      </c>
      <c r="P17" s="15" t="s">
        <v>41</v>
      </c>
      <c r="Q17" s="20"/>
      <c r="R17" s="17"/>
      <c r="S17" s="17"/>
      <c r="T17" s="17"/>
    </row>
    <row r="18" spans="1:20" s="18" customFormat="1" x14ac:dyDescent="0.25">
      <c r="A18" s="70" t="s">
        <v>93</v>
      </c>
      <c r="B18" s="13" t="s">
        <v>86</v>
      </c>
      <c r="C18" s="180"/>
      <c r="D18" s="180" t="s">
        <v>22</v>
      </c>
      <c r="E18" s="180"/>
      <c r="F18" s="180" t="s">
        <v>24</v>
      </c>
      <c r="G18" s="15" t="s">
        <v>41</v>
      </c>
      <c r="H18" s="20"/>
      <c r="I18" s="17"/>
      <c r="J18" s="17"/>
      <c r="K18" s="17"/>
      <c r="L18" s="147"/>
      <c r="M18" s="147" t="s">
        <v>22</v>
      </c>
      <c r="N18" s="147"/>
      <c r="O18" s="147" t="s">
        <v>24</v>
      </c>
      <c r="P18" s="15" t="s">
        <v>41</v>
      </c>
      <c r="Q18" s="20"/>
      <c r="R18" s="17"/>
      <c r="S18" s="17"/>
      <c r="T18" s="17"/>
    </row>
    <row r="19" spans="1:20" s="18" customFormat="1" x14ac:dyDescent="0.25">
      <c r="A19" s="70" t="s">
        <v>1</v>
      </c>
      <c r="B19" s="13" t="s">
        <v>1</v>
      </c>
      <c r="C19" s="180"/>
      <c r="D19" s="180"/>
      <c r="E19" s="180"/>
      <c r="F19" s="180"/>
      <c r="G19" s="15"/>
      <c r="H19" s="20"/>
      <c r="I19" s="17"/>
      <c r="J19" s="17"/>
      <c r="K19" s="17"/>
      <c r="L19" s="147"/>
      <c r="M19" s="147"/>
      <c r="N19" s="147"/>
      <c r="O19" s="147"/>
      <c r="P19" s="15"/>
      <c r="Q19" s="20"/>
      <c r="R19" s="17"/>
      <c r="S19" s="17"/>
      <c r="T19" s="17"/>
    </row>
    <row r="20" spans="1:20" s="18" customFormat="1" ht="30" customHeight="1" x14ac:dyDescent="0.25">
      <c r="A20" s="70">
        <v>3</v>
      </c>
      <c r="B20" s="13" t="s">
        <v>6</v>
      </c>
      <c r="C20" s="180" t="s">
        <v>119</v>
      </c>
      <c r="D20" s="180" t="s">
        <v>119</v>
      </c>
      <c r="E20" s="180" t="s">
        <v>119</v>
      </c>
      <c r="F20" s="180" t="s">
        <v>119</v>
      </c>
      <c r="G20" s="15" t="s">
        <v>119</v>
      </c>
      <c r="H20" s="3" t="s">
        <v>119</v>
      </c>
      <c r="I20" s="3" t="s">
        <v>119</v>
      </c>
      <c r="J20" s="3" t="s">
        <v>119</v>
      </c>
      <c r="K20" s="3" t="s">
        <v>119</v>
      </c>
      <c r="L20" s="147" t="s">
        <v>119</v>
      </c>
      <c r="M20" s="147" t="s">
        <v>119</v>
      </c>
      <c r="N20" s="147" t="s">
        <v>119</v>
      </c>
      <c r="O20" s="147" t="s">
        <v>119</v>
      </c>
      <c r="P20" s="15" t="s">
        <v>119</v>
      </c>
      <c r="Q20" s="3" t="s">
        <v>119</v>
      </c>
      <c r="R20" s="3" t="s">
        <v>119</v>
      </c>
      <c r="S20" s="3" t="s">
        <v>119</v>
      </c>
      <c r="T20" s="3" t="s">
        <v>119</v>
      </c>
    </row>
    <row r="21" spans="1:20" s="18" customFormat="1" ht="30" customHeight="1" x14ac:dyDescent="0.25">
      <c r="A21" s="70" t="s">
        <v>94</v>
      </c>
      <c r="B21" s="13" t="s">
        <v>330</v>
      </c>
      <c r="C21" s="180">
        <v>110</v>
      </c>
      <c r="D21" s="180" t="s">
        <v>329</v>
      </c>
      <c r="E21" s="180">
        <v>1</v>
      </c>
      <c r="F21" s="180" t="s">
        <v>329</v>
      </c>
      <c r="G21" s="15" t="s">
        <v>328</v>
      </c>
      <c r="H21" s="3">
        <v>3544</v>
      </c>
      <c r="I21" s="17">
        <f>H21*E21</f>
        <v>3544</v>
      </c>
      <c r="J21" s="17">
        <v>1</v>
      </c>
      <c r="K21" s="17">
        <f t="shared" ref="K21:K26" si="3">I21*J21</f>
        <v>3544</v>
      </c>
      <c r="L21" s="147">
        <v>110</v>
      </c>
      <c r="M21" s="147" t="s">
        <v>329</v>
      </c>
      <c r="N21" s="147">
        <v>1</v>
      </c>
      <c r="O21" s="147" t="s">
        <v>329</v>
      </c>
      <c r="P21" s="15" t="s">
        <v>328</v>
      </c>
      <c r="Q21" s="3">
        <v>3544</v>
      </c>
      <c r="R21" s="17">
        <f>Q21*N21</f>
        <v>3544</v>
      </c>
      <c r="S21" s="17">
        <v>1</v>
      </c>
      <c r="T21" s="17">
        <f t="shared" ref="T21:T26" si="4">R21*S21</f>
        <v>3544</v>
      </c>
    </row>
    <row r="22" spans="1:20" s="18" customFormat="1" ht="15" customHeight="1" x14ac:dyDescent="0.25">
      <c r="A22" s="70" t="s">
        <v>95</v>
      </c>
      <c r="B22" s="13" t="s">
        <v>84</v>
      </c>
      <c r="C22" s="180"/>
      <c r="D22" s="180" t="s">
        <v>22</v>
      </c>
      <c r="E22" s="180">
        <v>1</v>
      </c>
      <c r="F22" s="180" t="s">
        <v>21</v>
      </c>
      <c r="G22" s="15" t="s">
        <v>113</v>
      </c>
      <c r="H22" s="20"/>
      <c r="I22" s="17"/>
      <c r="J22" s="17"/>
      <c r="K22" s="17">
        <f t="shared" si="3"/>
        <v>0</v>
      </c>
      <c r="L22" s="147"/>
      <c r="M22" s="147" t="s">
        <v>22</v>
      </c>
      <c r="N22" s="147">
        <v>1</v>
      </c>
      <c r="O22" s="147" t="s">
        <v>21</v>
      </c>
      <c r="P22" s="15" t="s">
        <v>113</v>
      </c>
      <c r="Q22" s="20"/>
      <c r="R22" s="17"/>
      <c r="S22" s="17"/>
      <c r="T22" s="17">
        <f t="shared" si="4"/>
        <v>0</v>
      </c>
    </row>
    <row r="23" spans="1:20" s="18" customFormat="1" ht="30" customHeight="1" x14ac:dyDescent="0.25">
      <c r="A23" s="70" t="s">
        <v>1</v>
      </c>
      <c r="B23" s="13" t="s">
        <v>1</v>
      </c>
      <c r="C23" s="180"/>
      <c r="D23" s="180"/>
      <c r="E23" s="180"/>
      <c r="F23" s="180"/>
      <c r="G23" s="15"/>
      <c r="H23" s="20"/>
      <c r="I23" s="17"/>
      <c r="J23" s="17"/>
      <c r="K23" s="17">
        <f t="shared" si="3"/>
        <v>0</v>
      </c>
      <c r="L23" s="147"/>
      <c r="M23" s="147"/>
      <c r="N23" s="147"/>
      <c r="O23" s="147"/>
      <c r="P23" s="15"/>
      <c r="Q23" s="20"/>
      <c r="R23" s="17"/>
      <c r="S23" s="17"/>
      <c r="T23" s="17">
        <f t="shared" si="4"/>
        <v>0</v>
      </c>
    </row>
    <row r="24" spans="1:20" s="18" customFormat="1" ht="30" customHeight="1" x14ac:dyDescent="0.25">
      <c r="A24" s="70" t="s">
        <v>115</v>
      </c>
      <c r="B24" s="13" t="s">
        <v>117</v>
      </c>
      <c r="C24" s="180"/>
      <c r="D24" s="180" t="s">
        <v>116</v>
      </c>
      <c r="E24" s="180">
        <v>1</v>
      </c>
      <c r="F24" s="180" t="s">
        <v>21</v>
      </c>
      <c r="G24" s="15" t="s">
        <v>114</v>
      </c>
      <c r="H24" s="20"/>
      <c r="I24" s="17"/>
      <c r="J24" s="17"/>
      <c r="K24" s="17">
        <f t="shared" si="3"/>
        <v>0</v>
      </c>
      <c r="L24" s="147"/>
      <c r="M24" s="147" t="s">
        <v>116</v>
      </c>
      <c r="N24" s="147">
        <v>1</v>
      </c>
      <c r="O24" s="147" t="s">
        <v>21</v>
      </c>
      <c r="P24" s="15" t="s">
        <v>114</v>
      </c>
      <c r="Q24" s="20"/>
      <c r="R24" s="17"/>
      <c r="S24" s="17"/>
      <c r="T24" s="17">
        <f t="shared" si="4"/>
        <v>0</v>
      </c>
    </row>
    <row r="25" spans="1:20" s="18" customFormat="1" ht="30" customHeight="1" x14ac:dyDescent="0.25">
      <c r="A25" s="70" t="s">
        <v>115</v>
      </c>
      <c r="B25" s="13" t="s">
        <v>135</v>
      </c>
      <c r="C25" s="180"/>
      <c r="D25" s="180" t="s">
        <v>116</v>
      </c>
      <c r="E25" s="180">
        <v>1</v>
      </c>
      <c r="F25" s="180" t="s">
        <v>21</v>
      </c>
      <c r="G25" s="15" t="s">
        <v>114</v>
      </c>
      <c r="H25" s="20"/>
      <c r="I25" s="17"/>
      <c r="J25" s="17"/>
      <c r="K25" s="17">
        <f t="shared" si="3"/>
        <v>0</v>
      </c>
      <c r="L25" s="147"/>
      <c r="M25" s="147" t="s">
        <v>116</v>
      </c>
      <c r="N25" s="147">
        <v>1</v>
      </c>
      <c r="O25" s="147" t="s">
        <v>21</v>
      </c>
      <c r="P25" s="15" t="s">
        <v>114</v>
      </c>
      <c r="Q25" s="20"/>
      <c r="R25" s="17"/>
      <c r="S25" s="17"/>
      <c r="T25" s="17">
        <f t="shared" si="4"/>
        <v>0</v>
      </c>
    </row>
    <row r="26" spans="1:20" s="18" customFormat="1" ht="30" customHeight="1" x14ac:dyDescent="0.25">
      <c r="A26" s="70" t="s">
        <v>1</v>
      </c>
      <c r="B26" s="13" t="s">
        <v>1</v>
      </c>
      <c r="C26" s="180"/>
      <c r="D26" s="180"/>
      <c r="E26" s="180"/>
      <c r="F26" s="180"/>
      <c r="G26" s="15"/>
      <c r="H26" s="20"/>
      <c r="I26" s="17"/>
      <c r="J26" s="17"/>
      <c r="K26" s="17">
        <f t="shared" si="3"/>
        <v>0</v>
      </c>
      <c r="L26" s="147"/>
      <c r="M26" s="147"/>
      <c r="N26" s="147"/>
      <c r="O26" s="147"/>
      <c r="P26" s="15"/>
      <c r="Q26" s="20"/>
      <c r="R26" s="17"/>
      <c r="S26" s="17"/>
      <c r="T26" s="17">
        <f t="shared" si="4"/>
        <v>0</v>
      </c>
    </row>
    <row r="27" spans="1:20" s="140" customFormat="1" ht="30" customHeight="1" x14ac:dyDescent="0.25">
      <c r="A27" s="135"/>
      <c r="B27" s="136" t="s">
        <v>122</v>
      </c>
      <c r="C27" s="137" t="s">
        <v>119</v>
      </c>
      <c r="D27" s="137" t="s">
        <v>119</v>
      </c>
      <c r="E27" s="137" t="s">
        <v>119</v>
      </c>
      <c r="F27" s="137" t="s">
        <v>119</v>
      </c>
      <c r="G27" s="138" t="s">
        <v>119</v>
      </c>
      <c r="H27" s="139" t="s">
        <v>119</v>
      </c>
      <c r="I27" s="23">
        <f>SUM(I8:I26)</f>
        <v>48873.364000000009</v>
      </c>
      <c r="J27" s="23"/>
      <c r="K27" s="23">
        <f>SUM(K8:K26)</f>
        <v>65308.900180000004</v>
      </c>
      <c r="L27" s="137" t="s">
        <v>119</v>
      </c>
      <c r="M27" s="137" t="s">
        <v>119</v>
      </c>
      <c r="N27" s="137" t="s">
        <v>119</v>
      </c>
      <c r="O27" s="137" t="s">
        <v>119</v>
      </c>
      <c r="P27" s="138" t="s">
        <v>119</v>
      </c>
      <c r="Q27" s="139" t="s">
        <v>119</v>
      </c>
      <c r="R27" s="23">
        <f>SUM(R8:R26)</f>
        <v>48873.364000000009</v>
      </c>
      <c r="S27" s="23"/>
      <c r="T27" s="23">
        <f>SUM(T8:T26)</f>
        <v>65308.900180000004</v>
      </c>
    </row>
    <row r="28" spans="1:20" ht="41.25" customHeight="1" x14ac:dyDescent="0.25">
      <c r="A28" s="216"/>
      <c r="B28" s="218"/>
      <c r="C28" s="218"/>
      <c r="D28" s="218"/>
      <c r="E28" s="218"/>
      <c r="F28" s="218"/>
      <c r="G28" s="218"/>
    </row>
    <row r="29" spans="1:20" ht="38.25" customHeight="1" x14ac:dyDescent="0.25">
      <c r="A29" s="219"/>
      <c r="B29" s="219"/>
      <c r="C29" s="219"/>
      <c r="D29" s="219"/>
      <c r="E29" s="219"/>
      <c r="F29" s="219"/>
      <c r="G29" s="219"/>
    </row>
    <row r="30" spans="1:20" ht="18.75" customHeight="1" x14ac:dyDescent="0.25">
      <c r="B30" s="88"/>
    </row>
    <row r="34" spans="2:2" x14ac:dyDescent="0.25">
      <c r="B34" s="88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9"/>
  <sheetViews>
    <sheetView view="pageBreakPreview" topLeftCell="A7" zoomScale="90" zoomScaleNormal="70" zoomScaleSheetLayoutView="90" workbookViewId="0">
      <selection activeCell="J1" sqref="B1:J1048576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1" hidden="1" customWidth="1"/>
    <col min="8" max="8" width="16.75" style="81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7" ht="15.75" customHeight="1" x14ac:dyDescent="0.25">
      <c r="A2" s="203" t="s">
        <v>25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</row>
    <row r="3" spans="1:17" ht="15.75" customHeight="1" x14ac:dyDescent="0.25">
      <c r="A3" s="204" t="s">
        <v>0</v>
      </c>
      <c r="B3" s="199" t="s">
        <v>2</v>
      </c>
      <c r="C3" s="195" t="s">
        <v>47</v>
      </c>
      <c r="D3" s="195"/>
      <c r="E3" s="195"/>
      <c r="F3" s="195"/>
      <c r="G3" s="195"/>
      <c r="H3" s="195"/>
      <c r="I3" s="195"/>
      <c r="J3" s="195" t="s">
        <v>48</v>
      </c>
      <c r="K3" s="195"/>
      <c r="L3" s="195"/>
      <c r="M3" s="195"/>
      <c r="N3" s="195"/>
      <c r="O3" s="195"/>
      <c r="P3" s="195"/>
      <c r="Q3" s="195"/>
    </row>
    <row r="4" spans="1:17" ht="33" customHeight="1" x14ac:dyDescent="0.25">
      <c r="A4" s="204"/>
      <c r="B4" s="199"/>
      <c r="C4" s="199" t="e">
        <f>'r1-'!K18:R18</f>
        <v>#VALUE!</v>
      </c>
      <c r="D4" s="199"/>
      <c r="E4" s="199"/>
      <c r="F4" s="199"/>
      <c r="G4" s="199"/>
      <c r="H4" s="199"/>
      <c r="I4" s="199"/>
      <c r="J4" s="200" t="s">
        <v>220</v>
      </c>
      <c r="K4" s="201"/>
      <c r="L4" s="201"/>
      <c r="M4" s="201"/>
      <c r="N4" s="201"/>
      <c r="O4" s="201"/>
      <c r="P4" s="201"/>
      <c r="Q4" s="202"/>
    </row>
    <row r="5" spans="1:17" ht="33.75" customHeight="1" x14ac:dyDescent="0.25">
      <c r="A5" s="204"/>
      <c r="B5" s="199"/>
      <c r="C5" s="199" t="s">
        <v>13</v>
      </c>
      <c r="D5" s="199"/>
      <c r="E5" s="199"/>
      <c r="F5" s="199"/>
      <c r="G5" s="199" t="s">
        <v>120</v>
      </c>
      <c r="H5" s="221"/>
      <c r="I5" s="221"/>
      <c r="J5" s="199" t="s">
        <v>13</v>
      </c>
      <c r="K5" s="199"/>
      <c r="L5" s="199"/>
      <c r="M5" s="199"/>
      <c r="N5" s="199" t="s">
        <v>120</v>
      </c>
      <c r="O5" s="221"/>
      <c r="P5" s="221"/>
      <c r="Q5" s="221"/>
    </row>
    <row r="6" spans="1:17" s="9" customFormat="1" ht="63" x14ac:dyDescent="0.25">
      <c r="A6" s="204"/>
      <c r="B6" s="199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57" t="s">
        <v>187</v>
      </c>
      <c r="Q6" s="12" t="s">
        <v>56</v>
      </c>
    </row>
    <row r="7" spans="1:17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12">
        <v>16</v>
      </c>
      <c r="Q7" s="83">
        <v>17</v>
      </c>
    </row>
    <row r="8" spans="1:17" s="11" customFormat="1" ht="52.5" customHeight="1" x14ac:dyDescent="0.25">
      <c r="A8" s="70">
        <v>1</v>
      </c>
      <c r="B8" s="14" t="s">
        <v>140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157" t="s">
        <v>119</v>
      </c>
      <c r="Q8" s="83" t="s">
        <v>119</v>
      </c>
    </row>
    <row r="9" spans="1:17" s="11" customFormat="1" ht="47.25" x14ac:dyDescent="0.25">
      <c r="A9" s="70" t="s">
        <v>90</v>
      </c>
      <c r="B9" s="14" t="s">
        <v>315</v>
      </c>
      <c r="C9" s="83"/>
      <c r="D9" s="37" t="s">
        <v>142</v>
      </c>
      <c r="E9" s="83"/>
      <c r="F9" s="87" t="s">
        <v>3</v>
      </c>
      <c r="G9" s="15" t="s">
        <v>44</v>
      </c>
      <c r="H9" s="83"/>
      <c r="I9" s="17"/>
      <c r="J9" s="83">
        <v>15</v>
      </c>
      <c r="K9" s="37" t="s">
        <v>274</v>
      </c>
      <c r="L9" s="83">
        <v>1.85</v>
      </c>
      <c r="M9" s="87" t="s">
        <v>3</v>
      </c>
      <c r="N9" s="15" t="s">
        <v>282</v>
      </c>
      <c r="O9" s="17">
        <v>2394</v>
      </c>
      <c r="P9" s="129">
        <v>1.1100000000000001</v>
      </c>
      <c r="Q9" s="90">
        <f>L9*O9*P9*0</f>
        <v>0</v>
      </c>
    </row>
    <row r="10" spans="1:17" s="80" customFormat="1" ht="47.25" x14ac:dyDescent="0.25">
      <c r="A10" s="70" t="s">
        <v>91</v>
      </c>
      <c r="B10" s="14" t="s">
        <v>315</v>
      </c>
      <c r="C10" s="83"/>
      <c r="D10" s="37" t="s">
        <v>142</v>
      </c>
      <c r="E10" s="83"/>
      <c r="F10" s="87" t="s">
        <v>3</v>
      </c>
      <c r="G10" s="15" t="s">
        <v>44</v>
      </c>
      <c r="H10" s="83"/>
      <c r="I10" s="17"/>
      <c r="J10" s="151">
        <v>15</v>
      </c>
      <c r="K10" s="37" t="s">
        <v>274</v>
      </c>
      <c r="L10" s="151">
        <v>1.85</v>
      </c>
      <c r="M10" s="152" t="s">
        <v>3</v>
      </c>
      <c r="N10" s="15" t="s">
        <v>282</v>
      </c>
      <c r="O10" s="17">
        <v>2394</v>
      </c>
      <c r="P10" s="129">
        <v>1.1100000000000001</v>
      </c>
      <c r="Q10" s="90">
        <f>L10*O10*P10*0</f>
        <v>0</v>
      </c>
    </row>
    <row r="11" spans="1:17" s="80" customFormat="1" ht="31.5" hidden="1" x14ac:dyDescent="0.25">
      <c r="A11" s="70" t="s">
        <v>1</v>
      </c>
      <c r="B11" s="14" t="s">
        <v>315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57"/>
      <c r="Q11" s="90">
        <f t="shared" ref="Q11:Q21" si="0">L11*O11*P11</f>
        <v>0</v>
      </c>
    </row>
    <row r="12" spans="1:17" s="11" customFormat="1" ht="47.25" hidden="1" x14ac:dyDescent="0.25">
      <c r="A12" s="70" t="s">
        <v>143</v>
      </c>
      <c r="B12" s="14" t="s">
        <v>315</v>
      </c>
      <c r="C12" s="83"/>
      <c r="D12" s="37" t="s">
        <v>142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142</v>
      </c>
      <c r="L12" s="83"/>
      <c r="M12" s="87" t="s">
        <v>3</v>
      </c>
      <c r="N12" s="15" t="s">
        <v>44</v>
      </c>
      <c r="O12" s="83"/>
      <c r="P12" s="157"/>
      <c r="Q12" s="90">
        <f t="shared" si="0"/>
        <v>0</v>
      </c>
    </row>
    <row r="13" spans="1:17" s="11" customFormat="1" ht="31.5" hidden="1" x14ac:dyDescent="0.25">
      <c r="A13" s="70" t="s">
        <v>1</v>
      </c>
      <c r="B13" s="14" t="s">
        <v>315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57"/>
      <c r="Q13" s="90">
        <f t="shared" si="0"/>
        <v>0</v>
      </c>
    </row>
    <row r="14" spans="1:17" s="11" customFormat="1" ht="31.5" hidden="1" x14ac:dyDescent="0.25">
      <c r="A14" s="70">
        <v>2</v>
      </c>
      <c r="B14" s="14" t="s">
        <v>315</v>
      </c>
      <c r="C14" s="83" t="s">
        <v>119</v>
      </c>
      <c r="D14" s="83" t="s">
        <v>119</v>
      </c>
      <c r="E14" s="83" t="s">
        <v>119</v>
      </c>
      <c r="F14" s="83" t="s">
        <v>119</v>
      </c>
      <c r="G14" s="83" t="s">
        <v>119</v>
      </c>
      <c r="H14" s="83" t="s">
        <v>119</v>
      </c>
      <c r="I14" s="83" t="s">
        <v>119</v>
      </c>
      <c r="J14" s="83" t="s">
        <v>119</v>
      </c>
      <c r="K14" s="83" t="s">
        <v>119</v>
      </c>
      <c r="L14" s="83" t="s">
        <v>119</v>
      </c>
      <c r="M14" s="83" t="s">
        <v>119</v>
      </c>
      <c r="N14" s="83" t="s">
        <v>119</v>
      </c>
      <c r="O14" s="83" t="s">
        <v>119</v>
      </c>
      <c r="P14" s="157"/>
      <c r="Q14" s="90" t="e">
        <f t="shared" si="0"/>
        <v>#VALUE!</v>
      </c>
    </row>
    <row r="15" spans="1:17" s="11" customFormat="1" ht="63" x14ac:dyDescent="0.25">
      <c r="A15" s="70" t="s">
        <v>92</v>
      </c>
      <c r="B15" s="14" t="s">
        <v>316</v>
      </c>
      <c r="C15" s="83"/>
      <c r="D15" s="37" t="s">
        <v>274</v>
      </c>
      <c r="E15" s="83"/>
      <c r="F15" s="87" t="s">
        <v>3</v>
      </c>
      <c r="G15" s="15" t="s">
        <v>43</v>
      </c>
      <c r="H15" s="83"/>
      <c r="I15" s="17"/>
      <c r="J15" s="83">
        <v>15</v>
      </c>
      <c r="K15" s="37" t="s">
        <v>284</v>
      </c>
      <c r="L15" s="92">
        <f>L9</f>
        <v>1.85</v>
      </c>
      <c r="M15" s="87" t="s">
        <v>3</v>
      </c>
      <c r="N15" s="15" t="s">
        <v>283</v>
      </c>
      <c r="O15" s="17">
        <v>1428</v>
      </c>
      <c r="P15" s="17">
        <v>1</v>
      </c>
      <c r="Q15" s="90">
        <f>L15*O15*P15*0</f>
        <v>0</v>
      </c>
    </row>
    <row r="16" spans="1:17" s="11" customFormat="1" ht="47.25" x14ac:dyDescent="0.25">
      <c r="A16" s="70" t="s">
        <v>93</v>
      </c>
      <c r="B16" s="14" t="s">
        <v>365</v>
      </c>
      <c r="C16" s="83"/>
      <c r="D16" s="37" t="s">
        <v>274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136</v>
      </c>
      <c r="L16" s="83">
        <v>1.85</v>
      </c>
      <c r="M16" s="87" t="s">
        <v>3</v>
      </c>
      <c r="N16" s="15" t="s">
        <v>366</v>
      </c>
      <c r="O16" s="17">
        <v>220</v>
      </c>
      <c r="P16" s="17">
        <v>1</v>
      </c>
      <c r="Q16" s="90">
        <f>L16*O16*P16*0</f>
        <v>0</v>
      </c>
    </row>
    <row r="17" spans="1:17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57"/>
      <c r="Q17" s="90">
        <f t="shared" si="0"/>
        <v>0</v>
      </c>
    </row>
    <row r="18" spans="1:17" s="11" customFormat="1" ht="27" customHeight="1" x14ac:dyDescent="0.25">
      <c r="A18" s="70">
        <v>3</v>
      </c>
      <c r="B18" s="39" t="s">
        <v>23</v>
      </c>
      <c r="C18" s="83" t="s">
        <v>119</v>
      </c>
      <c r="D18" s="83" t="s">
        <v>119</v>
      </c>
      <c r="E18" s="83" t="s">
        <v>119</v>
      </c>
      <c r="F18" s="83" t="s">
        <v>119</v>
      </c>
      <c r="G18" s="83" t="s">
        <v>119</v>
      </c>
      <c r="H18" s="83" t="s">
        <v>119</v>
      </c>
      <c r="I18" s="83" t="s">
        <v>119</v>
      </c>
      <c r="J18" s="83" t="s">
        <v>119</v>
      </c>
      <c r="K18" s="83" t="s">
        <v>119</v>
      </c>
      <c r="L18" s="83" t="s">
        <v>119</v>
      </c>
      <c r="M18" s="83" t="s">
        <v>119</v>
      </c>
      <c r="N18" s="83" t="s">
        <v>119</v>
      </c>
      <c r="O18" s="83" t="s">
        <v>119</v>
      </c>
      <c r="P18" s="157"/>
      <c r="Q18" s="90"/>
    </row>
    <row r="19" spans="1:17" s="11" customFormat="1" ht="63" x14ac:dyDescent="0.25">
      <c r="A19" s="70" t="s">
        <v>94</v>
      </c>
      <c r="B19" s="14" t="s">
        <v>87</v>
      </c>
      <c r="C19" s="83"/>
      <c r="D19" s="37" t="s">
        <v>137</v>
      </c>
      <c r="E19" s="83"/>
      <c r="F19" s="38" t="s">
        <v>24</v>
      </c>
      <c r="G19" s="15" t="s">
        <v>45</v>
      </c>
      <c r="H19" s="83"/>
      <c r="I19" s="17"/>
      <c r="J19" s="83"/>
      <c r="K19" s="37" t="s">
        <v>137</v>
      </c>
      <c r="L19" s="83"/>
      <c r="M19" s="38" t="s">
        <v>24</v>
      </c>
      <c r="N19" s="15" t="s">
        <v>45</v>
      </c>
      <c r="O19" s="17"/>
      <c r="P19" s="17"/>
      <c r="Q19" s="90">
        <f t="shared" si="0"/>
        <v>0</v>
      </c>
    </row>
    <row r="20" spans="1:17" s="11" customFormat="1" ht="63" x14ac:dyDescent="0.25">
      <c r="A20" s="70" t="s">
        <v>95</v>
      </c>
      <c r="B20" s="14" t="s">
        <v>88</v>
      </c>
      <c r="C20" s="83"/>
      <c r="D20" s="37" t="s">
        <v>137</v>
      </c>
      <c r="E20" s="83"/>
      <c r="F20" s="38" t="s">
        <v>24</v>
      </c>
      <c r="G20" s="15" t="s">
        <v>45</v>
      </c>
      <c r="H20" s="83"/>
      <c r="I20" s="17"/>
      <c r="J20" s="83"/>
      <c r="K20" s="37" t="s">
        <v>137</v>
      </c>
      <c r="L20" s="83"/>
      <c r="M20" s="38" t="s">
        <v>24</v>
      </c>
      <c r="N20" s="15" t="s">
        <v>45</v>
      </c>
      <c r="O20" s="83"/>
      <c r="P20" s="157"/>
      <c r="Q20" s="90">
        <f t="shared" si="0"/>
        <v>0</v>
      </c>
    </row>
    <row r="21" spans="1:17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57"/>
      <c r="Q21" s="90">
        <f t="shared" si="0"/>
        <v>0</v>
      </c>
    </row>
    <row r="22" spans="1:17" s="11" customFormat="1" ht="47.25" x14ac:dyDescent="0.25">
      <c r="A22" s="70">
        <v>4</v>
      </c>
      <c r="B22" s="14" t="s">
        <v>6</v>
      </c>
      <c r="C22" s="83"/>
      <c r="D22" s="37"/>
      <c r="E22" s="83"/>
      <c r="F22" s="83"/>
      <c r="G22" s="83"/>
      <c r="H22" s="83"/>
      <c r="I22" s="17"/>
      <c r="J22" s="83">
        <v>15</v>
      </c>
      <c r="K22" s="37" t="s">
        <v>312</v>
      </c>
      <c r="L22" s="83">
        <v>1.85</v>
      </c>
      <c r="M22" s="83" t="s">
        <v>313</v>
      </c>
      <c r="N22" s="17" t="s">
        <v>314</v>
      </c>
      <c r="O22" s="157">
        <v>611</v>
      </c>
      <c r="P22" s="157">
        <v>1</v>
      </c>
      <c r="Q22" s="157">
        <f>L22*O22*0</f>
        <v>0</v>
      </c>
    </row>
    <row r="23" spans="1:17" s="11" customFormat="1" ht="31.5" hidden="1" x14ac:dyDescent="0.25">
      <c r="A23" s="70" t="s">
        <v>118</v>
      </c>
      <c r="B23" s="14" t="s">
        <v>87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2"/>
      <c r="M23" s="87"/>
      <c r="N23" s="15"/>
      <c r="O23" s="17"/>
      <c r="P23" s="17"/>
      <c r="Q23" s="90"/>
    </row>
    <row r="24" spans="1:17" s="11" customFormat="1" ht="31.5" hidden="1" x14ac:dyDescent="0.25">
      <c r="A24" s="70" t="s">
        <v>144</v>
      </c>
      <c r="B24" s="14" t="s">
        <v>88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/>
      <c r="O24" s="17"/>
      <c r="P24" s="17"/>
      <c r="Q24" s="17"/>
    </row>
    <row r="25" spans="1:17" s="11" customFormat="1" ht="15" hidden="1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57"/>
      <c r="Q25" s="17"/>
    </row>
    <row r="26" spans="1:17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3"/>
      <c r="Q26" s="90">
        <f>SUM(Q9:Q13,Q15:Q17,Q19:Q21,Q23:Q25)</f>
        <v>0</v>
      </c>
    </row>
    <row r="27" spans="1:17" ht="15.75" customHeight="1" x14ac:dyDescent="0.25">
      <c r="D27" s="7"/>
      <c r="J27" s="33"/>
      <c r="K27" s="33"/>
    </row>
    <row r="28" spans="1:17" s="50" customFormat="1" ht="18.75" customHeight="1" x14ac:dyDescent="0.25">
      <c r="A28" s="220"/>
      <c r="B28" s="220"/>
      <c r="C28" s="220"/>
      <c r="D28" s="220"/>
      <c r="E28" s="220"/>
      <c r="F28" s="220"/>
      <c r="G28" s="220"/>
      <c r="H28" s="85"/>
      <c r="I28" s="36"/>
    </row>
    <row r="29" spans="1:17" s="50" customFormat="1" ht="41.25" customHeight="1" x14ac:dyDescent="0.25">
      <c r="A29" s="220"/>
      <c r="B29" s="220"/>
      <c r="C29" s="220"/>
      <c r="D29" s="220"/>
      <c r="E29" s="220"/>
      <c r="F29" s="220"/>
      <c r="G29" s="220"/>
      <c r="H29" s="85"/>
      <c r="I29" s="36"/>
    </row>
    <row r="30" spans="1:17" s="50" customFormat="1" ht="38.25" customHeight="1" x14ac:dyDescent="0.25">
      <c r="A30" s="220"/>
      <c r="B30" s="220"/>
      <c r="C30" s="220"/>
      <c r="D30" s="220"/>
      <c r="E30" s="220"/>
      <c r="F30" s="220"/>
      <c r="G30" s="220"/>
      <c r="H30" s="88"/>
      <c r="I30" s="36"/>
    </row>
    <row r="31" spans="1:17" s="50" customFormat="1" ht="18.75" customHeight="1" x14ac:dyDescent="0.25">
      <c r="A31" s="215"/>
      <c r="B31" s="215"/>
      <c r="C31" s="215"/>
      <c r="D31" s="215"/>
      <c r="E31" s="215"/>
      <c r="F31" s="215"/>
      <c r="G31" s="215"/>
      <c r="H31" s="85"/>
      <c r="I31" s="36"/>
    </row>
    <row r="32" spans="1:17" s="50" customFormat="1" ht="217.5" customHeight="1" x14ac:dyDescent="0.25">
      <c r="A32" s="216"/>
      <c r="B32" s="217"/>
      <c r="C32" s="217"/>
      <c r="D32" s="217"/>
      <c r="E32" s="217"/>
      <c r="F32" s="217"/>
      <c r="G32" s="217"/>
      <c r="H32" s="85"/>
      <c r="I32" s="36"/>
    </row>
    <row r="33" spans="1:17" ht="53.25" customHeight="1" x14ac:dyDescent="0.25">
      <c r="A33" s="216"/>
      <c r="B33" s="218"/>
      <c r="C33" s="218"/>
      <c r="D33" s="218"/>
      <c r="E33" s="218"/>
      <c r="F33" s="218"/>
      <c r="G33" s="218"/>
    </row>
    <row r="34" spans="1:17" x14ac:dyDescent="0.25">
      <c r="A34" s="219"/>
      <c r="B34" s="219"/>
      <c r="C34" s="219"/>
      <c r="D34" s="219"/>
      <c r="E34" s="219"/>
      <c r="F34" s="219"/>
      <c r="G34" s="219"/>
    </row>
    <row r="35" spans="1:17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  <mergeCell ref="A33:G33"/>
    <mergeCell ref="A34:G34"/>
    <mergeCell ref="N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16" workbookViewId="0">
      <selection activeCell="U24" sqref="U24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50" customFormat="1" ht="18.75" x14ac:dyDescent="0.25">
      <c r="A1" s="73"/>
      <c r="B1" s="118"/>
      <c r="C1" s="98"/>
      <c r="D1" s="118"/>
      <c r="E1" s="98"/>
      <c r="F1" s="98"/>
      <c r="G1" s="146"/>
      <c r="H1" s="146"/>
      <c r="J1" s="36"/>
      <c r="Q1" s="119" t="s">
        <v>51</v>
      </c>
    </row>
    <row r="2" spans="1:34" s="50" customFormat="1" ht="18.75" x14ac:dyDescent="0.3">
      <c r="A2" s="73"/>
      <c r="B2" s="118"/>
      <c r="C2" s="98"/>
      <c r="D2" s="118"/>
      <c r="E2" s="98"/>
      <c r="F2" s="98"/>
      <c r="G2" s="146"/>
      <c r="H2" s="146"/>
      <c r="J2" s="36"/>
      <c r="Q2" s="120" t="s">
        <v>49</v>
      </c>
    </row>
    <row r="3" spans="1:34" s="50" customFormat="1" ht="18.75" x14ac:dyDescent="0.3">
      <c r="A3" s="73"/>
      <c r="B3" s="118"/>
      <c r="C3" s="98"/>
      <c r="D3" s="118"/>
      <c r="E3" s="98"/>
      <c r="F3" s="98"/>
      <c r="G3" s="146"/>
      <c r="H3" s="146"/>
      <c r="J3" s="36"/>
      <c r="Q3" s="120" t="s">
        <v>50</v>
      </c>
    </row>
    <row r="4" spans="1:34" s="50" customFormat="1" ht="69.75" customHeight="1" x14ac:dyDescent="0.25">
      <c r="A4" s="206" t="s">
        <v>54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121"/>
      <c r="S4" s="121"/>
      <c r="T4" s="121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</row>
    <row r="5" spans="1:34" s="50" customFormat="1" ht="18.75" x14ac:dyDescent="0.3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</row>
    <row r="6" spans="1:34" s="50" customFormat="1" ht="18.75" x14ac:dyDescent="0.25">
      <c r="A6" s="208" t="s">
        <v>221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</row>
    <row r="7" spans="1:34" s="50" customFormat="1" x14ac:dyDescent="0.25">
      <c r="A7" s="209" t="s">
        <v>52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125"/>
      <c r="S7" s="125"/>
      <c r="T7" s="125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</row>
    <row r="8" spans="1:34" s="50" customFormat="1" ht="18.75" x14ac:dyDescent="0.3">
      <c r="A8" s="210" t="str">
        <f>'r1-'!A8:R8</f>
        <v>Год раскрытия информации: 2022 год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122"/>
      <c r="S8" s="122"/>
      <c r="T8" s="122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</row>
    <row r="9" spans="1:34" s="50" customFormat="1" ht="54" customHeight="1" x14ac:dyDescent="0.3">
      <c r="A9" s="211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122"/>
      <c r="S9" s="122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</row>
    <row r="10" spans="1:34" s="50" customFormat="1" ht="18.75" x14ac:dyDescent="0.25">
      <c r="A10" s="212" t="str">
        <f>'r1-'!A10:R10</f>
        <v>Идентификатор инвестиционного проекта: J 19-01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</row>
    <row r="11" spans="1:34" s="50" customFormat="1" ht="18.75" x14ac:dyDescent="0.3">
      <c r="A11" s="213" t="s">
        <v>186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122"/>
      <c r="S11" s="122"/>
      <c r="T11" s="122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</row>
    <row r="12" spans="1:34" s="128" customFormat="1" ht="22.5" customHeight="1" x14ac:dyDescent="0.3">
      <c r="A12" s="205" t="s">
        <v>53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127"/>
      <c r="S12" s="127"/>
      <c r="T12" s="127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28" customFormat="1" ht="18.75" x14ac:dyDescent="0.3">
      <c r="A13" s="214" t="s">
        <v>150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127"/>
      <c r="S13" s="127"/>
      <c r="T13" s="127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28" customFormat="1" ht="18.75" x14ac:dyDescent="0.3">
      <c r="A14" s="214" t="s">
        <v>185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127"/>
      <c r="S14" s="127"/>
      <c r="T14" s="127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28" customFormat="1" ht="18.75" customHeight="1" x14ac:dyDescent="0.3">
      <c r="A15" s="205" t="s">
        <v>60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127"/>
      <c r="S15" s="127"/>
      <c r="T15" s="127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7" spans="1:18" s="141" customFormat="1" ht="14.25" x14ac:dyDescent="0.2">
      <c r="A17" s="232" t="s">
        <v>253</v>
      </c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</row>
    <row r="18" spans="1:18" s="141" customFormat="1" ht="14.25" x14ac:dyDescent="0.2">
      <c r="A18" s="231" t="s">
        <v>0</v>
      </c>
      <c r="B18" s="231" t="s">
        <v>2</v>
      </c>
      <c r="C18" s="231" t="s">
        <v>47</v>
      </c>
      <c r="D18" s="231" t="s">
        <v>254</v>
      </c>
      <c r="E18" s="231" t="s">
        <v>254</v>
      </c>
      <c r="F18" s="231" t="s">
        <v>254</v>
      </c>
      <c r="G18" s="231" t="s">
        <v>254</v>
      </c>
      <c r="H18" s="231" t="s">
        <v>254</v>
      </c>
      <c r="I18" s="231" t="s">
        <v>254</v>
      </c>
      <c r="J18" s="231" t="s">
        <v>48</v>
      </c>
      <c r="K18" s="231" t="s">
        <v>254</v>
      </c>
      <c r="L18" s="231" t="s">
        <v>254</v>
      </c>
      <c r="M18" s="231" t="s">
        <v>254</v>
      </c>
      <c r="N18" s="231" t="s">
        <v>254</v>
      </c>
      <c r="O18" s="231" t="s">
        <v>254</v>
      </c>
      <c r="P18" s="231" t="s">
        <v>254</v>
      </c>
    </row>
    <row r="19" spans="1:18" s="141" customFormat="1" ht="30" customHeight="1" x14ac:dyDescent="0.2">
      <c r="A19" s="231" t="s">
        <v>254</v>
      </c>
      <c r="B19" s="231" t="s">
        <v>254</v>
      </c>
      <c r="C19" s="231" t="s">
        <v>255</v>
      </c>
      <c r="D19" s="231" t="s">
        <v>254</v>
      </c>
      <c r="E19" s="231" t="s">
        <v>254</v>
      </c>
      <c r="F19" s="231" t="s">
        <v>254</v>
      </c>
      <c r="G19" s="231" t="s">
        <v>254</v>
      </c>
      <c r="H19" s="231" t="s">
        <v>254</v>
      </c>
      <c r="I19" s="231" t="s">
        <v>254</v>
      </c>
      <c r="J19" s="231" t="s">
        <v>256</v>
      </c>
      <c r="K19" s="231" t="s">
        <v>254</v>
      </c>
      <c r="L19" s="231" t="s">
        <v>254</v>
      </c>
      <c r="M19" s="231" t="s">
        <v>254</v>
      </c>
      <c r="N19" s="231" t="s">
        <v>254</v>
      </c>
      <c r="O19" s="231" t="s">
        <v>254</v>
      </c>
      <c r="P19" s="231" t="s">
        <v>254</v>
      </c>
    </row>
    <row r="20" spans="1:18" s="141" customFormat="1" ht="30" customHeight="1" x14ac:dyDescent="0.2">
      <c r="A20" s="231" t="s">
        <v>254</v>
      </c>
      <c r="B20" s="231" t="s">
        <v>254</v>
      </c>
      <c r="C20" s="231" t="s">
        <v>13</v>
      </c>
      <c r="D20" s="231" t="s">
        <v>254</v>
      </c>
      <c r="E20" s="231" t="s">
        <v>254</v>
      </c>
      <c r="F20" s="231" t="s">
        <v>254</v>
      </c>
      <c r="G20" s="231" t="s">
        <v>120</v>
      </c>
      <c r="H20" s="231" t="s">
        <v>254</v>
      </c>
      <c r="I20" s="231" t="s">
        <v>254</v>
      </c>
      <c r="J20" s="231" t="s">
        <v>257</v>
      </c>
      <c r="K20" s="231" t="s">
        <v>254</v>
      </c>
      <c r="L20" s="231" t="s">
        <v>254</v>
      </c>
      <c r="M20" s="231" t="s">
        <v>254</v>
      </c>
      <c r="N20" s="231" t="s">
        <v>120</v>
      </c>
      <c r="O20" s="231" t="s">
        <v>254</v>
      </c>
      <c r="P20" s="231" t="s">
        <v>254</v>
      </c>
    </row>
    <row r="21" spans="1:18" s="141" customFormat="1" ht="120" x14ac:dyDescent="0.2">
      <c r="A21" s="231" t="s">
        <v>254</v>
      </c>
      <c r="B21" s="231" t="s">
        <v>254</v>
      </c>
      <c r="C21" s="142" t="s">
        <v>30</v>
      </c>
      <c r="D21" s="142" t="s">
        <v>9</v>
      </c>
      <c r="E21" s="142" t="s">
        <v>111</v>
      </c>
      <c r="F21" s="142" t="s">
        <v>11</v>
      </c>
      <c r="G21" s="142" t="s">
        <v>14</v>
      </c>
      <c r="H21" s="142" t="s">
        <v>258</v>
      </c>
      <c r="I21" s="142" t="s">
        <v>56</v>
      </c>
      <c r="J21" s="142" t="s">
        <v>30</v>
      </c>
      <c r="K21" s="142" t="s">
        <v>9</v>
      </c>
      <c r="L21" s="142" t="s">
        <v>111</v>
      </c>
      <c r="M21" s="142" t="s">
        <v>11</v>
      </c>
      <c r="N21" s="142" t="s">
        <v>14</v>
      </c>
      <c r="O21" s="142" t="s">
        <v>258</v>
      </c>
      <c r="P21" s="142" t="s">
        <v>56</v>
      </c>
      <c r="Q21" s="142" t="s">
        <v>259</v>
      </c>
      <c r="R21" s="142" t="s">
        <v>260</v>
      </c>
    </row>
    <row r="22" spans="1:18" s="141" customFormat="1" ht="15" x14ac:dyDescent="0.2">
      <c r="A22" s="142">
        <v>1</v>
      </c>
      <c r="B22" s="142">
        <v>2</v>
      </c>
      <c r="C22" s="142">
        <v>3</v>
      </c>
      <c r="D22" s="142">
        <v>4</v>
      </c>
      <c r="E22" s="142">
        <v>5</v>
      </c>
      <c r="F22" s="142">
        <v>6</v>
      </c>
      <c r="G22" s="142">
        <v>7</v>
      </c>
      <c r="H22" s="142">
        <v>8</v>
      </c>
      <c r="I22" s="142">
        <v>9</v>
      </c>
      <c r="J22" s="142">
        <v>10</v>
      </c>
      <c r="K22" s="142">
        <v>11</v>
      </c>
      <c r="L22" s="142">
        <v>12</v>
      </c>
      <c r="M22" s="142">
        <v>13</v>
      </c>
      <c r="N22" s="142">
        <v>14</v>
      </c>
      <c r="O22" s="142">
        <v>15</v>
      </c>
      <c r="P22" s="142">
        <v>16</v>
      </c>
    </row>
    <row r="23" spans="1:18" s="141" customFormat="1" ht="50.1" customHeight="1" x14ac:dyDescent="0.2">
      <c r="A23" s="143">
        <v>1</v>
      </c>
      <c r="B23" s="143" t="s">
        <v>261</v>
      </c>
      <c r="C23" s="143" t="s">
        <v>262</v>
      </c>
      <c r="D23" s="143" t="s">
        <v>262</v>
      </c>
      <c r="E23" s="144" t="s">
        <v>262</v>
      </c>
      <c r="F23" s="143" t="s">
        <v>262</v>
      </c>
      <c r="G23" s="143" t="s">
        <v>262</v>
      </c>
      <c r="H23" s="145" t="s">
        <v>262</v>
      </c>
      <c r="I23" s="145" t="s">
        <v>262</v>
      </c>
      <c r="J23" s="143">
        <v>110</v>
      </c>
      <c r="K23" s="143" t="s">
        <v>263</v>
      </c>
      <c r="L23" s="144">
        <v>2</v>
      </c>
      <c r="M23" s="143" t="s">
        <v>264</v>
      </c>
      <c r="N23" s="143" t="s">
        <v>278</v>
      </c>
      <c r="O23" s="145">
        <v>833</v>
      </c>
      <c r="P23" s="145">
        <f>L23*O23</f>
        <v>1666</v>
      </c>
      <c r="Q23" s="141" t="s">
        <v>254</v>
      </c>
      <c r="R23" s="141" t="s">
        <v>254</v>
      </c>
    </row>
    <row r="24" spans="1:18" s="141" customFormat="1" ht="50.1" customHeight="1" x14ac:dyDescent="0.2">
      <c r="A24" s="143">
        <v>2</v>
      </c>
      <c r="B24" s="143" t="s">
        <v>261</v>
      </c>
      <c r="C24" s="143" t="s">
        <v>262</v>
      </c>
      <c r="D24" s="143" t="s">
        <v>262</v>
      </c>
      <c r="E24" s="144" t="s">
        <v>262</v>
      </c>
      <c r="F24" s="143" t="s">
        <v>262</v>
      </c>
      <c r="G24" s="143" t="s">
        <v>262</v>
      </c>
      <c r="H24" s="145" t="s">
        <v>262</v>
      </c>
      <c r="I24" s="145" t="s">
        <v>262</v>
      </c>
      <c r="J24" s="143">
        <v>110</v>
      </c>
      <c r="K24" s="143" t="s">
        <v>265</v>
      </c>
      <c r="L24" s="144">
        <v>2</v>
      </c>
      <c r="M24" s="143" t="s">
        <v>264</v>
      </c>
      <c r="N24" s="143" t="s">
        <v>279</v>
      </c>
      <c r="O24" s="145">
        <v>100</v>
      </c>
      <c r="P24" s="145">
        <f t="shared" ref="P24:P26" si="0">L24*O24</f>
        <v>200</v>
      </c>
      <c r="Q24" s="141" t="s">
        <v>254</v>
      </c>
      <c r="R24" s="141" t="s">
        <v>254</v>
      </c>
    </row>
    <row r="25" spans="1:18" s="141" customFormat="1" ht="50.1" customHeight="1" x14ac:dyDescent="0.2">
      <c r="A25" s="143">
        <v>3</v>
      </c>
      <c r="B25" s="143" t="s">
        <v>261</v>
      </c>
      <c r="C25" s="143" t="s">
        <v>262</v>
      </c>
      <c r="D25" s="143" t="s">
        <v>262</v>
      </c>
      <c r="E25" s="144" t="s">
        <v>262</v>
      </c>
      <c r="F25" s="143" t="s">
        <v>262</v>
      </c>
      <c r="G25" s="143" t="s">
        <v>262</v>
      </c>
      <c r="H25" s="145" t="s">
        <v>262</v>
      </c>
      <c r="I25" s="145" t="s">
        <v>262</v>
      </c>
      <c r="J25" s="143">
        <v>110</v>
      </c>
      <c r="K25" s="143" t="s">
        <v>266</v>
      </c>
      <c r="L25" s="144">
        <v>1</v>
      </c>
      <c r="M25" s="143" t="s">
        <v>264</v>
      </c>
      <c r="N25" s="143" t="s">
        <v>280</v>
      </c>
      <c r="O25" s="145">
        <v>1220</v>
      </c>
      <c r="P25" s="145">
        <f t="shared" si="0"/>
        <v>1220</v>
      </c>
      <c r="Q25" s="141" t="s">
        <v>254</v>
      </c>
      <c r="R25" s="141" t="s">
        <v>254</v>
      </c>
    </row>
    <row r="26" spans="1:18" s="141" customFormat="1" ht="50.1" customHeight="1" x14ac:dyDescent="0.2">
      <c r="A26" s="143">
        <v>4</v>
      </c>
      <c r="B26" s="143" t="s">
        <v>261</v>
      </c>
      <c r="C26" s="143" t="s">
        <v>262</v>
      </c>
      <c r="D26" s="143" t="s">
        <v>262</v>
      </c>
      <c r="E26" s="144" t="s">
        <v>262</v>
      </c>
      <c r="F26" s="143" t="s">
        <v>262</v>
      </c>
      <c r="G26" s="143" t="s">
        <v>262</v>
      </c>
      <c r="H26" s="145" t="s">
        <v>262</v>
      </c>
      <c r="I26" s="145" t="s">
        <v>262</v>
      </c>
      <c r="J26" s="143">
        <v>110</v>
      </c>
      <c r="K26" s="143" t="s">
        <v>267</v>
      </c>
      <c r="L26" s="144">
        <v>1</v>
      </c>
      <c r="M26" s="143" t="s">
        <v>264</v>
      </c>
      <c r="N26" s="143" t="s">
        <v>281</v>
      </c>
      <c r="O26" s="145">
        <v>1275</v>
      </c>
      <c r="P26" s="145">
        <f t="shared" si="0"/>
        <v>1275</v>
      </c>
      <c r="Q26" s="141" t="s">
        <v>254</v>
      </c>
      <c r="R26" s="141" t="s">
        <v>254</v>
      </c>
    </row>
    <row r="27" spans="1:18" s="141" customFormat="1" ht="50.1" customHeight="1" x14ac:dyDescent="0.2">
      <c r="A27" s="143" t="s">
        <v>254</v>
      </c>
      <c r="B27" s="143" t="s">
        <v>59</v>
      </c>
      <c r="C27" s="143" t="s">
        <v>254</v>
      </c>
      <c r="D27" s="143" t="s">
        <v>254</v>
      </c>
      <c r="E27" s="144" t="s">
        <v>254</v>
      </c>
      <c r="F27" s="143" t="s">
        <v>254</v>
      </c>
      <c r="G27" s="143" t="s">
        <v>254</v>
      </c>
      <c r="H27" s="145" t="s">
        <v>254</v>
      </c>
      <c r="I27" s="145" t="s">
        <v>262</v>
      </c>
      <c r="J27" s="143" t="s">
        <v>254</v>
      </c>
      <c r="K27" s="143" t="s">
        <v>254</v>
      </c>
      <c r="L27" s="144" t="s">
        <v>254</v>
      </c>
      <c r="M27" s="143" t="s">
        <v>254</v>
      </c>
      <c r="N27" s="143" t="s">
        <v>254</v>
      </c>
      <c r="O27" s="145" t="s">
        <v>254</v>
      </c>
      <c r="P27" s="145">
        <f>SUM(P23:P26)</f>
        <v>4361</v>
      </c>
    </row>
    <row r="28" spans="1:18" s="141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46" t="s">
        <v>66</v>
      </c>
      <c r="B2" s="246"/>
      <c r="C2" s="246"/>
      <c r="D2" s="246"/>
      <c r="E2" s="246"/>
      <c r="F2" s="246"/>
      <c r="G2" s="246"/>
      <c r="J2" s="33"/>
      <c r="K2" s="33"/>
    </row>
    <row r="3" spans="1:17" ht="36" customHeight="1" x14ac:dyDescent="0.25">
      <c r="A3" s="74" t="s">
        <v>0</v>
      </c>
      <c r="B3" s="1" t="s">
        <v>65</v>
      </c>
      <c r="C3" s="247" t="s">
        <v>47</v>
      </c>
      <c r="D3" s="247"/>
      <c r="E3" s="199" t="s">
        <v>48</v>
      </c>
      <c r="F3" s="199"/>
      <c r="G3" s="199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48">
        <v>3</v>
      </c>
      <c r="D4" s="249"/>
      <c r="E4" s="250">
        <v>4</v>
      </c>
      <c r="F4" s="251"/>
      <c r="G4" s="252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53"/>
      <c r="D5" s="253"/>
      <c r="E5" s="241" t="e">
        <f>#REF!+т2!P46+т3!Q15+т4!R23+т5!Q26</f>
        <v>#REF!</v>
      </c>
      <c r="F5" s="242"/>
      <c r="G5" s="243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7</v>
      </c>
      <c r="C6" s="254"/>
      <c r="D6" s="254"/>
      <c r="E6" s="241" t="e">
        <f>E5*0.18</f>
        <v>#REF!</v>
      </c>
      <c r="F6" s="242"/>
      <c r="G6" s="243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123</v>
      </c>
      <c r="C7" s="254"/>
      <c r="D7" s="254"/>
      <c r="E7" s="241" t="e">
        <f>E5+E6</f>
        <v>#REF!</v>
      </c>
      <c r="F7" s="242"/>
      <c r="G7" s="243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147</v>
      </c>
      <c r="B8" s="66" t="s">
        <v>69</v>
      </c>
      <c r="C8" s="244"/>
      <c r="D8" s="245"/>
      <c r="E8" s="24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42"/>
      <c r="G8" s="243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148</v>
      </c>
      <c r="B9" s="54" t="s">
        <v>124</v>
      </c>
      <c r="C9" s="228"/>
      <c r="D9" s="230"/>
      <c r="E9" s="236"/>
      <c r="F9" s="237"/>
      <c r="G9" s="238"/>
      <c r="H9" s="6"/>
      <c r="I9" s="6"/>
      <c r="J9" s="33"/>
      <c r="K9" s="33" t="s">
        <v>61</v>
      </c>
    </row>
    <row r="10" spans="1:17" ht="53.25" customHeight="1" x14ac:dyDescent="0.25">
      <c r="A10" s="52" t="s">
        <v>149</v>
      </c>
      <c r="B10" s="54" t="s">
        <v>146</v>
      </c>
      <c r="C10" s="228"/>
      <c r="D10" s="230"/>
      <c r="E10" s="241" t="e">
        <f>E7-E9</f>
        <v>#REF!</v>
      </c>
      <c r="F10" s="242"/>
      <c r="G10" s="243"/>
      <c r="H10" s="6"/>
      <c r="I10" s="6"/>
      <c r="J10" s="33"/>
      <c r="K10" s="33"/>
    </row>
    <row r="11" spans="1:17" ht="84" customHeight="1" x14ac:dyDescent="0.25">
      <c r="A11" s="52" t="s">
        <v>145</v>
      </c>
      <c r="B11" s="54" t="s">
        <v>68</v>
      </c>
      <c r="C11" s="228"/>
      <c r="D11" s="230"/>
      <c r="E11" s="241">
        <f>SUM(E12:G18)</f>
        <v>0</v>
      </c>
      <c r="F11" s="242"/>
      <c r="G11" s="243"/>
      <c r="H11" s="6"/>
      <c r="I11" s="6"/>
      <c r="J11" s="6" t="s">
        <v>155</v>
      </c>
      <c r="K11" s="94"/>
    </row>
    <row r="12" spans="1:17" ht="21" customHeight="1" x14ac:dyDescent="0.25">
      <c r="A12" s="52" t="s">
        <v>62</v>
      </c>
      <c r="B12" s="55" t="s">
        <v>151</v>
      </c>
      <c r="C12" s="228"/>
      <c r="D12" s="230"/>
      <c r="E12" s="236"/>
      <c r="F12" s="237"/>
      <c r="G12" s="238"/>
      <c r="H12" s="6"/>
      <c r="I12" s="6"/>
      <c r="J12" s="95">
        <v>114.30972260932106</v>
      </c>
      <c r="K12" s="91" t="s">
        <v>156</v>
      </c>
    </row>
    <row r="13" spans="1:17" ht="18" x14ac:dyDescent="0.25">
      <c r="A13" s="52" t="s">
        <v>63</v>
      </c>
      <c r="B13" s="55" t="s">
        <v>152</v>
      </c>
      <c r="C13" s="228"/>
      <c r="D13" s="230"/>
      <c r="E13" s="236"/>
      <c r="F13" s="237"/>
      <c r="G13" s="238"/>
      <c r="H13" s="6"/>
      <c r="I13" s="6"/>
      <c r="J13" s="95">
        <v>106.03167494679889</v>
      </c>
      <c r="K13" s="91" t="s">
        <v>157</v>
      </c>
    </row>
    <row r="14" spans="1:17" ht="18" x14ac:dyDescent="0.25">
      <c r="A14" s="52" t="s">
        <v>70</v>
      </c>
      <c r="B14" s="55" t="s">
        <v>153</v>
      </c>
      <c r="C14" s="59"/>
      <c r="D14" s="60"/>
      <c r="E14" s="236"/>
      <c r="F14" s="237"/>
      <c r="G14" s="238"/>
      <c r="H14" s="6"/>
      <c r="I14" s="6"/>
      <c r="J14" s="95">
        <v>105.04380984686162</v>
      </c>
      <c r="K14" s="91" t="s">
        <v>158</v>
      </c>
    </row>
    <row r="15" spans="1:17" ht="18" x14ac:dyDescent="0.25">
      <c r="A15" s="52" t="s">
        <v>1</v>
      </c>
      <c r="B15" s="55" t="s">
        <v>154</v>
      </c>
      <c r="C15" s="228"/>
      <c r="D15" s="230"/>
      <c r="E15" s="236"/>
      <c r="F15" s="237"/>
      <c r="G15" s="238"/>
      <c r="H15" s="6"/>
      <c r="I15" s="6"/>
      <c r="J15" s="95">
        <v>104.53189530144731</v>
      </c>
      <c r="K15" s="91" t="s">
        <v>159</v>
      </c>
    </row>
    <row r="16" spans="1:17" ht="18" x14ac:dyDescent="0.25">
      <c r="A16" s="52" t="s">
        <v>125</v>
      </c>
      <c r="B16" s="55" t="s">
        <v>126</v>
      </c>
      <c r="C16" s="228"/>
      <c r="D16" s="230"/>
      <c r="E16" s="236"/>
      <c r="F16" s="237"/>
      <c r="G16" s="238"/>
      <c r="H16" s="6"/>
      <c r="I16" s="6"/>
      <c r="J16" s="95">
        <v>104.16560516944568</v>
      </c>
      <c r="K16" s="91" t="s">
        <v>160</v>
      </c>
    </row>
    <row r="17" spans="1:11" ht="18" x14ac:dyDescent="0.25">
      <c r="A17" s="52" t="s">
        <v>64</v>
      </c>
      <c r="B17" s="55" t="s">
        <v>127</v>
      </c>
      <c r="C17" s="239"/>
      <c r="D17" s="240"/>
      <c r="E17" s="236"/>
      <c r="F17" s="237"/>
      <c r="G17" s="238"/>
      <c r="H17" s="24"/>
      <c r="I17" s="28"/>
      <c r="J17" s="95">
        <v>103.9</v>
      </c>
      <c r="K17" s="91" t="s">
        <v>161</v>
      </c>
    </row>
    <row r="18" spans="1:11" x14ac:dyDescent="0.25">
      <c r="A18" s="77"/>
      <c r="B18" s="57"/>
      <c r="C18" s="194"/>
      <c r="D18" s="194"/>
      <c r="E18" s="236"/>
      <c r="F18" s="237"/>
      <c r="G18" s="238"/>
      <c r="J18" s="95">
        <v>104</v>
      </c>
      <c r="K18" s="93" t="s">
        <v>162</v>
      </c>
    </row>
    <row r="19" spans="1:11" ht="18" x14ac:dyDescent="0.25">
      <c r="A19" s="234" t="s">
        <v>131</v>
      </c>
      <c r="B19" s="234"/>
      <c r="C19" s="234"/>
      <c r="D19" s="234"/>
      <c r="E19" s="234"/>
      <c r="F19" s="234"/>
      <c r="G19" s="234"/>
    </row>
    <row r="20" spans="1:11" ht="36" customHeight="1" x14ac:dyDescent="0.25">
      <c r="A20" s="235" t="s">
        <v>128</v>
      </c>
      <c r="B20" s="235"/>
      <c r="C20" s="235"/>
      <c r="D20" s="235"/>
      <c r="E20" s="235"/>
      <c r="F20" s="235"/>
      <c r="G20" s="235"/>
    </row>
    <row r="21" spans="1:11" ht="31.5" customHeight="1" x14ac:dyDescent="0.25">
      <c r="A21" s="235" t="s">
        <v>129</v>
      </c>
      <c r="B21" s="235"/>
      <c r="C21" s="235"/>
      <c r="D21" s="235"/>
      <c r="E21" s="235"/>
      <c r="F21" s="235"/>
      <c r="G21" s="235"/>
      <c r="H21" s="56" t="s">
        <v>61</v>
      </c>
    </row>
    <row r="22" spans="1:11" s="50" customFormat="1" ht="69.75" customHeight="1" x14ac:dyDescent="0.25">
      <c r="A22" s="235" t="s">
        <v>130</v>
      </c>
      <c r="B22" s="235"/>
      <c r="C22" s="235"/>
      <c r="D22" s="235"/>
      <c r="E22" s="235"/>
      <c r="F22" s="235"/>
      <c r="G22" s="235"/>
      <c r="H22" s="62"/>
      <c r="I22" s="36"/>
    </row>
    <row r="23" spans="1:11" s="50" customFormat="1" ht="18.75" customHeight="1" x14ac:dyDescent="0.25">
      <c r="A23" s="220"/>
      <c r="B23" s="220"/>
      <c r="C23" s="220"/>
      <c r="D23" s="220"/>
      <c r="E23" s="220"/>
      <c r="F23" s="220"/>
      <c r="G23" s="220"/>
      <c r="H23" s="62"/>
      <c r="I23" s="36"/>
    </row>
    <row r="24" spans="1:11" s="50" customFormat="1" ht="41.25" customHeight="1" x14ac:dyDescent="0.25">
      <c r="A24" s="220"/>
      <c r="B24" s="220"/>
      <c r="C24" s="220"/>
      <c r="D24" s="220"/>
      <c r="E24" s="220"/>
      <c r="F24" s="220"/>
      <c r="G24" s="220"/>
      <c r="H24" s="62"/>
      <c r="I24" s="36"/>
    </row>
    <row r="25" spans="1:11" s="50" customFormat="1" ht="38.25" customHeight="1" x14ac:dyDescent="0.25">
      <c r="A25" s="220"/>
      <c r="B25" s="220"/>
      <c r="C25" s="220"/>
      <c r="D25" s="220"/>
      <c r="E25" s="220"/>
      <c r="F25" s="220"/>
      <c r="G25" s="220"/>
      <c r="H25"/>
      <c r="I25" s="36"/>
    </row>
    <row r="26" spans="1:11" s="50" customFormat="1" ht="18.75" customHeight="1" x14ac:dyDescent="0.25">
      <c r="A26" s="215"/>
      <c r="B26" s="215"/>
      <c r="C26" s="215"/>
      <c r="D26" s="215"/>
      <c r="E26" s="215"/>
      <c r="F26" s="215"/>
      <c r="G26" s="215"/>
      <c r="H26" s="62"/>
      <c r="I26" s="36"/>
    </row>
    <row r="27" spans="1:11" s="50" customFormat="1" ht="217.5" customHeight="1" x14ac:dyDescent="0.25">
      <c r="A27" s="216"/>
      <c r="B27" s="217"/>
      <c r="C27" s="217"/>
      <c r="D27" s="217"/>
      <c r="E27" s="217"/>
      <c r="F27" s="217"/>
      <c r="G27" s="217"/>
      <c r="H27" s="62"/>
      <c r="I27" s="36"/>
    </row>
    <row r="28" spans="1:11" ht="53.25" customHeight="1" x14ac:dyDescent="0.25">
      <c r="A28" s="216"/>
      <c r="B28" s="218"/>
      <c r="C28" s="218"/>
      <c r="D28" s="218"/>
      <c r="E28" s="218"/>
      <c r="F28" s="218"/>
      <c r="G28" s="218"/>
    </row>
    <row r="29" spans="1:11" x14ac:dyDescent="0.25">
      <c r="A29" s="219"/>
      <c r="B29" s="219"/>
      <c r="C29" s="219"/>
      <c r="D29" s="219"/>
      <c r="E29" s="219"/>
      <c r="F29" s="219"/>
      <c r="G29" s="219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53"/>
  <sheetViews>
    <sheetView tabSelected="1" topLeftCell="A16" zoomScale="90" zoomScaleNormal="90" workbookViewId="0">
      <selection activeCell="Y23" sqref="Y23"/>
    </sheetView>
  </sheetViews>
  <sheetFormatPr defaultRowHeight="15.75" x14ac:dyDescent="0.25"/>
  <cols>
    <col min="1" max="1" width="11" style="67" customWidth="1"/>
    <col min="2" max="2" width="26.375" style="4" customWidth="1"/>
    <col min="3" max="3" width="20.25" style="4" customWidth="1"/>
    <col min="4" max="4" width="26.75" style="7" customWidth="1"/>
    <col min="5" max="5" width="16.75" style="187" hidden="1" customWidth="1"/>
    <col min="6" max="6" width="15.125" style="5" hidden="1" customWidth="1"/>
    <col min="7" max="21" width="9" style="6" hidden="1" customWidth="1"/>
    <col min="22" max="24" width="9" style="6" customWidth="1"/>
    <col min="25" max="25" width="26.125" style="6" customWidth="1"/>
    <col min="26" max="26" width="29.25" style="6" customWidth="1"/>
    <col min="27" max="16384" width="9" style="6"/>
  </cols>
  <sheetData>
    <row r="1" spans="1:27" x14ac:dyDescent="0.25">
      <c r="E1" s="174" t="s">
        <v>163</v>
      </c>
    </row>
    <row r="2" spans="1:27" x14ac:dyDescent="0.25">
      <c r="E2" s="175" t="s">
        <v>49</v>
      </c>
    </row>
    <row r="3" spans="1:27" x14ac:dyDescent="0.25">
      <c r="E3" s="175" t="s">
        <v>164</v>
      </c>
    </row>
    <row r="4" spans="1:27" ht="45" customHeight="1" x14ac:dyDescent="0.25">
      <c r="A4" s="255" t="s">
        <v>54</v>
      </c>
      <c r="B4" s="255"/>
      <c r="C4" s="255"/>
      <c r="D4" s="255"/>
      <c r="E4" s="255"/>
      <c r="F4" s="255"/>
      <c r="G4" s="255"/>
      <c r="H4" s="255"/>
      <c r="I4" s="255"/>
      <c r="J4" s="255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ht="18.75" customHeight="1" x14ac:dyDescent="0.3">
      <c r="A5" s="256"/>
      <c r="B5" s="256"/>
      <c r="C5" s="256"/>
      <c r="D5" s="256"/>
      <c r="E5" s="256"/>
      <c r="F5" s="256"/>
      <c r="G5" s="256"/>
      <c r="H5" s="256"/>
      <c r="I5" s="256"/>
      <c r="J5" s="256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</row>
    <row r="6" spans="1:27" ht="18.75" x14ac:dyDescent="0.25">
      <c r="A6" s="257" t="str">
        <f>'r1-'!A6:R6</f>
        <v>Инвестиционная программа АО "Западные энергетическая компания"</v>
      </c>
      <c r="B6" s="257"/>
      <c r="C6" s="257"/>
      <c r="D6" s="257"/>
      <c r="E6" s="257"/>
      <c r="F6" s="257"/>
      <c r="G6" s="257"/>
      <c r="H6" s="257"/>
      <c r="I6" s="257"/>
      <c r="J6" s="257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</row>
    <row r="7" spans="1:27" ht="15.75" customHeight="1" x14ac:dyDescent="0.25">
      <c r="A7" s="258" t="s">
        <v>52</v>
      </c>
      <c r="B7" s="258"/>
      <c r="C7" s="258"/>
      <c r="D7" s="258"/>
      <c r="E7" s="258"/>
      <c r="F7" s="258"/>
      <c r="G7" s="258"/>
      <c r="H7" s="258"/>
      <c r="I7" s="258"/>
      <c r="J7" s="258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</row>
    <row r="8" spans="1:27" ht="18.75" x14ac:dyDescent="0.3">
      <c r="A8" s="259" t="str">
        <f>'r1-'!A8:R8</f>
        <v>Год раскрытия информации: 2022 год</v>
      </c>
      <c r="B8" s="259"/>
      <c r="C8" s="259"/>
      <c r="D8" s="259"/>
      <c r="E8" s="259"/>
      <c r="F8" s="259"/>
      <c r="G8" s="259"/>
      <c r="H8" s="259"/>
      <c r="I8" s="259"/>
      <c r="J8" s="259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</row>
    <row r="9" spans="1:27" ht="65.25" customHeight="1" x14ac:dyDescent="0.3">
      <c r="A9" s="262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262"/>
      <c r="C9" s="262"/>
      <c r="D9" s="262"/>
      <c r="E9" s="262"/>
      <c r="F9" s="262"/>
      <c r="G9" s="262"/>
      <c r="H9" s="262"/>
      <c r="I9" s="262"/>
      <c r="J9" s="262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</row>
    <row r="10" spans="1:27" ht="18.75" x14ac:dyDescent="0.25">
      <c r="A10" s="263" t="str">
        <f>'r1-'!A10:R10</f>
        <v>Идентификатор инвестиционного проекта: J 19-01</v>
      </c>
      <c r="B10" s="263"/>
      <c r="C10" s="263"/>
      <c r="D10" s="263"/>
      <c r="E10" s="263"/>
      <c r="F10" s="263"/>
      <c r="G10" s="263"/>
      <c r="H10" s="263"/>
      <c r="I10" s="263"/>
      <c r="J10" s="263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ht="51" customHeight="1" x14ac:dyDescent="0.3">
      <c r="A11" s="262" t="str">
        <f>'r1-'!A11:R11</f>
        <v xml:space="preserve">Утвержденные плановые значения показателей приведены в соответствии c приказом СГРЦТ Калининградской области от 28.10.2021 №50-04э/21 </v>
      </c>
      <c r="B11" s="262"/>
      <c r="C11" s="262"/>
      <c r="D11" s="262"/>
      <c r="E11" s="262"/>
      <c r="F11" s="262"/>
      <c r="G11" s="262"/>
      <c r="H11" s="262"/>
      <c r="I11" s="262"/>
      <c r="J11" s="262"/>
      <c r="K11" s="47"/>
      <c r="L11" s="47"/>
      <c r="M11" s="47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</row>
    <row r="12" spans="1:27" s="40" customFormat="1" ht="22.5" customHeight="1" x14ac:dyDescent="0.3">
      <c r="A12" s="264" t="s">
        <v>376</v>
      </c>
      <c r="B12" s="264"/>
      <c r="C12" s="264"/>
      <c r="D12" s="264"/>
      <c r="E12" s="264"/>
      <c r="F12" s="264"/>
      <c r="G12" s="264"/>
      <c r="H12" s="264"/>
      <c r="I12" s="264"/>
      <c r="J12" s="264"/>
      <c r="K12" s="18"/>
      <c r="L12" s="18"/>
      <c r="M12" s="1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s="40" customFormat="1" ht="18.75" x14ac:dyDescent="0.3">
      <c r="A13" s="260" t="str">
        <f>'r1-'!A13:R13</f>
        <v>Субъекты Российской Федерации, на территории которых реализуется инвестиционный проект: Калининградская область</v>
      </c>
      <c r="B13" s="260"/>
      <c r="C13" s="260"/>
      <c r="D13" s="260"/>
      <c r="E13" s="260"/>
      <c r="F13" s="260"/>
      <c r="G13" s="260"/>
      <c r="H13" s="260"/>
      <c r="I13" s="260"/>
      <c r="J13" s="260"/>
      <c r="K13" s="18"/>
      <c r="L13" s="18"/>
      <c r="M13" s="1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s="40" customFormat="1" ht="18.75" x14ac:dyDescent="0.3">
      <c r="A14" s="260" t="str">
        <f>'r1-'!A14:R14</f>
        <v>Тип инвестиционного проекта: строительство</v>
      </c>
      <c r="B14" s="260"/>
      <c r="C14" s="260"/>
      <c r="D14" s="260"/>
      <c r="E14" s="260"/>
      <c r="F14" s="260"/>
      <c r="G14" s="260"/>
      <c r="H14" s="260"/>
      <c r="I14" s="260"/>
      <c r="J14" s="260"/>
      <c r="K14" s="18"/>
      <c r="L14" s="18"/>
      <c r="M14" s="1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s="40" customFormat="1" ht="18.75" customHeight="1" x14ac:dyDescent="0.3">
      <c r="A15" s="261" t="s">
        <v>377</v>
      </c>
      <c r="B15" s="261"/>
      <c r="C15" s="261"/>
      <c r="D15" s="261"/>
      <c r="E15" s="261"/>
      <c r="F15" s="261"/>
      <c r="G15" s="261"/>
      <c r="H15" s="261"/>
      <c r="I15" s="261"/>
      <c r="J15" s="261"/>
      <c r="K15" s="18"/>
      <c r="L15" s="18"/>
      <c r="M15" s="1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7" spans="1:25" ht="42" customHeight="1" x14ac:dyDescent="0.25">
      <c r="A17" s="246" t="s">
        <v>66</v>
      </c>
      <c r="B17" s="246"/>
      <c r="C17" s="246"/>
      <c r="D17" s="246"/>
    </row>
    <row r="18" spans="1:25" ht="36" customHeight="1" x14ac:dyDescent="0.25">
      <c r="A18" s="74" t="s">
        <v>0</v>
      </c>
      <c r="B18" s="1" t="s">
        <v>65</v>
      </c>
      <c r="C18" s="1" t="s">
        <v>47</v>
      </c>
      <c r="D18" s="184" t="s">
        <v>379</v>
      </c>
      <c r="F18" s="51"/>
      <c r="G18" s="27"/>
      <c r="H18" s="24"/>
      <c r="I18" s="33"/>
      <c r="J18" s="24"/>
      <c r="K18" s="50"/>
    </row>
    <row r="19" spans="1:25" ht="15" customHeight="1" x14ac:dyDescent="0.25">
      <c r="A19" s="75">
        <v>1</v>
      </c>
      <c r="B19" s="53">
        <v>2</v>
      </c>
      <c r="C19" s="53"/>
      <c r="D19" s="184">
        <v>3</v>
      </c>
      <c r="F19" s="97"/>
      <c r="G19" s="97"/>
      <c r="H19" s="36"/>
      <c r="I19" s="97"/>
      <c r="J19" s="36"/>
      <c r="K19" s="97"/>
    </row>
    <row r="20" spans="1:25" ht="90.75" customHeight="1" x14ac:dyDescent="0.25">
      <c r="A20" s="76">
        <v>1</v>
      </c>
      <c r="B20" s="49" t="s">
        <v>67</v>
      </c>
      <c r="C20" s="183">
        <v>375514.32018000004</v>
      </c>
      <c r="D20" s="183">
        <f>SUM('r1-'!R64,т3!Q15,т5!Q26,т2!P46,т4!T27)</f>
        <v>375514.32018000004</v>
      </c>
      <c r="F20" s="97"/>
    </row>
    <row r="21" spans="1:25" x14ac:dyDescent="0.25">
      <c r="A21" s="76">
        <v>2</v>
      </c>
      <c r="B21" s="2" t="s">
        <v>236</v>
      </c>
      <c r="C21" s="183">
        <v>70569.318000000014</v>
      </c>
      <c r="D21" s="183">
        <v>70569.318000000014</v>
      </c>
      <c r="F21" s="97"/>
      <c r="G21" s="102">
        <v>2018</v>
      </c>
      <c r="H21" s="102">
        <v>2019</v>
      </c>
      <c r="I21" s="102">
        <v>2020</v>
      </c>
      <c r="J21" s="34">
        <v>2021</v>
      </c>
      <c r="K21" s="101">
        <v>2022</v>
      </c>
      <c r="L21" s="101">
        <v>2023</v>
      </c>
      <c r="M21" s="102">
        <v>2024</v>
      </c>
      <c r="N21" s="102">
        <v>2025</v>
      </c>
      <c r="O21" s="102">
        <v>2026</v>
      </c>
      <c r="P21" s="34">
        <v>2027</v>
      </c>
      <c r="Q21" s="101">
        <v>2028</v>
      </c>
      <c r="R21" s="101">
        <v>2029</v>
      </c>
      <c r="S21" s="102">
        <v>2030</v>
      </c>
    </row>
    <row r="22" spans="1:25" ht="112.5" customHeight="1" x14ac:dyDescent="0.25">
      <c r="A22" s="76">
        <v>3</v>
      </c>
      <c r="B22" s="2" t="s">
        <v>123</v>
      </c>
      <c r="C22" s="183">
        <v>446086.63818000007</v>
      </c>
      <c r="D22" s="183">
        <f>SUM(D19:D21)</f>
        <v>446086.63818000007</v>
      </c>
      <c r="E22" s="188">
        <f>D22/1000</f>
        <v>446.08663818000008</v>
      </c>
      <c r="F22" s="97"/>
      <c r="G22" s="113">
        <v>104.4</v>
      </c>
      <c r="H22" s="113">
        <v>106.8</v>
      </c>
      <c r="I22" s="185">
        <v>105.6</v>
      </c>
      <c r="J22" s="185">
        <v>105.4</v>
      </c>
      <c r="K22" s="185">
        <v>101.1</v>
      </c>
      <c r="L22" s="185">
        <v>104.9</v>
      </c>
      <c r="M22" s="185">
        <v>104.7</v>
      </c>
      <c r="N22" s="101">
        <v>104.7</v>
      </c>
      <c r="O22" s="101">
        <v>104.7</v>
      </c>
      <c r="P22" s="101">
        <v>104.7</v>
      </c>
      <c r="Q22" s="101">
        <v>104.7</v>
      </c>
      <c r="R22" s="101">
        <v>104.7</v>
      </c>
      <c r="S22" s="101">
        <v>104.7</v>
      </c>
    </row>
    <row r="23" spans="1:25" ht="53.25" customHeight="1" x14ac:dyDescent="0.25">
      <c r="A23" s="52" t="s">
        <v>147</v>
      </c>
      <c r="B23" s="66" t="s">
        <v>69</v>
      </c>
      <c r="C23" s="183">
        <v>496664.32777066727</v>
      </c>
      <c r="D23" s="183">
        <f>D24+(D22-D24)*((D27/D26*(H22+100)/200)+D28/D26*(I22+100)/200*H22/100+D29/D26*((J22+100)/200*I22/100*H22/100)+D30/D26*((K22+100)/200*J22/100*I22/100*H22/100)+D31/D26*((L22+100)/200*K22/100*J22/100*I22/100*H22/100)+D32/D26*((M22+100)/200*L22/100*K22/100*J22/100*I22/100*H22/100)+D33/D26*((N22+100)/200*M22/100*L22/100*K22/100*J22/100*I22/100*H22/100))</f>
        <v>451155.26885955827</v>
      </c>
      <c r="E23" s="189">
        <f>D23/1000</f>
        <v>451.15526885955825</v>
      </c>
      <c r="F23" s="97"/>
      <c r="G23" s="50"/>
      <c r="H23" s="50"/>
      <c r="I23" s="50"/>
      <c r="J23" s="50"/>
      <c r="K23" s="50"/>
    </row>
    <row r="24" spans="1:25" ht="69" customHeight="1" x14ac:dyDescent="0.25">
      <c r="A24" s="52" t="s">
        <v>148</v>
      </c>
      <c r="B24" s="54" t="s">
        <v>124</v>
      </c>
      <c r="C24" s="183">
        <v>216886.56800000003</v>
      </c>
      <c r="D24" s="183">
        <f>D26</f>
        <v>417291.314304</v>
      </c>
      <c r="E24" s="6"/>
      <c r="F24" s="6"/>
    </row>
    <row r="25" spans="1:25" ht="53.25" customHeight="1" x14ac:dyDescent="0.25">
      <c r="A25" s="52" t="s">
        <v>149</v>
      </c>
      <c r="B25" s="54" t="s">
        <v>146</v>
      </c>
      <c r="C25" s="183">
        <v>279777.75977066724</v>
      </c>
      <c r="D25" s="183">
        <f>D23-D24</f>
        <v>33863.954555558274</v>
      </c>
      <c r="E25" s="190"/>
      <c r="F25" s="103"/>
    </row>
    <row r="26" spans="1:25" ht="84" customHeight="1" x14ac:dyDescent="0.25">
      <c r="A26" s="52" t="s">
        <v>145</v>
      </c>
      <c r="B26" s="54" t="s">
        <v>68</v>
      </c>
      <c r="C26" s="183">
        <v>198038.39099999997</v>
      </c>
      <c r="D26" s="183">
        <f>SUM(D27:D33)</f>
        <v>417291.314304</v>
      </c>
      <c r="E26" s="190"/>
      <c r="F26" s="6"/>
    </row>
    <row r="27" spans="1:25" x14ac:dyDescent="0.25">
      <c r="A27" s="52" t="s">
        <v>62</v>
      </c>
      <c r="B27" s="104" t="s">
        <v>159</v>
      </c>
      <c r="C27" s="183">
        <v>0</v>
      </c>
      <c r="D27" s="183">
        <v>0</v>
      </c>
      <c r="E27" s="190"/>
      <c r="F27" s="6"/>
    </row>
    <row r="28" spans="1:25" x14ac:dyDescent="0.25">
      <c r="A28" s="52" t="s">
        <v>63</v>
      </c>
      <c r="B28" s="104" t="s">
        <v>160</v>
      </c>
      <c r="C28" s="183">
        <v>0</v>
      </c>
      <c r="D28" s="183">
        <v>0</v>
      </c>
      <c r="E28" s="190"/>
      <c r="F28" s="6"/>
    </row>
    <row r="29" spans="1:25" x14ac:dyDescent="0.25">
      <c r="A29" s="52" t="s">
        <v>70</v>
      </c>
      <c r="B29" s="104" t="s">
        <v>161</v>
      </c>
      <c r="C29" s="183">
        <v>0</v>
      </c>
      <c r="D29" s="183">
        <v>216886.56800000003</v>
      </c>
      <c r="E29" s="190"/>
      <c r="F29" s="6"/>
    </row>
    <row r="30" spans="1:25" x14ac:dyDescent="0.25">
      <c r="A30" s="52" t="s">
        <v>165</v>
      </c>
      <c r="B30" s="104" t="s">
        <v>169</v>
      </c>
      <c r="C30" s="183">
        <v>198038.39099999997</v>
      </c>
      <c r="D30" s="183">
        <f>Y30*1000</f>
        <v>200404.74630399997</v>
      </c>
      <c r="E30" s="190"/>
      <c r="F30" s="6"/>
      <c r="Y30" s="6">
        <v>200.40474630399999</v>
      </c>
    </row>
    <row r="31" spans="1:25" ht="15.75" customHeight="1" x14ac:dyDescent="0.25">
      <c r="A31" s="52" t="s">
        <v>166</v>
      </c>
      <c r="B31" s="104" t="s">
        <v>170</v>
      </c>
      <c r="C31" s="183">
        <v>0</v>
      </c>
      <c r="D31" s="183">
        <v>0</v>
      </c>
      <c r="E31" s="190"/>
      <c r="F31" s="6"/>
    </row>
    <row r="32" spans="1:25" ht="15.75" customHeight="1" x14ac:dyDescent="0.25">
      <c r="A32" s="52" t="s">
        <v>167</v>
      </c>
      <c r="B32" s="104" t="s">
        <v>170</v>
      </c>
      <c r="C32" s="183">
        <v>0</v>
      </c>
      <c r="D32" s="183">
        <v>0</v>
      </c>
      <c r="E32" s="190"/>
      <c r="F32" s="6"/>
    </row>
    <row r="33" spans="1:28" ht="15.75" customHeight="1" x14ac:dyDescent="0.25">
      <c r="A33" s="52" t="s">
        <v>168</v>
      </c>
      <c r="B33" s="104" t="s">
        <v>171</v>
      </c>
      <c r="C33" s="183">
        <v>0</v>
      </c>
      <c r="D33" s="183">
        <v>0</v>
      </c>
      <c r="E33" s="6"/>
      <c r="F33" s="6"/>
    </row>
    <row r="34" spans="1:28" ht="53.25" customHeight="1" x14ac:dyDescent="0.25">
      <c r="A34" s="172">
        <v>8</v>
      </c>
      <c r="B34" s="105" t="s">
        <v>371</v>
      </c>
      <c r="C34" s="183">
        <v>496.66432777066728</v>
      </c>
      <c r="D34" s="183">
        <f>D23/1000</f>
        <v>451.15526885955825</v>
      </c>
      <c r="E34" s="6"/>
      <c r="F34" s="6"/>
    </row>
    <row r="35" spans="1:28" ht="53.25" customHeight="1" x14ac:dyDescent="0.25">
      <c r="A35" s="173">
        <v>9</v>
      </c>
      <c r="B35" s="105" t="s">
        <v>372</v>
      </c>
      <c r="C35" s="183">
        <v>0</v>
      </c>
      <c r="D35" s="183">
        <v>0</v>
      </c>
      <c r="E35" s="6"/>
      <c r="F35" s="6"/>
    </row>
    <row r="36" spans="1:28" ht="45.75" customHeight="1" x14ac:dyDescent="0.25">
      <c r="A36" s="52">
        <v>10</v>
      </c>
      <c r="B36" s="105" t="s">
        <v>373</v>
      </c>
      <c r="C36" s="183">
        <v>496664.32777066727</v>
      </c>
      <c r="D36" s="183">
        <f>D23</f>
        <v>451155.26885955827</v>
      </c>
      <c r="E36" s="191"/>
      <c r="F36" s="110">
        <f>D36/1000</f>
        <v>451.15526885955825</v>
      </c>
    </row>
    <row r="37" spans="1:28" x14ac:dyDescent="0.25">
      <c r="A37" s="106"/>
      <c r="B37" s="107"/>
      <c r="C37" s="107"/>
      <c r="D37" s="108"/>
      <c r="E37" s="109"/>
      <c r="F37" s="109"/>
    </row>
    <row r="38" spans="1:28" x14ac:dyDescent="0.25">
      <c r="A38" s="96" t="s">
        <v>173</v>
      </c>
      <c r="G38" s="96"/>
      <c r="H38" s="96"/>
      <c r="I38" s="96"/>
      <c r="J38" s="88"/>
      <c r="K38" s="36"/>
      <c r="L38" s="50"/>
      <c r="M38" s="50"/>
      <c r="N38" s="50"/>
      <c r="AB38" s="168"/>
    </row>
    <row r="39" spans="1:28" ht="36" customHeight="1" x14ac:dyDescent="0.25">
      <c r="A39" s="96" t="s">
        <v>174</v>
      </c>
      <c r="F39" s="220"/>
      <c r="G39" s="220"/>
      <c r="H39" s="220"/>
      <c r="I39" s="220"/>
      <c r="J39" s="88"/>
      <c r="K39" s="36"/>
      <c r="L39" s="50"/>
      <c r="M39" s="50"/>
      <c r="N39" s="50"/>
    </row>
    <row r="40" spans="1:28" ht="31.5" customHeight="1" x14ac:dyDescent="0.25">
      <c r="E40" s="187" t="s">
        <v>61</v>
      </c>
    </row>
    <row r="41" spans="1:28" s="50" customFormat="1" ht="69.75" customHeight="1" x14ac:dyDescent="0.25">
      <c r="E41" s="186"/>
      <c r="F41" s="36"/>
    </row>
    <row r="42" spans="1:28" s="50" customFormat="1" ht="18.75" customHeight="1" x14ac:dyDescent="0.25">
      <c r="A42" s="220"/>
      <c r="B42" s="220"/>
      <c r="C42" s="220"/>
      <c r="D42" s="220"/>
      <c r="E42" s="186"/>
      <c r="F42" s="36"/>
    </row>
    <row r="43" spans="1:28" s="50" customFormat="1" ht="41.25" customHeight="1" x14ac:dyDescent="0.25">
      <c r="A43" s="234" t="s">
        <v>131</v>
      </c>
      <c r="B43" s="234"/>
      <c r="C43" s="234"/>
      <c r="D43" s="234"/>
      <c r="E43" s="186"/>
      <c r="F43" s="36"/>
    </row>
    <row r="44" spans="1:28" s="50" customFormat="1" ht="38.25" customHeight="1" x14ac:dyDescent="0.25">
      <c r="A44" s="235" t="s">
        <v>128</v>
      </c>
      <c r="B44" s="235"/>
      <c r="C44" s="235"/>
      <c r="D44" s="235"/>
      <c r="E44" s="88"/>
      <c r="F44" s="36"/>
    </row>
    <row r="45" spans="1:28" s="50" customFormat="1" ht="18.75" customHeight="1" x14ac:dyDescent="0.25">
      <c r="A45" s="235" t="s">
        <v>129</v>
      </c>
      <c r="B45" s="235"/>
      <c r="C45" s="235"/>
      <c r="D45" s="235"/>
      <c r="E45" s="186"/>
      <c r="F45" s="36"/>
    </row>
    <row r="46" spans="1:28" s="50" customFormat="1" ht="217.5" customHeight="1" x14ac:dyDescent="0.25">
      <c r="A46" s="235" t="s">
        <v>130</v>
      </c>
      <c r="B46" s="235"/>
      <c r="C46" s="235"/>
      <c r="D46" s="235"/>
      <c r="E46" s="186"/>
      <c r="F46" s="36"/>
    </row>
    <row r="47" spans="1:28" ht="53.25" customHeight="1" x14ac:dyDescent="0.25">
      <c r="A47" s="216"/>
      <c r="B47" s="218"/>
      <c r="C47" s="218"/>
      <c r="D47" s="218"/>
    </row>
    <row r="48" spans="1:28" x14ac:dyDescent="0.25">
      <c r="A48" s="219"/>
      <c r="B48" s="219"/>
      <c r="C48" s="219"/>
      <c r="D48" s="219"/>
    </row>
    <row r="49" spans="2:3" x14ac:dyDescent="0.25">
      <c r="B49"/>
      <c r="C49"/>
    </row>
    <row r="53" spans="2:3" x14ac:dyDescent="0.25">
      <c r="B53"/>
      <c r="C53"/>
    </row>
  </sheetData>
  <mergeCells count="21">
    <mergeCell ref="A14:J14"/>
    <mergeCell ref="A15:J15"/>
    <mergeCell ref="A17:D17"/>
    <mergeCell ref="A9:J9"/>
    <mergeCell ref="A10:J10"/>
    <mergeCell ref="A11:J11"/>
    <mergeCell ref="A12:J12"/>
    <mergeCell ref="A13:J13"/>
    <mergeCell ref="A4:J4"/>
    <mergeCell ref="A5:J5"/>
    <mergeCell ref="A6:J6"/>
    <mergeCell ref="A7:J7"/>
    <mergeCell ref="A8:J8"/>
    <mergeCell ref="A47:D47"/>
    <mergeCell ref="A48:D48"/>
    <mergeCell ref="A46:D46"/>
    <mergeCell ref="F39:I39"/>
    <mergeCell ref="A42:D42"/>
    <mergeCell ref="A43:D43"/>
    <mergeCell ref="A44:D44"/>
    <mergeCell ref="A45:D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2022-03-23T14:39:24Z</dcterms:modified>
</cp:coreProperties>
</file>