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L 21-22 кондиционер — Луговая\"/>
    </mc:Choice>
  </mc:AlternateContent>
  <xr:revisionPtr revIDLastSave="0" documentId="13_ncr:1_{34E12674-1423-4780-A456-29EC59B53B85}" xr6:coauthVersionLast="47" xr6:coauthVersionMax="47" xr10:uidLastSave="{00000000-0000-0000-0000-000000000000}"/>
  <bookViews>
    <workbookView xWindow="510" yWindow="600" windowWidth="28290" windowHeight="1560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30" i="22" l="1"/>
  <c r="F25" i="15"/>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C51" i="7" s="1"/>
  <c r="AC53" i="15"/>
  <c r="AC54" i="15"/>
  <c r="AC55" i="15"/>
  <c r="AC56" i="15"/>
  <c r="AC57" i="15"/>
  <c r="AC58" i="15"/>
  <c r="AC59" i="15"/>
  <c r="AC60" i="15"/>
  <c r="AC61" i="15"/>
  <c r="AC62" i="15"/>
  <c r="AC63" i="15"/>
  <c r="AC64" i="15"/>
  <c r="AC24" i="15"/>
  <c r="C50" i="7" s="1"/>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E65" i="27"/>
  <c r="E59" i="27" s="1"/>
  <c r="E66" i="27" s="1"/>
  <c r="E68" i="27" s="1"/>
  <c r="K138" i="27"/>
  <c r="K139" i="27"/>
  <c r="F107" i="27"/>
  <c r="E106" i="27"/>
  <c r="I76" i="27"/>
  <c r="J67" i="27"/>
  <c r="I65" i="27"/>
  <c r="I59" i="27" s="1"/>
  <c r="D79" i="27" l="1"/>
  <c r="E79" i="27" s="1"/>
  <c r="C75" i="27"/>
  <c r="E75" i="27"/>
  <c r="E70" i="27"/>
  <c r="E71" i="27" s="1"/>
  <c r="E72" i="27" s="1"/>
  <c r="B70" i="27"/>
  <c r="B71" i="27" s="1"/>
  <c r="B78" i="27" s="1"/>
  <c r="B75" i="27"/>
  <c r="D75" i="27"/>
  <c r="D70" i="27"/>
  <c r="D71" i="27" s="1"/>
  <c r="D72" i="27" s="1"/>
  <c r="F106" i="27"/>
  <c r="G107" i="27"/>
  <c r="L139" i="27"/>
  <c r="L138" i="27"/>
  <c r="J76" i="27"/>
  <c r="J65" i="27"/>
  <c r="J59" i="27" s="1"/>
  <c r="K67" i="27"/>
  <c r="B83" i="27" l="1"/>
  <c r="B86" i="27" s="1"/>
  <c r="B72" i="27"/>
  <c r="C78" i="27"/>
  <c r="C83" i="27" s="1"/>
  <c r="C86" i="27" s="1"/>
  <c r="D78" i="27"/>
  <c r="D83" i="27" s="1"/>
  <c r="D86" i="27" s="1"/>
  <c r="M139" i="27"/>
  <c r="M138" i="27"/>
  <c r="L67" i="27"/>
  <c r="K76" i="27"/>
  <c r="K65" i="27"/>
  <c r="K59" i="27" s="1"/>
  <c r="G106" i="27"/>
  <c r="H107" i="27"/>
  <c r="B88" i="27"/>
  <c r="C84" i="27" l="1"/>
  <c r="D88" i="27"/>
  <c r="B84" i="27"/>
  <c r="B89" i="27" s="1"/>
  <c r="C88" i="27"/>
  <c r="D84" i="27"/>
  <c r="D89" i="27" s="1"/>
  <c r="E78" i="27"/>
  <c r="E83" i="27" s="1"/>
  <c r="E86" i="27" s="1"/>
  <c r="E87" i="27" s="1"/>
  <c r="D87" i="27"/>
  <c r="C87" i="27"/>
  <c r="B87" i="27"/>
  <c r="B90" i="27" s="1"/>
  <c r="M67" i="27"/>
  <c r="L76" i="27"/>
  <c r="L65" i="27"/>
  <c r="L59" i="27" s="1"/>
  <c r="N138" i="27"/>
  <c r="H106" i="27"/>
  <c r="J107" i="27"/>
  <c r="C89" i="27" l="1"/>
  <c r="E84" i="27"/>
  <c r="E89" i="27"/>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9" i="27" s="1"/>
  <c r="O88" i="27"/>
  <c r="N90" i="27"/>
  <c r="P72"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Y71" i="27"/>
  <c r="AF106" i="27"/>
  <c r="AB49" i="27" s="1"/>
  <c r="AB58" i="27" s="1"/>
  <c r="Z70" i="27"/>
  <c r="Z75" i="27"/>
  <c r="X87" i="27" l="1"/>
  <c r="X84" i="27"/>
  <c r="X89" i="27" s="1"/>
  <c r="X88" i="27"/>
  <c r="Y78" i="27"/>
  <c r="Y83" i="27" s="1"/>
  <c r="Y86" i="27" s="1"/>
  <c r="Y87" i="27" s="1"/>
  <c r="X90" i="27"/>
  <c r="Y72" i="27"/>
  <c r="Z71" i="27"/>
  <c r="AB80" i="27"/>
  <c r="AB66" i="27"/>
  <c r="AB68" i="27" s="1"/>
  <c r="AB79" i="27"/>
  <c r="AG106" i="27"/>
  <c r="AC49" i="27" s="1"/>
  <c r="AC58" i="27" s="1"/>
  <c r="AA75" i="27"/>
  <c r="AA70" i="27"/>
  <c r="AM138" i="27"/>
  <c r="AM139" i="27"/>
  <c r="Y90" i="27" l="1"/>
  <c r="Y88" i="27"/>
  <c r="Y84" i="27"/>
  <c r="Y89" i="27" s="1"/>
  <c r="Z78" i="27"/>
  <c r="Z83" i="27" s="1"/>
  <c r="Z86" i="27" s="1"/>
  <c r="Z87" i="27" s="1"/>
  <c r="Z90" i="27" s="1"/>
  <c r="Z72" i="27"/>
  <c r="AC80" i="27"/>
  <c r="AC66" i="27"/>
  <c r="AC68" i="27" s="1"/>
  <c r="AC79" i="27"/>
  <c r="AA71" i="27"/>
  <c r="AN139" i="27"/>
  <c r="AN138" i="27"/>
  <c r="AH106" i="27"/>
  <c r="AD49" i="27" s="1"/>
  <c r="AD58" i="27" s="1"/>
  <c r="AB75" i="27"/>
  <c r="AB70" i="27"/>
  <c r="AA78" i="27" l="1"/>
  <c r="AA83" i="27" s="1"/>
  <c r="AA86" i="27" s="1"/>
  <c r="AA87" i="27" s="1"/>
  <c r="AA90" i="27" s="1"/>
  <c r="Z84" i="27"/>
  <c r="Z89" i="27" s="1"/>
  <c r="Z88" i="27"/>
  <c r="AA88" i="27"/>
  <c r="AA84" i="27"/>
  <c r="AA89" i="27" s="1"/>
  <c r="AC75" i="27"/>
  <c r="AC70" i="27"/>
  <c r="AD80" i="27"/>
  <c r="AD66" i="27"/>
  <c r="AD68" i="27" s="1"/>
  <c r="AD79" i="27"/>
  <c r="AA72" i="27"/>
  <c r="AB71" i="27"/>
  <c r="AB78" i="27" s="1"/>
  <c r="AB83" i="27" s="1"/>
  <c r="AO138" i="27"/>
  <c r="AI106" i="27"/>
  <c r="AE49" i="27" s="1"/>
  <c r="AE58" i="27" s="1"/>
  <c r="AB86" i="27" l="1"/>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38" i="22" l="1"/>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E33" i="15"/>
  <c r="E32" i="15"/>
  <c r="E31" i="15"/>
  <c r="W30" i="15"/>
  <c r="V30" i="15"/>
  <c r="U30" i="15"/>
  <c r="S30" i="15"/>
  <c r="Q30" i="15"/>
  <c r="O30" i="15"/>
  <c r="M30" i="15"/>
  <c r="G30" i="15"/>
  <c r="E29" i="15"/>
  <c r="E28" i="15"/>
  <c r="E27" i="15"/>
  <c r="E26" i="15"/>
  <c r="E25" i="15"/>
  <c r="W24" i="15"/>
  <c r="V24" i="15"/>
  <c r="U24" i="15"/>
  <c r="S24" i="15"/>
  <c r="Q24" i="15"/>
  <c r="O24" i="15"/>
  <c r="M24" i="15"/>
  <c r="G24" i="15"/>
  <c r="B59" i="22" l="1"/>
  <c r="B46" i="22"/>
  <c r="B72" i="22"/>
  <c r="B88" i="22"/>
  <c r="B68" i="22"/>
  <c r="B83" i="22"/>
  <c r="B63" i="22"/>
  <c r="B76" i="22"/>
  <c r="B51" i="22"/>
  <c r="B80" i="22"/>
  <c r="B90" i="22"/>
  <c r="B42" i="22"/>
  <c r="B55" i="22"/>
  <c r="E24" i="15"/>
  <c r="E30" i="15"/>
  <c r="E52" i="15"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<sst xmlns="http://schemas.openxmlformats.org/spreadsheetml/2006/main" count="1394" uniqueCount="612">
  <si>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</si>
  <si>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</si>
  <si>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</si>
  <si>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</si>
  <si>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</si>
  <si>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</si>
  <si>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</si>
  <si>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</si>
  <si>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</si>
  <si>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</si>
  <si>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</si>
  <si>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</si>
  <si>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</si>
  <si>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</si>
  <si>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</si>
  <si>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</si>
  <si>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</si>
  <si>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</si>
  <si>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</si>
  <si>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</si>
  <si>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</si>
  <si>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</si>
  <si>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</si>
  <si>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</si>
  <si>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</si>
  <si>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</si>
  <si>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</si>
  <si>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</si>
  <si>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</si>
  <si>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</si>
  <si>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</si>
  <si>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</si>
  <si>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</si>
  <si>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</si>
  <si>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</si>
  <si>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</si>
  <si>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</si>
  <si>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</si>
  <si>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</si>
  <si>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</si>
  <si>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</si>
  <si>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</si>
  <si>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</si>
  <si>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</si>
  <si>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</si>
  <si>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</si>
  <si>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</si>
  <si>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</si>
  <si>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</si>
  <si>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</si>
  <si>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</si>
  <si>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</si>
  <si>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</si>
  <si>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</si>
  <si>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</si>
  <si>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</si>
  <si>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</si>
  <si>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</si>
  <si>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</si>
  <si>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</si>
  <si>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</si>
  <si>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</si>
  <si>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</si>
  <si>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</si>
  <si>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</si>
  <si>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</si>
  <si>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</si>
  <si>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</si>
  <si>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</si>
  <si>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</si>
  <si>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</si>
  <si>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</si>
  <si>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</si>
  <si>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</si>
  <si>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</si>
  <si>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</si>
  <si>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</si>
  <si>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</si>
  <si>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</si>
  <si>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</si>
  <si>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</si>
  <si>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</si>
  <si>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</si>
  <si>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</si>
  <si>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</si>
  <si>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</si>
  <si>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</si>
  <si>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</si>
  <si>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</si>
  <si>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</si>
  <si>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</si>
  <si>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</si>
  <si>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</si>
  <si>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</si>
  <si>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</si>
  <si>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</si>
  <si>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</si>
  <si>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</si>
  <si>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</si>
  <si>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</si>
  <si>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</si>
  <si>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</si>
  <si>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</si>
  <si>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</si>
  <si>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</si>
  <si>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</si>
  <si>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</si>
  <si>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</si>
  <si>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</si>
  <si>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</si>
  <si>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</si>
  <si>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</si>
  <si>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</si>
  <si>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</si>
  <si>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</si>
  <si>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</si>
  <si>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</si>
  <si>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</si>
  <si>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</si>
  <si>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</si>
  <si>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</si>
  <si>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</si>
  <si>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</si>
  <si>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</si>
  <si>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</si>
  <si>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</si>
  <si>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</si>
  <si>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</si>
  <si>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</si>
  <si>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</si>
  <si>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</si>
  <si>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</si>
  <si>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</si>
  <si>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</si>
  <si>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</si>
  <si>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</si>
  <si>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</si>
  <si>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</si>
  <si>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</si>
  <si>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</si>
  <si>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</si>
  <si>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</si>
  <si>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</si>
  <si>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</si>
  <si>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</si>
  <si>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</si>
  <si>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</si>
  <si>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</si>
  <si>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</si>
  <si>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</si>
  <si>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</si>
  <si>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</si>
  <si>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</si>
  <si>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</si>
  <si>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</si>
  <si>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</si>
  <si>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</si>
  <si>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</si>
  <si>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</si>
  <si>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</si>
  <si>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</si>
  <si>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</si>
  <si>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</si>
  <si>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</si>
  <si>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</si>
  <si>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</si>
  <si>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</si>
  <si>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</si>
  <si>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</si>
  <si>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</si>
  <si>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</si>
  <si>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</si>
  <si>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</si>
  <si>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</si>
  <si>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</si>
  <si>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</si>
  <si>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</si>
  <si>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</si>
  <si>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</si>
  <si>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</si>
  <si>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</si>
  <si>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</si>
  <si>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</si>
  <si>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</si>
  <si>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</si>
  <si>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</si>
  <si>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</si>
  <si>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</si>
  <si>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</si>
  <si>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</si>
  <si>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</si>
  <si>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</si>
  <si>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</si>
  <si>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</si>
  <si>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</si>
  <si>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</si>
  <si>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</si>
  <si>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</si>
  <si>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</si>
  <si>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</si>
  <si>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</si>
  <si>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</si>
  <si>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</si>
  <si>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</si>
  <si>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</si>
  <si>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</si>
  <si>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</si>
  <si>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</si>
  <si>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</si>
  <si>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</si>
  <si>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</si>
  <si>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</si>
  <si>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</si>
  <si>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</si>
  <si>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</si>
  <si>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</si>
  <si>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</si>
  <si>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</si>
  <si>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</si>
  <si>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</si>
  <si>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</si>
  <si>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</si>
  <si>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</si>
  <si>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</si>
  <si>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</si>
  <si>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</si>
  <si>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</si>
  <si>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</si>
  <si>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</si>
  <si>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</si>
  <si>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</si>
  <si>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</si>
  <si>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</si>
  <si>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</si>
  <si>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</si>
  <si>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</si>
  <si>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</si>
  <si>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</si>
  <si>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</si>
  <si>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</si>
  <si>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</si>
  <si>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</si>
  <si>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</si>
  <si>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</si>
  <si>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</si>
  <si>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</si>
  <si>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</si>
  <si>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</si>
  <si>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</si>
  <si>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</si>
  <si>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</si>
  <si>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</si>
  <si>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</si>
  <si>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</si>
  <si>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</si>
  <si>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</si>
  <si>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</si>
  <si>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</si>
  <si>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</si>
  <si>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</si>
  <si>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</si>
  <si>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</si>
  <si>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</si>
  <si>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</si>
  <si>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</si>
  <si>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</si>
  <si>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</si>
  <si>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</si>
  <si>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</si>
  <si>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</si>
  <si>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</si>
  <si>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</si>
  <si>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</si>
  <si>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</si>
  <si>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</si>
  <si>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</si>
  <si>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</si>
  <si>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</si>
  <si>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</si>
  <si>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</si>
  <si>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</si>
  <si>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</si>
  <si>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</si>
  <si>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</si>
  <si>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</si>
  <si>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</si>
  <si>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</si>
  <si>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</si>
  <si>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</si>
  <si>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</si>
  <si>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</si>
  <si>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</si>
  <si>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</si>
  <si>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</si>
  <si>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</si>
  <si>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</si>
  <si>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</si>
  <si>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</si>
  <si>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</si>
  <si>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</si>
  <si>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</si>
  <si>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</si>
  <si>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</si>
  <si>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</si>
  <si>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</si>
  <si>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</si>
  <si>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</si>
  <si>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</si>
  <si>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</si>
  <si>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</si>
  <si>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</si>
  <si>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</si>
  <si>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</si>
  <si>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</si>
  <si>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</si>
  <si>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</si>
  <si>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</si>
  <si>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</si>
  <si>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</si>
  <si>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</si>
  <si>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</si>
  <si>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</si>
  <si>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</si>
  <si>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</si>
  <si>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</si>
  <si>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</si>
  <si>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</si>
  <si>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</si>
  <si>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</si>
  <si>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</si>
  <si>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</si>
  <si>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</si>
  <si>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</si>
  <si>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</si>
  <si>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</si>
  <si>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</si>
  <si>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</si>
  <si>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</si>
  <si>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</si>
  <si>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</si>
  <si>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</si>
  <si>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</si>
  <si>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</si>
  <si>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</si>
  <si>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</si>
  <si>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</si>
  <si>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</si>
  <si>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</si>
  <si>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</si>
  <si>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</si>
  <si>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</si>
  <si>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</si>
  <si>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</si>
  <si>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</si>
  <si>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</si>
  <si>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</si>
  <si>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</si>
  <si>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</si>
  <si>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</si>
  <si>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</si>
  <si>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</si>
  <si>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</si>
  <si>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</si>
  <si>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</si>
  <si>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</si>
  <si>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</si>
  <si>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</si>
  <si>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</si>
  <si>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</si>
  <si>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</si>
  <si>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</si>
  <si>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</si>
  <si>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</si>
  <si>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</si>
  <si>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</si>
  <si>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</si>
  <si>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</si>
  <si>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</si>
  <si>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</si>
  <si>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</si>
  <si>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</si>
  <si>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</si>
  <si>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</si>
  <si>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</si>
  <si>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</si>
  <si>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</si>
  <si>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</si>
  <si>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</si>
  <si>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</si>
  <si>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</si>
  <si>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</si>
  <si>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</si>
  <si>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</si>
  <si>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</si>
  <si>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</si>
  <si>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</si>
  <si>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</si>
  <si>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</si>
  <si>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</si>
  <si>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</si>
  <si>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</si>
  <si>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</si>
  <si>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</si>
  <si>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</si>
  <si>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</si>
  <si>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</si>
  <si>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</si>
  <si>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</si>
  <si>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</si>
  <si>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</si>
  <si>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</si>
  <si>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</si>
  <si>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</si>
  <si>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</si>
  <si>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</si>
  <si>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</si>
  <si>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</si>
  <si>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</si>
  <si>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</si>
  <si>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</si>
  <si>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</si>
  <si>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</si>
  <si>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</si>
  <si>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</si>
  <si>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</si>
  <si>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</si>
  <si>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</si>
  <si>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</si>
  <si>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</si>
  <si>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</si>
  <si>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</si>
  <si>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</si>
  <si>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</si>
  <si>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</si>
  <si>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</si>
  <si>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</si>
  <si>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</si>
  <si>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</si>
  <si>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</si>
  <si>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</si>
  <si>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</si>
  <si>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</si>
  <si>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</si>
  <si>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</si>
  <si>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</si>
  <si>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</si>
  <si>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</si>
  <si>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</si>
  <si>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</si>
  <si>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</si>
  <si>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</si>
  <si>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</si>
  <si>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</si>
  <si>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</si>
  <si>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</si>
  <si>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</si>
  <si>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</si>
  <si>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</si>
  <si>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</si>
  <si>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</si>
  <si>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</si>
  <si>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</si>
  <si>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</si>
  <si>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</si>
  <si>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</si>
  <si>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</si>
  <si>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</si>
  <si>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</si>
  <si>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</si>
  <si>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</si>
  <si>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</si>
  <si>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</si>
  <si>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</si>
  <si>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</si>
  <si>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</si>
  <si>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</si>
  <si>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</si>
  <si>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</si>
  <si>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</si>
  <si>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</si>
  <si>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</si>
  <si>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</si>
  <si>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</si>
  <si>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</si>
  <si>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</si>
  <si>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</si>
  <si>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</si>
  <si>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</si>
  <si>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</si>
  <si>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</si>
  <si>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</si>
  <si>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</si>
  <si>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</si>
  <si>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</si>
  <si>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</si>
  <si>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</si>
  <si>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</si>
  <si>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</si>
  <si>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</si>
  <si>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</si>
  <si>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</si>
  <si>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</si>
  <si>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</si>
  <si>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</si>
  <si>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</si>
  <si>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</si>
  <si>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</si>
  <si>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</si>
  <si>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</si>
  <si>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</si>
  <si>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</si>
  <si>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</si>
  <si>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</si>
  <si>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</si>
  <si>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</si>
  <si>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</si>
  <si>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</si>
  <si>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</si>
  <si>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</si>
  <si>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</si>
  <si>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</si>
  <si>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</si>
  <si>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</si>
  <si>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</si>
  <si>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</si>
  <si>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</si>
  <si>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</si>
  <si>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</si>
  <si>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</si>
  <si>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</si>
  <si>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</si>
  <si>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</si>
  <si>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</si>
  <si>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</si>
  <si>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</si>
  <si>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</si>
  <si>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</si>
  <si>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2022 год</t>
  </si>
  <si>
    <t>2021 год</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</si>
  <si>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</si>
  <si>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</si>
  <si>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</si>
  <si>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</si>
  <si>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</si>
  <si>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</si>
  <si>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</si>
  <si>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</si>
  <si>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</si>
  <si>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</si>
  <si>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</si>
  <si>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</si>
  <si>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</si>
  <si>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</si>
  <si>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</si>
  <si>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</si>
  <si>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</si>
  <si>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</si>
  <si>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</si>
  <si>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</si>
  <si>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</si>
  <si>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</si>
  <si>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</si>
  <si>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</si>
  <si>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</si>
  <si>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</si>
  <si>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</si>
  <si>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</si>
  <si>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</si>
  <si>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</si>
  <si>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</si>
  <si>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</si>
  <si>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</si>
  <si>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</si>
  <si>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</si>
  <si>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</si>
  <si>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</si>
  <si>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</si>
  <si>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</si>
  <si>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</si>
  <si>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</si>
  <si>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</si>
  <si>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</si>
  <si>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</si>
  <si>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</si>
  <si>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</si>
  <si>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</si>
  <si>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</si>
  <si>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</si>
  <si>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</si>
  <si>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</si>
  <si>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</si>
  <si>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</si>
  <si>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</si>
  <si>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</si>
  <si>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</si>
  <si>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</si>
  <si>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</si>
  <si>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</si>
  <si>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</si>
  <si>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</si>
  <si>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</si>
  <si>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</si>
  <si>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</si>
  <si>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</si>
  <si>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</si>
  <si>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Устройство систем кондиционирования ПС Луговая, ПС Окружная</t>
  </si>
  <si>
    <t>L 21-23</t>
  </si>
  <si>
    <t>Гурьевский район</t>
  </si>
  <si>
    <t xml:space="preserve">Монтаж кондиционеров </t>
  </si>
  <si>
    <t>З</t>
  </si>
  <si>
    <t>акт выполненных работ</t>
  </si>
  <si>
    <t>ООО"Вектор"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</si>
</sst>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Fill="1" applyBorder="1" applyAlignment="1">
      <alignment horizontal="justify"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47" zoomScaleSheetLayoutView="100" workbookViewId="0">
      <selection activeCell="C25" sqref="C25"/>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4" t="s">
        <v>545</v>
      </c>
      <c r="B5" s="404"/>
      <c r="C5" s="404"/>
      <c r="D5" s="147"/>
      <c r="E5" s="147"/>
      <c r="F5" s="147"/>
      <c r="G5" s="147"/>
      <c r="H5" s="147"/>
      <c r="I5" s="147"/>
      <c r="J5" s="147"/>
    </row>
    <row r="6" spans="1:22" s="15" customFormat="1" ht="18.75" x14ac:dyDescent="0.3">
      <c r="A6" s="163"/>
      <c r="H6" s="162"/>
    </row>
    <row r="7" spans="1:22" s="15" customFormat="1" ht="18.75" x14ac:dyDescent="0.2">
      <c r="A7" s="408" t="s">
        <v>7</v>
      </c>
      <c r="B7" s="408"/>
      <c r="C7" s="408"/>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9" t="s">
        <v>546</v>
      </c>
      <c r="B9" s="409"/>
      <c r="C9" s="409"/>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5" t="s">
        <v>6</v>
      </c>
      <c r="B10" s="405"/>
      <c r="C10" s="405"/>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7" t="s">
        <v>606</v>
      </c>
      <c r="B12" s="407"/>
      <c r="C12" s="407"/>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5" t="s">
        <v>5</v>
      </c>
      <c r="B13" s="405"/>
      <c r="C13" s="405"/>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10" t="s">
        <v>605</v>
      </c>
      <c r="B15" s="410"/>
      <c r="C15" s="410"/>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5" t="s">
        <v>4</v>
      </c>
      <c r="B16" s="405"/>
      <c r="C16" s="405"/>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6" t="s">
        <v>494</v>
      </c>
      <c r="B18" s="407"/>
      <c r="C18" s="407"/>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604</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1"/>
      <c r="B24" s="402"/>
      <c r="C24" s="403"/>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607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1"/>
      <c r="B39" s="402"/>
      <c r="C39" s="403"/>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s">
        <v>526</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1"/>
      <c r="B47" s="402"/>
      <c r="C47" s="403"/>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ввод'!AC24,2)," млн.рублей")</f>
        <v>0,29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ввод'!AC52,2)," млн.рублей")</f>
        <v>0,29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F24" sqref="F24:F64"/>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59"/>
      <c r="B5" s="59"/>
      <c r="C5" s="59"/>
      <c r="D5" s="59"/>
      <c r="E5" s="59"/>
      <c r="F5" s="59"/>
      <c r="AC5" s="14"/>
    </row>
    <row r="6" spans="1:29"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7" t="str">
        <f>'1. паспорт местоположение'!A9:C9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7" t="str">
        <f>'1. паспорт местоположение'!A12:C12</f>
        <v>L 21-23</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1" t="str">
        <f>'1. паспорт местоположение'!A15</f>
        <v>Устройство систем кондиционирования ПС Луговая, ПС Окружная</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row>
    <row r="17" spans="1:32" x14ac:dyDescent="0.25">
      <c r="A17" s="59"/>
      <c r="AB17" s="59"/>
    </row>
    <row r="18" spans="1:32" x14ac:dyDescent="0.25">
      <c r="A18" s="495" t="s">
        <v>479</v>
      </c>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5"/>
      <c r="AC18" s="495"/>
    </row>
    <row r="19" spans="1:32" x14ac:dyDescent="0.25">
      <c r="A19" s="59"/>
      <c r="B19" s="59"/>
      <c r="C19" s="59"/>
      <c r="D19" s="59"/>
      <c r="E19" s="59"/>
      <c r="F19" s="59"/>
      <c r="AB19" s="59"/>
    </row>
    <row r="20" spans="1:32" ht="33" customHeight="1" x14ac:dyDescent="0.25">
      <c r="A20" s="485" t="s">
        <v>182</v>
      </c>
      <c r="B20" s="485" t="s">
        <v>181</v>
      </c>
      <c r="C20" s="484" t="s">
        <v>180</v>
      </c>
      <c r="D20" s="484"/>
      <c r="E20" s="488" t="s">
        <v>179</v>
      </c>
      <c r="F20" s="488"/>
      <c r="G20" s="485" t="s">
        <v>550</v>
      </c>
      <c r="H20" s="482" t="s">
        <v>549</v>
      </c>
      <c r="I20" s="483"/>
      <c r="J20" s="483"/>
      <c r="K20" s="483"/>
      <c r="L20" s="482" t="s">
        <v>538</v>
      </c>
      <c r="M20" s="483"/>
      <c r="N20" s="483"/>
      <c r="O20" s="483"/>
      <c r="P20" s="482" t="s">
        <v>537</v>
      </c>
      <c r="Q20" s="483"/>
      <c r="R20" s="483"/>
      <c r="S20" s="483"/>
      <c r="T20" s="482" t="s">
        <v>540</v>
      </c>
      <c r="U20" s="483"/>
      <c r="V20" s="483"/>
      <c r="W20" s="483"/>
      <c r="X20" s="482" t="s">
        <v>603</v>
      </c>
      <c r="Y20" s="483"/>
      <c r="Z20" s="483"/>
      <c r="AA20" s="483"/>
      <c r="AB20" s="493" t="s">
        <v>178</v>
      </c>
      <c r="AC20" s="493"/>
      <c r="AD20" s="69"/>
      <c r="AE20" s="69"/>
      <c r="AF20" s="69"/>
    </row>
    <row r="21" spans="1:32" ht="99.75" customHeight="1" x14ac:dyDescent="0.25">
      <c r="A21" s="486"/>
      <c r="B21" s="486"/>
      <c r="C21" s="484"/>
      <c r="D21" s="484"/>
      <c r="E21" s="488"/>
      <c r="F21" s="488"/>
      <c r="G21" s="486"/>
      <c r="H21" s="484" t="s">
        <v>2</v>
      </c>
      <c r="I21" s="484"/>
      <c r="J21" s="484" t="s">
        <v>551</v>
      </c>
      <c r="K21" s="484"/>
      <c r="L21" s="484" t="s">
        <v>2</v>
      </c>
      <c r="M21" s="484"/>
      <c r="N21" s="484" t="s">
        <v>551</v>
      </c>
      <c r="O21" s="484"/>
      <c r="P21" s="484" t="s">
        <v>2</v>
      </c>
      <c r="Q21" s="484"/>
      <c r="R21" s="484" t="s">
        <v>177</v>
      </c>
      <c r="S21" s="484"/>
      <c r="T21" s="484" t="s">
        <v>2</v>
      </c>
      <c r="U21" s="484"/>
      <c r="V21" s="484" t="s">
        <v>177</v>
      </c>
      <c r="W21" s="484"/>
      <c r="X21" s="484" t="s">
        <v>2</v>
      </c>
      <c r="Y21" s="484"/>
      <c r="Z21" s="484" t="s">
        <v>177</v>
      </c>
      <c r="AA21" s="484"/>
      <c r="AB21" s="493"/>
      <c r="AC21" s="493"/>
    </row>
    <row r="22" spans="1:32" ht="89.25" customHeight="1" x14ac:dyDescent="0.25">
      <c r="A22" s="487"/>
      <c r="B22" s="487"/>
      <c r="C22" s="213" t="s">
        <v>2</v>
      </c>
      <c r="D22" s="213" t="s">
        <v>177</v>
      </c>
      <c r="E22" s="192" t="s">
        <v>548</v>
      </c>
      <c r="F22" s="192" t="s">
        <v>547</v>
      </c>
      <c r="G22" s="487"/>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541</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v>0.28952600000000001</v>
      </c>
      <c r="E24" s="227">
        <f t="shared" ref="E24:W24" si="1">SUM(E25:E29)</f>
        <v>0</v>
      </c>
      <c r="F24" s="227">
        <f>D24-J24-N24</f>
        <v>0</v>
      </c>
      <c r="G24" s="227">
        <f t="shared" si="1"/>
        <v>0</v>
      </c>
      <c r="H24" s="227" t="s">
        <v>526</v>
      </c>
      <c r="I24" s="227">
        <v>0</v>
      </c>
      <c r="J24" s="227">
        <v>0</v>
      </c>
      <c r="K24" s="227">
        <v>0</v>
      </c>
      <c r="L24" s="227" t="s">
        <v>526</v>
      </c>
      <c r="M24" s="227">
        <f t="shared" si="1"/>
        <v>0</v>
      </c>
      <c r="N24" s="227">
        <v>0.28952600000000001</v>
      </c>
      <c r="O24" s="227">
        <f t="shared" si="1"/>
        <v>0</v>
      </c>
      <c r="P24" s="227" t="s">
        <v>526</v>
      </c>
      <c r="Q24" s="227">
        <f t="shared" si="1"/>
        <v>0</v>
      </c>
      <c r="R24" s="227">
        <v>0</v>
      </c>
      <c r="S24" s="227">
        <f t="shared" si="1"/>
        <v>0</v>
      </c>
      <c r="T24" s="227" t="s">
        <v>526</v>
      </c>
      <c r="U24" s="227">
        <f t="shared" si="1"/>
        <v>0</v>
      </c>
      <c r="V24" s="227">
        <f t="shared" si="1"/>
        <v>0</v>
      </c>
      <c r="W24" s="227">
        <f t="shared" si="1"/>
        <v>0</v>
      </c>
      <c r="X24" s="227" t="s">
        <v>526</v>
      </c>
      <c r="Y24" s="227">
        <v>0</v>
      </c>
      <c r="Z24" s="227">
        <v>0</v>
      </c>
      <c r="AA24" s="227">
        <v>0</v>
      </c>
      <c r="AB24" s="227" t="s">
        <v>526</v>
      </c>
      <c r="AC24" s="228">
        <f>N24+R24+V24+Z24</f>
        <v>0.28952600000000001</v>
      </c>
    </row>
    <row r="25" spans="1:32" ht="24" customHeight="1" x14ac:dyDescent="0.25">
      <c r="A25" s="229" t="s">
        <v>175</v>
      </c>
      <c r="B25" s="230" t="s">
        <v>174</v>
      </c>
      <c r="C25" s="227" t="s">
        <v>526</v>
      </c>
      <c r="D25" s="227">
        <v>0</v>
      </c>
      <c r="E25" s="231" t="str">
        <f>C25</f>
        <v>нд</v>
      </c>
      <c r="F25" s="227">
        <f t="shared" ref="F25:F64" si="2">D25-J25-N25</f>
        <v>0</v>
      </c>
      <c r="G25" s="232">
        <v>0</v>
      </c>
      <c r="H25" s="227" t="s">
        <v>526</v>
      </c>
      <c r="I25" s="250">
        <v>0</v>
      </c>
      <c r="J25" s="250">
        <v>0</v>
      </c>
      <c r="K25" s="250">
        <v>0</v>
      </c>
      <c r="L25" s="227" t="s">
        <v>526</v>
      </c>
      <c r="M25" s="232">
        <v>0</v>
      </c>
      <c r="N25" s="232">
        <v>0</v>
      </c>
      <c r="O25" s="232">
        <v>0</v>
      </c>
      <c r="P25" s="227" t="s">
        <v>526</v>
      </c>
      <c r="Q25" s="232">
        <v>0</v>
      </c>
      <c r="R25" s="227">
        <v>0</v>
      </c>
      <c r="S25" s="232">
        <v>0</v>
      </c>
      <c r="T25" s="227" t="s">
        <v>526</v>
      </c>
      <c r="U25" s="232">
        <v>0</v>
      </c>
      <c r="V25" s="232">
        <v>0</v>
      </c>
      <c r="W25" s="232">
        <v>0</v>
      </c>
      <c r="X25" s="227" t="s">
        <v>526</v>
      </c>
      <c r="Y25" s="250">
        <v>0</v>
      </c>
      <c r="Z25" s="250">
        <v>0</v>
      </c>
      <c r="AA25" s="250">
        <v>0</v>
      </c>
      <c r="AB25" s="227" t="s">
        <v>526</v>
      </c>
      <c r="AC25" s="228">
        <f t="shared" ref="AC25:AC64" si="3">N25+R25+V25+Z25</f>
        <v>0</v>
      </c>
    </row>
    <row r="26" spans="1:32" x14ac:dyDescent="0.25">
      <c r="A26" s="229" t="s">
        <v>173</v>
      </c>
      <c r="B26" s="230" t="s">
        <v>172</v>
      </c>
      <c r="C26" s="227" t="s">
        <v>526</v>
      </c>
      <c r="D26" s="227">
        <v>0</v>
      </c>
      <c r="E26" s="232" t="str">
        <f t="shared" ref="E26:E64" si="4">C26</f>
        <v>нд</v>
      </c>
      <c r="F26" s="227">
        <f t="shared" si="2"/>
        <v>0</v>
      </c>
      <c r="G26" s="232">
        <v>0</v>
      </c>
      <c r="H26" s="227" t="s">
        <v>526</v>
      </c>
      <c r="I26" s="250">
        <v>0</v>
      </c>
      <c r="J26" s="250">
        <v>0</v>
      </c>
      <c r="K26" s="250">
        <v>0</v>
      </c>
      <c r="L26" s="227" t="s">
        <v>526</v>
      </c>
      <c r="M26" s="232">
        <v>0</v>
      </c>
      <c r="N26" s="232">
        <v>0</v>
      </c>
      <c r="O26" s="232">
        <v>0</v>
      </c>
      <c r="P26" s="227" t="s">
        <v>526</v>
      </c>
      <c r="Q26" s="232">
        <v>0</v>
      </c>
      <c r="R26" s="227">
        <v>0</v>
      </c>
      <c r="S26" s="232">
        <v>0</v>
      </c>
      <c r="T26" s="227" t="s">
        <v>526</v>
      </c>
      <c r="U26" s="232">
        <v>0</v>
      </c>
      <c r="V26" s="232">
        <v>0</v>
      </c>
      <c r="W26" s="232">
        <v>0</v>
      </c>
      <c r="X26" s="227" t="s">
        <v>526</v>
      </c>
      <c r="Y26" s="250">
        <v>0</v>
      </c>
      <c r="Z26" s="250">
        <v>0</v>
      </c>
      <c r="AA26" s="250">
        <v>0</v>
      </c>
      <c r="AB26" s="227" t="s">
        <v>526</v>
      </c>
      <c r="AC26" s="228">
        <f t="shared" si="3"/>
        <v>0</v>
      </c>
    </row>
    <row r="27" spans="1:32" ht="31.5" x14ac:dyDescent="0.25">
      <c r="A27" s="229" t="s">
        <v>171</v>
      </c>
      <c r="B27" s="230" t="s">
        <v>416</v>
      </c>
      <c r="C27" s="227" t="s">
        <v>526</v>
      </c>
      <c r="D27" s="227">
        <v>0.28952600000000001</v>
      </c>
      <c r="E27" s="232" t="str">
        <f t="shared" si="4"/>
        <v>нд</v>
      </c>
      <c r="F27" s="227">
        <f t="shared" si="2"/>
        <v>0</v>
      </c>
      <c r="G27" s="232">
        <v>0</v>
      </c>
      <c r="H27" s="227" t="s">
        <v>526</v>
      </c>
      <c r="I27" s="250">
        <v>0</v>
      </c>
      <c r="J27" s="250">
        <v>0</v>
      </c>
      <c r="K27" s="250">
        <v>0</v>
      </c>
      <c r="L27" s="227" t="s">
        <v>526</v>
      </c>
      <c r="M27" s="232">
        <v>0</v>
      </c>
      <c r="N27" s="232">
        <v>0.28952600000000001</v>
      </c>
      <c r="O27" s="232">
        <v>0</v>
      </c>
      <c r="P27" s="227" t="s">
        <v>526</v>
      </c>
      <c r="Q27" s="232">
        <v>0</v>
      </c>
      <c r="R27" s="227">
        <v>0</v>
      </c>
      <c r="S27" s="232">
        <v>0</v>
      </c>
      <c r="T27" s="227" t="s">
        <v>526</v>
      </c>
      <c r="U27" s="232">
        <v>0</v>
      </c>
      <c r="V27" s="232">
        <v>0</v>
      </c>
      <c r="W27" s="232">
        <v>0</v>
      </c>
      <c r="X27" s="227" t="s">
        <v>526</v>
      </c>
      <c r="Y27" s="250">
        <v>0</v>
      </c>
      <c r="Z27" s="250">
        <v>0</v>
      </c>
      <c r="AA27" s="250">
        <v>0</v>
      </c>
      <c r="AB27" s="227" t="s">
        <v>526</v>
      </c>
      <c r="AC27" s="228">
        <f t="shared" si="3"/>
        <v>0.28952600000000001</v>
      </c>
    </row>
    <row r="28" spans="1:32" x14ac:dyDescent="0.25">
      <c r="A28" s="229" t="s">
        <v>170</v>
      </c>
      <c r="B28" s="230" t="s">
        <v>169</v>
      </c>
      <c r="C28" s="227" t="s">
        <v>526</v>
      </c>
      <c r="D28" s="227">
        <v>0</v>
      </c>
      <c r="E28" s="232" t="str">
        <f t="shared" si="4"/>
        <v>нд</v>
      </c>
      <c r="F28" s="227">
        <f t="shared" si="2"/>
        <v>0</v>
      </c>
      <c r="G28" s="232">
        <v>0</v>
      </c>
      <c r="H28" s="227" t="s">
        <v>526</v>
      </c>
      <c r="I28" s="250">
        <v>0</v>
      </c>
      <c r="J28" s="250">
        <v>0</v>
      </c>
      <c r="K28" s="250">
        <v>0</v>
      </c>
      <c r="L28" s="227" t="s">
        <v>526</v>
      </c>
      <c r="M28" s="232">
        <v>0</v>
      </c>
      <c r="N28" s="232">
        <v>0</v>
      </c>
      <c r="O28" s="232">
        <v>0</v>
      </c>
      <c r="P28" s="227" t="s">
        <v>526</v>
      </c>
      <c r="Q28" s="232">
        <v>0</v>
      </c>
      <c r="R28" s="227">
        <v>0</v>
      </c>
      <c r="S28" s="232">
        <v>0</v>
      </c>
      <c r="T28" s="227" t="s">
        <v>526</v>
      </c>
      <c r="U28" s="232">
        <v>0</v>
      </c>
      <c r="V28" s="232">
        <v>0</v>
      </c>
      <c r="W28" s="232">
        <v>0</v>
      </c>
      <c r="X28" s="227" t="s">
        <v>526</v>
      </c>
      <c r="Y28" s="250">
        <v>0</v>
      </c>
      <c r="Z28" s="250">
        <v>0</v>
      </c>
      <c r="AA28" s="250">
        <v>0</v>
      </c>
      <c r="AB28" s="227" t="s">
        <v>526</v>
      </c>
      <c r="AC28" s="228">
        <f t="shared" si="3"/>
        <v>0</v>
      </c>
    </row>
    <row r="29" spans="1:32" x14ac:dyDescent="0.25">
      <c r="A29" s="229" t="s">
        <v>168</v>
      </c>
      <c r="B29" s="68" t="s">
        <v>167</v>
      </c>
      <c r="C29" s="227" t="s">
        <v>526</v>
      </c>
      <c r="D29" s="227">
        <v>0</v>
      </c>
      <c r="E29" s="232" t="str">
        <f t="shared" si="4"/>
        <v>нд</v>
      </c>
      <c r="F29" s="227">
        <f t="shared" si="2"/>
        <v>0</v>
      </c>
      <c r="G29" s="232">
        <v>0</v>
      </c>
      <c r="H29" s="227" t="s">
        <v>526</v>
      </c>
      <c r="I29" s="250">
        <v>0</v>
      </c>
      <c r="J29" s="250">
        <v>0</v>
      </c>
      <c r="K29" s="250">
        <v>0</v>
      </c>
      <c r="L29" s="227" t="s">
        <v>526</v>
      </c>
      <c r="M29" s="232">
        <v>0</v>
      </c>
      <c r="N29" s="232">
        <v>0</v>
      </c>
      <c r="O29" s="232">
        <v>0</v>
      </c>
      <c r="P29" s="227" t="s">
        <v>526</v>
      </c>
      <c r="Q29" s="232">
        <v>0</v>
      </c>
      <c r="R29" s="227">
        <v>0</v>
      </c>
      <c r="S29" s="232">
        <v>0</v>
      </c>
      <c r="T29" s="227" t="s">
        <v>526</v>
      </c>
      <c r="U29" s="232">
        <v>0</v>
      </c>
      <c r="V29" s="232">
        <v>0</v>
      </c>
      <c r="W29" s="232">
        <v>0</v>
      </c>
      <c r="X29" s="227" t="s">
        <v>526</v>
      </c>
      <c r="Y29" s="250">
        <v>0</v>
      </c>
      <c r="Z29" s="250">
        <v>0</v>
      </c>
      <c r="AA29" s="250">
        <v>0</v>
      </c>
      <c r="AB29" s="227" t="s">
        <v>526</v>
      </c>
      <c r="AC29" s="228">
        <f t="shared" si="3"/>
        <v>0</v>
      </c>
    </row>
    <row r="30" spans="1:32" ht="47.25" x14ac:dyDescent="0.25">
      <c r="A30" s="225" t="s">
        <v>61</v>
      </c>
      <c r="B30" s="226" t="s">
        <v>166</v>
      </c>
      <c r="C30" s="227" t="s">
        <v>526</v>
      </c>
      <c r="D30" s="227">
        <v>0.28952600000000001</v>
      </c>
      <c r="E30" s="227" t="str">
        <f t="shared" si="4"/>
        <v>нд</v>
      </c>
      <c r="F30" s="227">
        <f t="shared" si="2"/>
        <v>0</v>
      </c>
      <c r="G30" s="227">
        <f>SUM(G31:G34)</f>
        <v>0</v>
      </c>
      <c r="H30" s="227" t="s">
        <v>526</v>
      </c>
      <c r="I30" s="227">
        <v>0</v>
      </c>
      <c r="J30" s="227">
        <v>0</v>
      </c>
      <c r="K30" s="227">
        <v>0</v>
      </c>
      <c r="L30" s="227" t="s">
        <v>526</v>
      </c>
      <c r="M30" s="227">
        <f t="shared" ref="M30:W30" si="5">SUM(M31:M34)</f>
        <v>0</v>
      </c>
      <c r="N30" s="227">
        <v>0.28952600000000001</v>
      </c>
      <c r="O30" s="227">
        <f t="shared" si="5"/>
        <v>0</v>
      </c>
      <c r="P30" s="227" t="s">
        <v>526</v>
      </c>
      <c r="Q30" s="227">
        <f t="shared" si="5"/>
        <v>0</v>
      </c>
      <c r="R30" s="227">
        <v>0</v>
      </c>
      <c r="S30" s="227">
        <f t="shared" si="5"/>
        <v>0</v>
      </c>
      <c r="T30" s="227" t="s">
        <v>526</v>
      </c>
      <c r="U30" s="227">
        <f t="shared" si="5"/>
        <v>0</v>
      </c>
      <c r="V30" s="227">
        <f t="shared" si="5"/>
        <v>0</v>
      </c>
      <c r="W30" s="227">
        <f t="shared" si="5"/>
        <v>0</v>
      </c>
      <c r="X30" s="227" t="s">
        <v>526</v>
      </c>
      <c r="Y30" s="227">
        <v>0</v>
      </c>
      <c r="Z30" s="227">
        <v>0</v>
      </c>
      <c r="AA30" s="227">
        <v>0</v>
      </c>
      <c r="AB30" s="227" t="s">
        <v>526</v>
      </c>
      <c r="AC30" s="228">
        <f t="shared" si="3"/>
        <v>0.28952600000000001</v>
      </c>
    </row>
    <row r="31" spans="1:32" x14ac:dyDescent="0.25">
      <c r="A31" s="225" t="s">
        <v>165</v>
      </c>
      <c r="B31" s="230" t="s">
        <v>164</v>
      </c>
      <c r="C31" s="227" t="s">
        <v>526</v>
      </c>
      <c r="D31" s="227">
        <v>0</v>
      </c>
      <c r="E31" s="232" t="str">
        <f t="shared" si="4"/>
        <v>нд</v>
      </c>
      <c r="F31" s="227">
        <f t="shared" si="2"/>
        <v>0</v>
      </c>
      <c r="G31" s="232">
        <v>0</v>
      </c>
      <c r="H31" s="227" t="s">
        <v>526</v>
      </c>
      <c r="I31" s="250">
        <v>0</v>
      </c>
      <c r="J31" s="250">
        <v>0</v>
      </c>
      <c r="K31" s="250">
        <v>0</v>
      </c>
      <c r="L31" s="227" t="s">
        <v>526</v>
      </c>
      <c r="M31" s="232">
        <v>0</v>
      </c>
      <c r="N31" s="232">
        <v>0</v>
      </c>
      <c r="O31" s="232">
        <v>0</v>
      </c>
      <c r="P31" s="227" t="s">
        <v>526</v>
      </c>
      <c r="Q31" s="232">
        <v>0</v>
      </c>
      <c r="R31" s="227">
        <v>0</v>
      </c>
      <c r="S31" s="232">
        <v>0</v>
      </c>
      <c r="T31" s="227" t="s">
        <v>526</v>
      </c>
      <c r="U31" s="232">
        <v>0</v>
      </c>
      <c r="V31" s="232">
        <v>0</v>
      </c>
      <c r="W31" s="232">
        <v>0</v>
      </c>
      <c r="X31" s="227" t="s">
        <v>526</v>
      </c>
      <c r="Y31" s="250">
        <v>0</v>
      </c>
      <c r="Z31" s="250">
        <v>0</v>
      </c>
      <c r="AA31" s="250">
        <v>0</v>
      </c>
      <c r="AB31" s="227" t="s">
        <v>526</v>
      </c>
      <c r="AC31" s="228">
        <f t="shared" si="3"/>
        <v>0</v>
      </c>
    </row>
    <row r="32" spans="1:32" ht="31.5" x14ac:dyDescent="0.25">
      <c r="A32" s="225" t="s">
        <v>163</v>
      </c>
      <c r="B32" s="230" t="s">
        <v>162</v>
      </c>
      <c r="C32" s="227" t="s">
        <v>526</v>
      </c>
      <c r="D32" s="227">
        <v>0</v>
      </c>
      <c r="E32" s="232" t="str">
        <f t="shared" si="4"/>
        <v>нд</v>
      </c>
      <c r="F32" s="227">
        <f t="shared" si="2"/>
        <v>0</v>
      </c>
      <c r="G32" s="232">
        <v>0</v>
      </c>
      <c r="H32" s="227" t="s">
        <v>526</v>
      </c>
      <c r="I32" s="250">
        <v>0</v>
      </c>
      <c r="J32" s="250">
        <v>0</v>
      </c>
      <c r="K32" s="250">
        <v>0</v>
      </c>
      <c r="L32" s="227" t="s">
        <v>526</v>
      </c>
      <c r="M32" s="232">
        <v>0</v>
      </c>
      <c r="N32" s="232">
        <v>0</v>
      </c>
      <c r="O32" s="232">
        <v>0</v>
      </c>
      <c r="P32" s="227" t="s">
        <v>526</v>
      </c>
      <c r="Q32" s="232">
        <v>0</v>
      </c>
      <c r="R32" s="227">
        <v>0</v>
      </c>
      <c r="S32" s="232">
        <v>0</v>
      </c>
      <c r="T32" s="227" t="s">
        <v>526</v>
      </c>
      <c r="U32" s="232">
        <v>0</v>
      </c>
      <c r="V32" s="232">
        <v>0</v>
      </c>
      <c r="W32" s="232">
        <v>0</v>
      </c>
      <c r="X32" s="227" t="s">
        <v>526</v>
      </c>
      <c r="Y32" s="250">
        <v>0</v>
      </c>
      <c r="Z32" s="250">
        <v>0</v>
      </c>
      <c r="AA32" s="250">
        <v>0</v>
      </c>
      <c r="AB32" s="227" t="s">
        <v>526</v>
      </c>
      <c r="AC32" s="228">
        <f t="shared" si="3"/>
        <v>0</v>
      </c>
    </row>
    <row r="33" spans="1:29" x14ac:dyDescent="0.25">
      <c r="A33" s="225" t="s">
        <v>161</v>
      </c>
      <c r="B33" s="230" t="s">
        <v>160</v>
      </c>
      <c r="C33" s="227" t="s">
        <v>526</v>
      </c>
      <c r="D33" s="227">
        <v>0.28952600000000001</v>
      </c>
      <c r="E33" s="232" t="str">
        <f t="shared" si="4"/>
        <v>нд</v>
      </c>
      <c r="F33" s="227">
        <f t="shared" si="2"/>
        <v>0</v>
      </c>
      <c r="G33" s="232">
        <v>0</v>
      </c>
      <c r="H33" s="227" t="s">
        <v>526</v>
      </c>
      <c r="I33" s="250">
        <v>0</v>
      </c>
      <c r="J33" s="250">
        <v>0</v>
      </c>
      <c r="K33" s="250">
        <v>0</v>
      </c>
      <c r="L33" s="227" t="s">
        <v>526</v>
      </c>
      <c r="M33" s="232">
        <v>0</v>
      </c>
      <c r="N33" s="232">
        <v>0.28952600000000001</v>
      </c>
      <c r="O33" s="232">
        <v>0</v>
      </c>
      <c r="P33" s="227" t="s">
        <v>526</v>
      </c>
      <c r="Q33" s="232">
        <v>0</v>
      </c>
      <c r="R33" s="227">
        <v>0</v>
      </c>
      <c r="S33" s="232">
        <v>0</v>
      </c>
      <c r="T33" s="227" t="s">
        <v>526</v>
      </c>
      <c r="U33" s="232">
        <v>0</v>
      </c>
      <c r="V33" s="232">
        <v>0</v>
      </c>
      <c r="W33" s="232">
        <v>0</v>
      </c>
      <c r="X33" s="227" t="s">
        <v>526</v>
      </c>
      <c r="Y33" s="250">
        <v>0</v>
      </c>
      <c r="Z33" s="250">
        <v>0</v>
      </c>
      <c r="AA33" s="250">
        <v>0</v>
      </c>
      <c r="AB33" s="227" t="s">
        <v>526</v>
      </c>
      <c r="AC33" s="228">
        <f t="shared" si="3"/>
        <v>0.28952600000000001</v>
      </c>
    </row>
    <row r="34" spans="1:29" x14ac:dyDescent="0.25">
      <c r="A34" s="225" t="s">
        <v>159</v>
      </c>
      <c r="B34" s="230" t="s">
        <v>158</v>
      </c>
      <c r="C34" s="227" t="s">
        <v>526</v>
      </c>
      <c r="D34" s="227">
        <v>0</v>
      </c>
      <c r="E34" s="232" t="str">
        <f t="shared" si="4"/>
        <v>нд</v>
      </c>
      <c r="F34" s="227">
        <f t="shared" si="2"/>
        <v>0</v>
      </c>
      <c r="G34" s="232">
        <v>0</v>
      </c>
      <c r="H34" s="227" t="s">
        <v>526</v>
      </c>
      <c r="I34" s="250">
        <v>0</v>
      </c>
      <c r="J34" s="250">
        <v>0</v>
      </c>
      <c r="K34" s="250">
        <v>0</v>
      </c>
      <c r="L34" s="227" t="s">
        <v>526</v>
      </c>
      <c r="M34" s="232">
        <v>0</v>
      </c>
      <c r="N34" s="232">
        <v>0</v>
      </c>
      <c r="O34" s="232">
        <v>0</v>
      </c>
      <c r="P34" s="227" t="s">
        <v>526</v>
      </c>
      <c r="Q34" s="232">
        <v>0</v>
      </c>
      <c r="R34" s="227">
        <v>0</v>
      </c>
      <c r="S34" s="232">
        <v>0</v>
      </c>
      <c r="T34" s="227" t="s">
        <v>526</v>
      </c>
      <c r="U34" s="232">
        <v>0</v>
      </c>
      <c r="V34" s="232">
        <v>0</v>
      </c>
      <c r="W34" s="232">
        <v>0</v>
      </c>
      <c r="X34" s="227" t="s">
        <v>526</v>
      </c>
      <c r="Y34" s="250">
        <v>0</v>
      </c>
      <c r="Z34" s="250">
        <v>0</v>
      </c>
      <c r="AA34" s="250">
        <v>0</v>
      </c>
      <c r="AB34" s="227" t="s">
        <v>526</v>
      </c>
      <c r="AC34" s="228">
        <f t="shared" si="3"/>
        <v>0</v>
      </c>
    </row>
    <row r="35" spans="1:29" ht="31.5" x14ac:dyDescent="0.25">
      <c r="A35" s="225" t="s">
        <v>60</v>
      </c>
      <c r="B35" s="226" t="s">
        <v>157</v>
      </c>
      <c r="C35" s="227" t="s">
        <v>526</v>
      </c>
      <c r="D35" s="227">
        <v>0</v>
      </c>
      <c r="E35" s="233" t="str">
        <f t="shared" si="4"/>
        <v>нд</v>
      </c>
      <c r="F35" s="227">
        <f t="shared" si="2"/>
        <v>0</v>
      </c>
      <c r="G35" s="227">
        <v>0</v>
      </c>
      <c r="H35" s="227" t="s">
        <v>526</v>
      </c>
      <c r="I35" s="227">
        <v>0</v>
      </c>
      <c r="J35" s="227">
        <v>0</v>
      </c>
      <c r="K35" s="227">
        <v>0</v>
      </c>
      <c r="L35" s="227" t="s">
        <v>526</v>
      </c>
      <c r="M35" s="227">
        <v>0</v>
      </c>
      <c r="N35" s="227">
        <v>0</v>
      </c>
      <c r="O35" s="227">
        <v>0</v>
      </c>
      <c r="P35" s="227" t="s">
        <v>526</v>
      </c>
      <c r="Q35" s="227">
        <v>0</v>
      </c>
      <c r="R35" s="227">
        <v>0</v>
      </c>
      <c r="S35" s="227">
        <v>0</v>
      </c>
      <c r="T35" s="227" t="s">
        <v>526</v>
      </c>
      <c r="U35" s="227">
        <v>0</v>
      </c>
      <c r="V35" s="227">
        <v>0</v>
      </c>
      <c r="W35" s="227">
        <v>0</v>
      </c>
      <c r="X35" s="227" t="s">
        <v>526</v>
      </c>
      <c r="Y35" s="227">
        <v>0</v>
      </c>
      <c r="Z35" s="227">
        <v>0</v>
      </c>
      <c r="AA35" s="227">
        <v>0</v>
      </c>
      <c r="AB35" s="227" t="s">
        <v>526</v>
      </c>
      <c r="AC35" s="228">
        <f t="shared" si="3"/>
        <v>0</v>
      </c>
    </row>
    <row r="36" spans="1:29" ht="31.5" x14ac:dyDescent="0.25">
      <c r="A36" s="229" t="s">
        <v>156</v>
      </c>
      <c r="B36" s="234" t="s">
        <v>155</v>
      </c>
      <c r="C36" s="227" t="s">
        <v>526</v>
      </c>
      <c r="D36" s="227">
        <v>0</v>
      </c>
      <c r="E36" s="232" t="str">
        <f t="shared" si="4"/>
        <v>нд</v>
      </c>
      <c r="F36" s="227">
        <f t="shared" si="2"/>
        <v>0</v>
      </c>
      <c r="G36" s="232">
        <v>0</v>
      </c>
      <c r="H36" s="227" t="s">
        <v>526</v>
      </c>
      <c r="I36" s="250">
        <v>0</v>
      </c>
      <c r="J36" s="250">
        <v>0</v>
      </c>
      <c r="K36" s="250">
        <v>0</v>
      </c>
      <c r="L36" s="227" t="s">
        <v>526</v>
      </c>
      <c r="M36" s="232">
        <v>0</v>
      </c>
      <c r="N36" s="232">
        <v>0</v>
      </c>
      <c r="O36" s="232">
        <v>0</v>
      </c>
      <c r="P36" s="227" t="s">
        <v>526</v>
      </c>
      <c r="Q36" s="232">
        <v>0</v>
      </c>
      <c r="R36" s="227">
        <v>0</v>
      </c>
      <c r="S36" s="232">
        <v>0</v>
      </c>
      <c r="T36" s="227" t="s">
        <v>526</v>
      </c>
      <c r="U36" s="232">
        <v>0</v>
      </c>
      <c r="V36" s="232">
        <v>0</v>
      </c>
      <c r="W36" s="232">
        <v>0</v>
      </c>
      <c r="X36" s="227" t="s">
        <v>526</v>
      </c>
      <c r="Y36" s="250">
        <v>0</v>
      </c>
      <c r="Z36" s="250">
        <v>0</v>
      </c>
      <c r="AA36" s="250">
        <v>0</v>
      </c>
      <c r="AB36" s="227" t="s">
        <v>526</v>
      </c>
      <c r="AC36" s="228">
        <f t="shared" si="3"/>
        <v>0</v>
      </c>
    </row>
    <row r="37" spans="1:29" x14ac:dyDescent="0.25">
      <c r="A37" s="229" t="s">
        <v>154</v>
      </c>
      <c r="B37" s="234" t="s">
        <v>144</v>
      </c>
      <c r="C37" s="227" t="s">
        <v>526</v>
      </c>
      <c r="D37" s="227">
        <v>0</v>
      </c>
      <c r="E37" s="232" t="str">
        <f t="shared" si="4"/>
        <v>нд</v>
      </c>
      <c r="F37" s="227">
        <f t="shared" si="2"/>
        <v>0</v>
      </c>
      <c r="G37" s="232">
        <v>0</v>
      </c>
      <c r="H37" s="227" t="s">
        <v>526</v>
      </c>
      <c r="I37" s="250">
        <v>0</v>
      </c>
      <c r="J37" s="250">
        <v>0</v>
      </c>
      <c r="K37" s="250">
        <v>0</v>
      </c>
      <c r="L37" s="227" t="s">
        <v>526</v>
      </c>
      <c r="M37" s="232">
        <v>0</v>
      </c>
      <c r="N37" s="232">
        <v>0</v>
      </c>
      <c r="O37" s="232">
        <v>0</v>
      </c>
      <c r="P37" s="227" t="s">
        <v>526</v>
      </c>
      <c r="Q37" s="232">
        <v>0</v>
      </c>
      <c r="R37" s="227">
        <v>0</v>
      </c>
      <c r="S37" s="232">
        <v>0</v>
      </c>
      <c r="T37" s="227" t="s">
        <v>526</v>
      </c>
      <c r="U37" s="232">
        <v>0</v>
      </c>
      <c r="V37" s="232">
        <v>0</v>
      </c>
      <c r="W37" s="232">
        <v>0</v>
      </c>
      <c r="X37" s="227" t="s">
        <v>526</v>
      </c>
      <c r="Y37" s="250">
        <v>0</v>
      </c>
      <c r="Z37" s="250">
        <v>0</v>
      </c>
      <c r="AA37" s="250">
        <v>0</v>
      </c>
      <c r="AB37" s="227" t="s">
        <v>526</v>
      </c>
      <c r="AC37" s="228">
        <f t="shared" si="3"/>
        <v>0</v>
      </c>
    </row>
    <row r="38" spans="1:29" x14ac:dyDescent="0.25">
      <c r="A38" s="229" t="s">
        <v>153</v>
      </c>
      <c r="B38" s="234" t="s">
        <v>142</v>
      </c>
      <c r="C38" s="227" t="s">
        <v>526</v>
      </c>
      <c r="D38" s="227">
        <v>0</v>
      </c>
      <c r="E38" s="232" t="str">
        <f t="shared" si="4"/>
        <v>нд</v>
      </c>
      <c r="F38" s="227">
        <f t="shared" si="2"/>
        <v>0</v>
      </c>
      <c r="G38" s="232">
        <v>0</v>
      </c>
      <c r="H38" s="227" t="s">
        <v>526</v>
      </c>
      <c r="I38" s="250">
        <v>0</v>
      </c>
      <c r="J38" s="250">
        <v>0</v>
      </c>
      <c r="K38" s="250">
        <v>0</v>
      </c>
      <c r="L38" s="227" t="s">
        <v>526</v>
      </c>
      <c r="M38" s="232">
        <v>0</v>
      </c>
      <c r="N38" s="232">
        <v>0</v>
      </c>
      <c r="O38" s="232">
        <v>0</v>
      </c>
      <c r="P38" s="227" t="s">
        <v>526</v>
      </c>
      <c r="Q38" s="232">
        <v>0</v>
      </c>
      <c r="R38" s="227">
        <v>0</v>
      </c>
      <c r="S38" s="232">
        <v>0</v>
      </c>
      <c r="T38" s="227" t="s">
        <v>526</v>
      </c>
      <c r="U38" s="232">
        <v>0</v>
      </c>
      <c r="V38" s="232">
        <v>0</v>
      </c>
      <c r="W38" s="232">
        <v>0</v>
      </c>
      <c r="X38" s="227" t="s">
        <v>526</v>
      </c>
      <c r="Y38" s="250">
        <v>0</v>
      </c>
      <c r="Z38" s="250">
        <v>0</v>
      </c>
      <c r="AA38" s="250">
        <v>0</v>
      </c>
      <c r="AB38" s="227" t="s">
        <v>526</v>
      </c>
      <c r="AC38" s="228">
        <f t="shared" si="3"/>
        <v>0</v>
      </c>
    </row>
    <row r="39" spans="1:29" ht="31.5" x14ac:dyDescent="0.25">
      <c r="A39" s="229" t="s">
        <v>152</v>
      </c>
      <c r="B39" s="230" t="s">
        <v>140</v>
      </c>
      <c r="C39" s="227" t="s">
        <v>526</v>
      </c>
      <c r="D39" s="227">
        <v>0</v>
      </c>
      <c r="E39" s="232" t="str">
        <f t="shared" si="4"/>
        <v>нд</v>
      </c>
      <c r="F39" s="227">
        <f t="shared" si="2"/>
        <v>0</v>
      </c>
      <c r="G39" s="232">
        <v>0</v>
      </c>
      <c r="H39" s="227" t="s">
        <v>526</v>
      </c>
      <c r="I39" s="250">
        <v>0</v>
      </c>
      <c r="J39" s="250">
        <v>0</v>
      </c>
      <c r="K39" s="250">
        <v>0</v>
      </c>
      <c r="L39" s="227" t="s">
        <v>526</v>
      </c>
      <c r="M39" s="232">
        <v>0</v>
      </c>
      <c r="N39" s="232">
        <v>0</v>
      </c>
      <c r="O39" s="232">
        <v>0</v>
      </c>
      <c r="P39" s="227" t="s">
        <v>526</v>
      </c>
      <c r="Q39" s="232">
        <v>0</v>
      </c>
      <c r="R39" s="227">
        <v>0</v>
      </c>
      <c r="S39" s="232">
        <v>0</v>
      </c>
      <c r="T39" s="227" t="s">
        <v>526</v>
      </c>
      <c r="U39" s="232">
        <v>0</v>
      </c>
      <c r="V39" s="232">
        <v>0</v>
      </c>
      <c r="W39" s="232">
        <v>0</v>
      </c>
      <c r="X39" s="227" t="s">
        <v>526</v>
      </c>
      <c r="Y39" s="250">
        <v>0</v>
      </c>
      <c r="Z39" s="250">
        <v>0</v>
      </c>
      <c r="AA39" s="250">
        <v>0</v>
      </c>
      <c r="AB39" s="227" t="s">
        <v>526</v>
      </c>
      <c r="AC39" s="228">
        <f t="shared" si="3"/>
        <v>0</v>
      </c>
    </row>
    <row r="40" spans="1:29" ht="31.5" x14ac:dyDescent="0.25">
      <c r="A40" s="229" t="s">
        <v>151</v>
      </c>
      <c r="B40" s="230" t="s">
        <v>138</v>
      </c>
      <c r="C40" s="227" t="s">
        <v>526</v>
      </c>
      <c r="D40" s="227">
        <v>0</v>
      </c>
      <c r="E40" s="232" t="str">
        <f t="shared" si="4"/>
        <v>нд</v>
      </c>
      <c r="F40" s="227">
        <f t="shared" si="2"/>
        <v>0</v>
      </c>
      <c r="G40" s="232">
        <v>0</v>
      </c>
      <c r="H40" s="227" t="s">
        <v>526</v>
      </c>
      <c r="I40" s="250">
        <v>0</v>
      </c>
      <c r="J40" s="250">
        <v>0</v>
      </c>
      <c r="K40" s="250">
        <v>0</v>
      </c>
      <c r="L40" s="227" t="s">
        <v>526</v>
      </c>
      <c r="M40" s="232">
        <v>0</v>
      </c>
      <c r="N40" s="232">
        <v>0</v>
      </c>
      <c r="O40" s="232">
        <v>0</v>
      </c>
      <c r="P40" s="227" t="s">
        <v>526</v>
      </c>
      <c r="Q40" s="232">
        <v>0</v>
      </c>
      <c r="R40" s="227">
        <v>0</v>
      </c>
      <c r="S40" s="232">
        <v>0</v>
      </c>
      <c r="T40" s="227" t="s">
        <v>526</v>
      </c>
      <c r="U40" s="232">
        <v>0</v>
      </c>
      <c r="V40" s="232">
        <v>0</v>
      </c>
      <c r="W40" s="232">
        <v>0</v>
      </c>
      <c r="X40" s="227" t="s">
        <v>526</v>
      </c>
      <c r="Y40" s="250">
        <v>0</v>
      </c>
      <c r="Z40" s="250">
        <v>0</v>
      </c>
      <c r="AA40" s="250">
        <v>0</v>
      </c>
      <c r="AB40" s="227" t="s">
        <v>526</v>
      </c>
      <c r="AC40" s="228">
        <f t="shared" si="3"/>
        <v>0</v>
      </c>
    </row>
    <row r="41" spans="1:29" x14ac:dyDescent="0.25">
      <c r="A41" s="229" t="s">
        <v>150</v>
      </c>
      <c r="B41" s="230" t="s">
        <v>136</v>
      </c>
      <c r="C41" s="227" t="s">
        <v>526</v>
      </c>
      <c r="D41" s="227">
        <v>0</v>
      </c>
      <c r="E41" s="232" t="str">
        <f t="shared" si="4"/>
        <v>нд</v>
      </c>
      <c r="F41" s="227">
        <f t="shared" si="2"/>
        <v>0</v>
      </c>
      <c r="G41" s="232">
        <v>0</v>
      </c>
      <c r="H41" s="227" t="s">
        <v>526</v>
      </c>
      <c r="I41" s="250">
        <v>0</v>
      </c>
      <c r="J41" s="250">
        <v>0</v>
      </c>
      <c r="K41" s="250">
        <v>0</v>
      </c>
      <c r="L41" s="227" t="s">
        <v>526</v>
      </c>
      <c r="M41" s="232">
        <v>0</v>
      </c>
      <c r="N41" s="232">
        <v>0</v>
      </c>
      <c r="O41" s="232">
        <v>0</v>
      </c>
      <c r="P41" s="227" t="s">
        <v>526</v>
      </c>
      <c r="Q41" s="232">
        <v>0</v>
      </c>
      <c r="R41" s="227">
        <v>0</v>
      </c>
      <c r="S41" s="232">
        <v>0</v>
      </c>
      <c r="T41" s="227" t="s">
        <v>526</v>
      </c>
      <c r="U41" s="232">
        <v>0</v>
      </c>
      <c r="V41" s="232">
        <v>0</v>
      </c>
      <c r="W41" s="232">
        <v>0</v>
      </c>
      <c r="X41" s="227" t="s">
        <v>526</v>
      </c>
      <c r="Y41" s="250">
        <v>0</v>
      </c>
      <c r="Z41" s="250">
        <v>0</v>
      </c>
      <c r="AA41" s="250">
        <v>0</v>
      </c>
      <c r="AB41" s="227" t="s">
        <v>526</v>
      </c>
      <c r="AC41" s="228">
        <f t="shared" si="3"/>
        <v>0</v>
      </c>
    </row>
    <row r="42" spans="1:29" ht="18.75" x14ac:dyDescent="0.25">
      <c r="A42" s="229" t="s">
        <v>149</v>
      </c>
      <c r="B42" s="234" t="s">
        <v>542</v>
      </c>
      <c r="C42" s="227" t="s">
        <v>526</v>
      </c>
      <c r="D42" s="227">
        <v>0</v>
      </c>
      <c r="E42" s="232" t="str">
        <f t="shared" si="4"/>
        <v>нд</v>
      </c>
      <c r="F42" s="227">
        <f t="shared" si="2"/>
        <v>0</v>
      </c>
      <c r="G42" s="232">
        <v>0</v>
      </c>
      <c r="H42" s="227" t="s">
        <v>526</v>
      </c>
      <c r="I42" s="250">
        <v>0</v>
      </c>
      <c r="J42" s="250">
        <v>0</v>
      </c>
      <c r="K42" s="250">
        <v>0</v>
      </c>
      <c r="L42" s="227" t="s">
        <v>526</v>
      </c>
      <c r="M42" s="232">
        <v>0</v>
      </c>
      <c r="N42" s="232">
        <v>0</v>
      </c>
      <c r="O42" s="232">
        <v>0</v>
      </c>
      <c r="P42" s="227" t="s">
        <v>526</v>
      </c>
      <c r="Q42" s="232">
        <v>0</v>
      </c>
      <c r="R42" s="227">
        <v>0</v>
      </c>
      <c r="S42" s="232">
        <v>0</v>
      </c>
      <c r="T42" s="227" t="s">
        <v>526</v>
      </c>
      <c r="U42" s="232">
        <v>0</v>
      </c>
      <c r="V42" s="232">
        <v>0</v>
      </c>
      <c r="W42" s="232">
        <v>0</v>
      </c>
      <c r="X42" s="227" t="s">
        <v>526</v>
      </c>
      <c r="Y42" s="250">
        <v>0</v>
      </c>
      <c r="Z42" s="250">
        <v>0</v>
      </c>
      <c r="AA42" s="250">
        <v>0</v>
      </c>
      <c r="AB42" s="227" t="s">
        <v>526</v>
      </c>
      <c r="AC42" s="228">
        <f t="shared" si="3"/>
        <v>0</v>
      </c>
    </row>
    <row r="43" spans="1:29" x14ac:dyDescent="0.25">
      <c r="A43" s="225" t="s">
        <v>59</v>
      </c>
      <c r="B43" s="226" t="s">
        <v>148</v>
      </c>
      <c r="C43" s="227" t="s">
        <v>526</v>
      </c>
      <c r="D43" s="227">
        <v>0</v>
      </c>
      <c r="E43" s="233" t="str">
        <f t="shared" si="4"/>
        <v>нд</v>
      </c>
      <c r="F43" s="227">
        <f t="shared" si="2"/>
        <v>0</v>
      </c>
      <c r="G43" s="227">
        <v>0</v>
      </c>
      <c r="H43" s="227" t="s">
        <v>526</v>
      </c>
      <c r="I43" s="227">
        <v>0</v>
      </c>
      <c r="J43" s="227">
        <v>0</v>
      </c>
      <c r="K43" s="227">
        <v>0</v>
      </c>
      <c r="L43" s="227" t="s">
        <v>526</v>
      </c>
      <c r="M43" s="227">
        <v>0</v>
      </c>
      <c r="N43" s="227">
        <v>0</v>
      </c>
      <c r="O43" s="227">
        <v>0</v>
      </c>
      <c r="P43" s="227" t="s">
        <v>526</v>
      </c>
      <c r="Q43" s="227">
        <v>0</v>
      </c>
      <c r="R43" s="227">
        <v>0</v>
      </c>
      <c r="S43" s="227">
        <v>0</v>
      </c>
      <c r="T43" s="227" t="s">
        <v>526</v>
      </c>
      <c r="U43" s="227">
        <v>0</v>
      </c>
      <c r="V43" s="227">
        <v>0</v>
      </c>
      <c r="W43" s="227">
        <v>0</v>
      </c>
      <c r="X43" s="227" t="s">
        <v>526</v>
      </c>
      <c r="Y43" s="227">
        <v>0</v>
      </c>
      <c r="Z43" s="227">
        <v>0</v>
      </c>
      <c r="AA43" s="227">
        <v>0</v>
      </c>
      <c r="AB43" s="227" t="s">
        <v>526</v>
      </c>
      <c r="AC43" s="228">
        <f t="shared" si="3"/>
        <v>0</v>
      </c>
    </row>
    <row r="44" spans="1:29" x14ac:dyDescent="0.25">
      <c r="A44" s="229" t="s">
        <v>147</v>
      </c>
      <c r="B44" s="230" t="s">
        <v>146</v>
      </c>
      <c r="C44" s="227" t="s">
        <v>526</v>
      </c>
      <c r="D44" s="227">
        <v>0</v>
      </c>
      <c r="E44" s="232" t="str">
        <f t="shared" si="4"/>
        <v>нд</v>
      </c>
      <c r="F44" s="227">
        <f t="shared" si="2"/>
        <v>0</v>
      </c>
      <c r="G44" s="232">
        <v>0</v>
      </c>
      <c r="H44" s="227" t="s">
        <v>526</v>
      </c>
      <c r="I44" s="250">
        <v>0</v>
      </c>
      <c r="J44" s="250">
        <v>0</v>
      </c>
      <c r="K44" s="250">
        <v>0</v>
      </c>
      <c r="L44" s="227" t="s">
        <v>526</v>
      </c>
      <c r="M44" s="232">
        <v>0</v>
      </c>
      <c r="N44" s="232">
        <v>0</v>
      </c>
      <c r="O44" s="232">
        <v>0</v>
      </c>
      <c r="P44" s="227" t="s">
        <v>526</v>
      </c>
      <c r="Q44" s="232">
        <v>0</v>
      </c>
      <c r="R44" s="227">
        <v>0</v>
      </c>
      <c r="S44" s="232">
        <v>0</v>
      </c>
      <c r="T44" s="227" t="s">
        <v>526</v>
      </c>
      <c r="U44" s="232">
        <v>0</v>
      </c>
      <c r="V44" s="232">
        <v>0</v>
      </c>
      <c r="W44" s="232">
        <v>0</v>
      </c>
      <c r="X44" s="227" t="s">
        <v>526</v>
      </c>
      <c r="Y44" s="250">
        <v>0</v>
      </c>
      <c r="Z44" s="250">
        <v>0</v>
      </c>
      <c r="AA44" s="250">
        <v>0</v>
      </c>
      <c r="AB44" s="227" t="s">
        <v>526</v>
      </c>
      <c r="AC44" s="228">
        <f t="shared" si="3"/>
        <v>0</v>
      </c>
    </row>
    <row r="45" spans="1:29" x14ac:dyDescent="0.25">
      <c r="A45" s="229" t="s">
        <v>145</v>
      </c>
      <c r="B45" s="230" t="s">
        <v>144</v>
      </c>
      <c r="C45" s="227" t="s">
        <v>526</v>
      </c>
      <c r="D45" s="227">
        <v>0</v>
      </c>
      <c r="E45" s="232" t="str">
        <f t="shared" si="4"/>
        <v>нд</v>
      </c>
      <c r="F45" s="227">
        <f t="shared" si="2"/>
        <v>0</v>
      </c>
      <c r="G45" s="232">
        <v>0</v>
      </c>
      <c r="H45" s="227" t="s">
        <v>526</v>
      </c>
      <c r="I45" s="250">
        <v>0</v>
      </c>
      <c r="J45" s="250">
        <v>0</v>
      </c>
      <c r="K45" s="250">
        <v>0</v>
      </c>
      <c r="L45" s="227" t="s">
        <v>526</v>
      </c>
      <c r="M45" s="232">
        <v>0</v>
      </c>
      <c r="N45" s="232">
        <v>0</v>
      </c>
      <c r="O45" s="232">
        <v>0</v>
      </c>
      <c r="P45" s="227" t="s">
        <v>526</v>
      </c>
      <c r="Q45" s="232">
        <v>0</v>
      </c>
      <c r="R45" s="227">
        <v>0</v>
      </c>
      <c r="S45" s="232">
        <v>0</v>
      </c>
      <c r="T45" s="227" t="s">
        <v>526</v>
      </c>
      <c r="U45" s="232">
        <v>0</v>
      </c>
      <c r="V45" s="232">
        <v>0</v>
      </c>
      <c r="W45" s="232">
        <v>0</v>
      </c>
      <c r="X45" s="227" t="s">
        <v>526</v>
      </c>
      <c r="Y45" s="250">
        <v>0</v>
      </c>
      <c r="Z45" s="250">
        <v>0</v>
      </c>
      <c r="AA45" s="250">
        <v>0</v>
      </c>
      <c r="AB45" s="227" t="s">
        <v>526</v>
      </c>
      <c r="AC45" s="228">
        <f t="shared" si="3"/>
        <v>0</v>
      </c>
    </row>
    <row r="46" spans="1:29" x14ac:dyDescent="0.25">
      <c r="A46" s="229" t="s">
        <v>143</v>
      </c>
      <c r="B46" s="230" t="s">
        <v>142</v>
      </c>
      <c r="C46" s="227" t="s">
        <v>526</v>
      </c>
      <c r="D46" s="227">
        <v>0</v>
      </c>
      <c r="E46" s="232" t="str">
        <f t="shared" si="4"/>
        <v>нд</v>
      </c>
      <c r="F46" s="227">
        <f t="shared" si="2"/>
        <v>0</v>
      </c>
      <c r="G46" s="232">
        <v>0</v>
      </c>
      <c r="H46" s="227" t="s">
        <v>526</v>
      </c>
      <c r="I46" s="250">
        <v>0</v>
      </c>
      <c r="J46" s="250">
        <v>0</v>
      </c>
      <c r="K46" s="250">
        <v>0</v>
      </c>
      <c r="L46" s="227" t="s">
        <v>526</v>
      </c>
      <c r="M46" s="232">
        <v>0</v>
      </c>
      <c r="N46" s="232">
        <v>0</v>
      </c>
      <c r="O46" s="232">
        <v>0</v>
      </c>
      <c r="P46" s="227" t="s">
        <v>526</v>
      </c>
      <c r="Q46" s="232">
        <v>0</v>
      </c>
      <c r="R46" s="227">
        <v>0</v>
      </c>
      <c r="S46" s="232">
        <v>0</v>
      </c>
      <c r="T46" s="227" t="s">
        <v>526</v>
      </c>
      <c r="U46" s="232">
        <v>0</v>
      </c>
      <c r="V46" s="232">
        <v>0</v>
      </c>
      <c r="W46" s="232">
        <v>0</v>
      </c>
      <c r="X46" s="227" t="s">
        <v>526</v>
      </c>
      <c r="Y46" s="250">
        <v>0</v>
      </c>
      <c r="Z46" s="250">
        <v>0</v>
      </c>
      <c r="AA46" s="250">
        <v>0</v>
      </c>
      <c r="AB46" s="227" t="s">
        <v>526</v>
      </c>
      <c r="AC46" s="228">
        <f t="shared" si="3"/>
        <v>0</v>
      </c>
    </row>
    <row r="47" spans="1:29" ht="31.5" x14ac:dyDescent="0.25">
      <c r="A47" s="229" t="s">
        <v>141</v>
      </c>
      <c r="B47" s="230" t="s">
        <v>140</v>
      </c>
      <c r="C47" s="227" t="s">
        <v>526</v>
      </c>
      <c r="D47" s="227">
        <v>0</v>
      </c>
      <c r="E47" s="232" t="str">
        <f t="shared" si="4"/>
        <v>нд</v>
      </c>
      <c r="F47" s="227">
        <f t="shared" si="2"/>
        <v>0</v>
      </c>
      <c r="G47" s="232">
        <v>0</v>
      </c>
      <c r="H47" s="227" t="s">
        <v>526</v>
      </c>
      <c r="I47" s="250">
        <v>0</v>
      </c>
      <c r="J47" s="250">
        <v>0</v>
      </c>
      <c r="K47" s="250">
        <v>0</v>
      </c>
      <c r="L47" s="227" t="s">
        <v>526</v>
      </c>
      <c r="M47" s="232">
        <v>0</v>
      </c>
      <c r="N47" s="232">
        <v>0</v>
      </c>
      <c r="O47" s="232">
        <v>0</v>
      </c>
      <c r="P47" s="227" t="s">
        <v>526</v>
      </c>
      <c r="Q47" s="232">
        <v>0</v>
      </c>
      <c r="R47" s="227">
        <v>0</v>
      </c>
      <c r="S47" s="232">
        <v>0</v>
      </c>
      <c r="T47" s="227" t="s">
        <v>526</v>
      </c>
      <c r="U47" s="232">
        <v>0</v>
      </c>
      <c r="V47" s="232">
        <v>0</v>
      </c>
      <c r="W47" s="232">
        <v>0</v>
      </c>
      <c r="X47" s="227" t="s">
        <v>526</v>
      </c>
      <c r="Y47" s="250">
        <v>0</v>
      </c>
      <c r="Z47" s="250">
        <v>0</v>
      </c>
      <c r="AA47" s="250">
        <v>0</v>
      </c>
      <c r="AB47" s="227" t="s">
        <v>526</v>
      </c>
      <c r="AC47" s="228">
        <f t="shared" si="3"/>
        <v>0</v>
      </c>
    </row>
    <row r="48" spans="1:29" ht="31.5" x14ac:dyDescent="0.25">
      <c r="A48" s="229" t="s">
        <v>139</v>
      </c>
      <c r="B48" s="230" t="s">
        <v>138</v>
      </c>
      <c r="C48" s="227" t="s">
        <v>526</v>
      </c>
      <c r="D48" s="227">
        <v>0</v>
      </c>
      <c r="E48" s="232" t="str">
        <f t="shared" si="4"/>
        <v>нд</v>
      </c>
      <c r="F48" s="227">
        <f t="shared" si="2"/>
        <v>0</v>
      </c>
      <c r="G48" s="232">
        <v>0</v>
      </c>
      <c r="H48" s="227" t="s">
        <v>526</v>
      </c>
      <c r="I48" s="250">
        <v>0</v>
      </c>
      <c r="J48" s="250">
        <v>0</v>
      </c>
      <c r="K48" s="250">
        <v>0</v>
      </c>
      <c r="L48" s="227" t="s">
        <v>526</v>
      </c>
      <c r="M48" s="232">
        <v>0</v>
      </c>
      <c r="N48" s="232">
        <v>0</v>
      </c>
      <c r="O48" s="232">
        <v>0</v>
      </c>
      <c r="P48" s="227" t="s">
        <v>526</v>
      </c>
      <c r="Q48" s="232">
        <v>0</v>
      </c>
      <c r="R48" s="227">
        <v>0</v>
      </c>
      <c r="S48" s="232">
        <v>0</v>
      </c>
      <c r="T48" s="227" t="s">
        <v>526</v>
      </c>
      <c r="U48" s="232">
        <v>0</v>
      </c>
      <c r="V48" s="232">
        <v>0</v>
      </c>
      <c r="W48" s="232">
        <v>0</v>
      </c>
      <c r="X48" s="227" t="s">
        <v>526</v>
      </c>
      <c r="Y48" s="250">
        <v>0</v>
      </c>
      <c r="Z48" s="250">
        <v>0</v>
      </c>
      <c r="AA48" s="250">
        <v>0</v>
      </c>
      <c r="AB48" s="227" t="s">
        <v>526</v>
      </c>
      <c r="AC48" s="228">
        <f t="shared" si="3"/>
        <v>0</v>
      </c>
    </row>
    <row r="49" spans="1:29" x14ac:dyDescent="0.25">
      <c r="A49" s="229" t="s">
        <v>137</v>
      </c>
      <c r="B49" s="230" t="s">
        <v>136</v>
      </c>
      <c r="C49" s="227" t="s">
        <v>526</v>
      </c>
      <c r="D49" s="227">
        <v>0</v>
      </c>
      <c r="E49" s="232" t="str">
        <f t="shared" si="4"/>
        <v>нд</v>
      </c>
      <c r="F49" s="227">
        <f t="shared" si="2"/>
        <v>0</v>
      </c>
      <c r="G49" s="232">
        <v>0</v>
      </c>
      <c r="H49" s="227" t="s">
        <v>526</v>
      </c>
      <c r="I49" s="250">
        <v>0</v>
      </c>
      <c r="J49" s="250">
        <v>0</v>
      </c>
      <c r="K49" s="250">
        <v>0</v>
      </c>
      <c r="L49" s="227" t="s">
        <v>526</v>
      </c>
      <c r="M49" s="232">
        <v>0</v>
      </c>
      <c r="N49" s="232">
        <v>0</v>
      </c>
      <c r="O49" s="232">
        <v>0</v>
      </c>
      <c r="P49" s="227" t="s">
        <v>526</v>
      </c>
      <c r="Q49" s="232">
        <v>0</v>
      </c>
      <c r="R49" s="227">
        <v>0</v>
      </c>
      <c r="S49" s="232">
        <v>0</v>
      </c>
      <c r="T49" s="227" t="s">
        <v>526</v>
      </c>
      <c r="U49" s="232">
        <v>0</v>
      </c>
      <c r="V49" s="232">
        <v>0</v>
      </c>
      <c r="W49" s="232">
        <v>0</v>
      </c>
      <c r="X49" s="227" t="s">
        <v>526</v>
      </c>
      <c r="Y49" s="250">
        <v>0</v>
      </c>
      <c r="Z49" s="250">
        <v>0</v>
      </c>
      <c r="AA49" s="250">
        <v>0</v>
      </c>
      <c r="AB49" s="227" t="s">
        <v>526</v>
      </c>
      <c r="AC49" s="228">
        <f t="shared" si="3"/>
        <v>0</v>
      </c>
    </row>
    <row r="50" spans="1:29" ht="18.75" x14ac:dyDescent="0.25">
      <c r="A50" s="229" t="s">
        <v>135</v>
      </c>
      <c r="B50" s="234" t="s">
        <v>542</v>
      </c>
      <c r="C50" s="227" t="s">
        <v>526</v>
      </c>
      <c r="D50" s="227">
        <v>0</v>
      </c>
      <c r="E50" s="232" t="str">
        <f t="shared" si="4"/>
        <v>нд</v>
      </c>
      <c r="F50" s="227">
        <f t="shared" si="2"/>
        <v>0</v>
      </c>
      <c r="G50" s="232">
        <v>0</v>
      </c>
      <c r="H50" s="227" t="s">
        <v>526</v>
      </c>
      <c r="I50" s="250">
        <v>0</v>
      </c>
      <c r="J50" s="250">
        <v>0</v>
      </c>
      <c r="K50" s="250">
        <v>0</v>
      </c>
      <c r="L50" s="227" t="s">
        <v>526</v>
      </c>
      <c r="M50" s="232">
        <v>0</v>
      </c>
      <c r="N50" s="232">
        <v>0</v>
      </c>
      <c r="O50" s="232">
        <v>0</v>
      </c>
      <c r="P50" s="227" t="s">
        <v>526</v>
      </c>
      <c r="Q50" s="232">
        <v>0</v>
      </c>
      <c r="R50" s="227">
        <v>0</v>
      </c>
      <c r="S50" s="232">
        <v>0</v>
      </c>
      <c r="T50" s="227" t="s">
        <v>526</v>
      </c>
      <c r="U50" s="232">
        <v>0</v>
      </c>
      <c r="V50" s="232">
        <v>0</v>
      </c>
      <c r="W50" s="232">
        <v>0</v>
      </c>
      <c r="X50" s="227" t="s">
        <v>526</v>
      </c>
      <c r="Y50" s="250">
        <v>0</v>
      </c>
      <c r="Z50" s="250">
        <v>0</v>
      </c>
      <c r="AA50" s="250">
        <v>0</v>
      </c>
      <c r="AB50" s="227" t="s">
        <v>526</v>
      </c>
      <c r="AC50" s="228">
        <f t="shared" si="3"/>
        <v>0</v>
      </c>
    </row>
    <row r="51" spans="1:29" ht="35.25" customHeight="1" x14ac:dyDescent="0.25">
      <c r="A51" s="225" t="s">
        <v>57</v>
      </c>
      <c r="B51" s="226" t="s">
        <v>134</v>
      </c>
      <c r="C51" s="227" t="s">
        <v>526</v>
      </c>
      <c r="D51" s="227">
        <v>0</v>
      </c>
      <c r="E51" s="233" t="str">
        <f t="shared" si="4"/>
        <v>нд</v>
      </c>
      <c r="F51" s="227">
        <f t="shared" si="2"/>
        <v>0</v>
      </c>
      <c r="G51" s="227">
        <v>0</v>
      </c>
      <c r="H51" s="227" t="s">
        <v>526</v>
      </c>
      <c r="I51" s="227">
        <v>0</v>
      </c>
      <c r="J51" s="227">
        <v>0</v>
      </c>
      <c r="K51" s="227">
        <v>0</v>
      </c>
      <c r="L51" s="227" t="s">
        <v>526</v>
      </c>
      <c r="M51" s="227">
        <v>0</v>
      </c>
      <c r="N51" s="227">
        <v>0</v>
      </c>
      <c r="O51" s="227">
        <v>0</v>
      </c>
      <c r="P51" s="227" t="s">
        <v>526</v>
      </c>
      <c r="Q51" s="227">
        <v>0</v>
      </c>
      <c r="R51" s="227">
        <v>0</v>
      </c>
      <c r="S51" s="227">
        <v>0</v>
      </c>
      <c r="T51" s="227" t="s">
        <v>526</v>
      </c>
      <c r="U51" s="227">
        <v>0</v>
      </c>
      <c r="V51" s="227">
        <v>0</v>
      </c>
      <c r="W51" s="227">
        <v>0</v>
      </c>
      <c r="X51" s="227" t="s">
        <v>526</v>
      </c>
      <c r="Y51" s="227">
        <v>0</v>
      </c>
      <c r="Z51" s="227">
        <v>0</v>
      </c>
      <c r="AA51" s="227">
        <v>0</v>
      </c>
      <c r="AB51" s="227" t="s">
        <v>526</v>
      </c>
      <c r="AC51" s="228">
        <f t="shared" si="3"/>
        <v>0</v>
      </c>
    </row>
    <row r="52" spans="1:29" x14ac:dyDescent="0.25">
      <c r="A52" s="229" t="s">
        <v>133</v>
      </c>
      <c r="B52" s="230" t="s">
        <v>132</v>
      </c>
      <c r="C52" s="227" t="s">
        <v>526</v>
      </c>
      <c r="D52" s="227">
        <v>0.28952600000000001</v>
      </c>
      <c r="E52" s="232" t="str">
        <f t="shared" si="4"/>
        <v>нд</v>
      </c>
      <c r="F52" s="227">
        <f t="shared" si="2"/>
        <v>0</v>
      </c>
      <c r="G52" s="232">
        <v>0</v>
      </c>
      <c r="H52" s="227" t="s">
        <v>526</v>
      </c>
      <c r="I52" s="250">
        <v>0</v>
      </c>
      <c r="J52" s="250">
        <v>0</v>
      </c>
      <c r="K52" s="250">
        <v>0</v>
      </c>
      <c r="L52" s="227" t="s">
        <v>526</v>
      </c>
      <c r="M52" s="232">
        <v>0</v>
      </c>
      <c r="N52" s="232">
        <v>0.28952600000000001</v>
      </c>
      <c r="O52" s="232">
        <v>0</v>
      </c>
      <c r="P52" s="227" t="s">
        <v>526</v>
      </c>
      <c r="Q52" s="232">
        <v>0</v>
      </c>
      <c r="R52" s="227">
        <v>0</v>
      </c>
      <c r="S52" s="232">
        <v>0</v>
      </c>
      <c r="T52" s="227" t="s">
        <v>526</v>
      </c>
      <c r="U52" s="232">
        <v>0</v>
      </c>
      <c r="V52" s="232">
        <v>0</v>
      </c>
      <c r="W52" s="232">
        <v>0</v>
      </c>
      <c r="X52" s="227" t="s">
        <v>526</v>
      </c>
      <c r="Y52" s="250">
        <v>0</v>
      </c>
      <c r="Z52" s="250">
        <v>0</v>
      </c>
      <c r="AA52" s="250">
        <v>0</v>
      </c>
      <c r="AB52" s="227" t="s">
        <v>526</v>
      </c>
      <c r="AC52" s="228">
        <f t="shared" si="3"/>
        <v>0.28952600000000001</v>
      </c>
    </row>
    <row r="53" spans="1:29" x14ac:dyDescent="0.25">
      <c r="A53" s="229" t="s">
        <v>131</v>
      </c>
      <c r="B53" s="230" t="s">
        <v>125</v>
      </c>
      <c r="C53" s="227" t="s">
        <v>526</v>
      </c>
      <c r="D53" s="227">
        <v>0</v>
      </c>
      <c r="E53" s="232" t="str">
        <f t="shared" si="4"/>
        <v>нд</v>
      </c>
      <c r="F53" s="227">
        <f t="shared" si="2"/>
        <v>0</v>
      </c>
      <c r="G53" s="232">
        <v>0</v>
      </c>
      <c r="H53" s="227" t="s">
        <v>526</v>
      </c>
      <c r="I53" s="250">
        <v>0</v>
      </c>
      <c r="J53" s="250">
        <v>0</v>
      </c>
      <c r="K53" s="250">
        <v>0</v>
      </c>
      <c r="L53" s="227" t="s">
        <v>526</v>
      </c>
      <c r="M53" s="232">
        <v>0</v>
      </c>
      <c r="N53" s="232">
        <v>0</v>
      </c>
      <c r="O53" s="232">
        <v>0</v>
      </c>
      <c r="P53" s="227" t="s">
        <v>526</v>
      </c>
      <c r="Q53" s="232">
        <v>0</v>
      </c>
      <c r="R53" s="227">
        <v>0</v>
      </c>
      <c r="S53" s="232">
        <v>0</v>
      </c>
      <c r="T53" s="227" t="s">
        <v>526</v>
      </c>
      <c r="U53" s="232">
        <v>0</v>
      </c>
      <c r="V53" s="232">
        <v>0</v>
      </c>
      <c r="W53" s="232">
        <v>0</v>
      </c>
      <c r="X53" s="227" t="s">
        <v>526</v>
      </c>
      <c r="Y53" s="250">
        <v>0</v>
      </c>
      <c r="Z53" s="250">
        <v>0</v>
      </c>
      <c r="AA53" s="250">
        <v>0</v>
      </c>
      <c r="AB53" s="227" t="s">
        <v>526</v>
      </c>
      <c r="AC53" s="228">
        <f t="shared" si="3"/>
        <v>0</v>
      </c>
    </row>
    <row r="54" spans="1:29" x14ac:dyDescent="0.25">
      <c r="A54" s="229" t="s">
        <v>130</v>
      </c>
      <c r="B54" s="234" t="s">
        <v>124</v>
      </c>
      <c r="C54" s="227" t="s">
        <v>526</v>
      </c>
      <c r="D54" s="227">
        <v>0</v>
      </c>
      <c r="E54" s="232" t="str">
        <f t="shared" si="4"/>
        <v>нд</v>
      </c>
      <c r="F54" s="227">
        <f t="shared" si="2"/>
        <v>0</v>
      </c>
      <c r="G54" s="232">
        <v>0</v>
      </c>
      <c r="H54" s="227" t="s">
        <v>526</v>
      </c>
      <c r="I54" s="250">
        <v>0</v>
      </c>
      <c r="J54" s="250">
        <v>0</v>
      </c>
      <c r="K54" s="250">
        <v>0</v>
      </c>
      <c r="L54" s="227" t="s">
        <v>526</v>
      </c>
      <c r="M54" s="232">
        <v>0</v>
      </c>
      <c r="N54" s="232">
        <v>0</v>
      </c>
      <c r="O54" s="232">
        <v>0</v>
      </c>
      <c r="P54" s="227" t="s">
        <v>526</v>
      </c>
      <c r="Q54" s="232">
        <v>0</v>
      </c>
      <c r="R54" s="227">
        <v>0</v>
      </c>
      <c r="S54" s="232">
        <v>0</v>
      </c>
      <c r="T54" s="227" t="s">
        <v>526</v>
      </c>
      <c r="U54" s="232">
        <v>0</v>
      </c>
      <c r="V54" s="232">
        <v>0</v>
      </c>
      <c r="W54" s="232">
        <v>0</v>
      </c>
      <c r="X54" s="227" t="s">
        <v>526</v>
      </c>
      <c r="Y54" s="250">
        <v>0</v>
      </c>
      <c r="Z54" s="250">
        <v>0</v>
      </c>
      <c r="AA54" s="250">
        <v>0</v>
      </c>
      <c r="AB54" s="227" t="s">
        <v>526</v>
      </c>
      <c r="AC54" s="228">
        <f t="shared" si="3"/>
        <v>0</v>
      </c>
    </row>
    <row r="55" spans="1:29" x14ac:dyDescent="0.25">
      <c r="A55" s="229" t="s">
        <v>129</v>
      </c>
      <c r="B55" s="234" t="s">
        <v>123</v>
      </c>
      <c r="C55" s="227" t="s">
        <v>526</v>
      </c>
      <c r="D55" s="227">
        <v>0</v>
      </c>
      <c r="E55" s="232" t="str">
        <f t="shared" si="4"/>
        <v>нд</v>
      </c>
      <c r="F55" s="227">
        <f t="shared" si="2"/>
        <v>0</v>
      </c>
      <c r="G55" s="232">
        <v>0</v>
      </c>
      <c r="H55" s="227" t="s">
        <v>526</v>
      </c>
      <c r="I55" s="250">
        <v>0</v>
      </c>
      <c r="J55" s="250">
        <v>0</v>
      </c>
      <c r="K55" s="250">
        <v>0</v>
      </c>
      <c r="L55" s="227" t="s">
        <v>526</v>
      </c>
      <c r="M55" s="232">
        <v>0</v>
      </c>
      <c r="N55" s="232">
        <v>0</v>
      </c>
      <c r="O55" s="232">
        <v>0</v>
      </c>
      <c r="P55" s="227" t="s">
        <v>526</v>
      </c>
      <c r="Q55" s="232">
        <v>0</v>
      </c>
      <c r="R55" s="227">
        <v>0</v>
      </c>
      <c r="S55" s="232">
        <v>0</v>
      </c>
      <c r="T55" s="227" t="s">
        <v>526</v>
      </c>
      <c r="U55" s="232">
        <v>0</v>
      </c>
      <c r="V55" s="232">
        <v>0</v>
      </c>
      <c r="W55" s="232">
        <v>0</v>
      </c>
      <c r="X55" s="227" t="s">
        <v>526</v>
      </c>
      <c r="Y55" s="250">
        <v>0</v>
      </c>
      <c r="Z55" s="250">
        <v>0</v>
      </c>
      <c r="AA55" s="250">
        <v>0</v>
      </c>
      <c r="AB55" s="227" t="s">
        <v>526</v>
      </c>
      <c r="AC55" s="228">
        <f t="shared" si="3"/>
        <v>0</v>
      </c>
    </row>
    <row r="56" spans="1:29" x14ac:dyDescent="0.25">
      <c r="A56" s="229" t="s">
        <v>128</v>
      </c>
      <c r="B56" s="234" t="s">
        <v>122</v>
      </c>
      <c r="C56" s="227" t="s">
        <v>526</v>
      </c>
      <c r="D56" s="227">
        <v>0</v>
      </c>
      <c r="E56" s="232" t="str">
        <f t="shared" si="4"/>
        <v>нд</v>
      </c>
      <c r="F56" s="227">
        <f t="shared" si="2"/>
        <v>0</v>
      </c>
      <c r="G56" s="232">
        <v>0</v>
      </c>
      <c r="H56" s="227" t="s">
        <v>526</v>
      </c>
      <c r="I56" s="250">
        <v>0</v>
      </c>
      <c r="J56" s="250">
        <v>0</v>
      </c>
      <c r="K56" s="250">
        <v>0</v>
      </c>
      <c r="L56" s="227" t="s">
        <v>526</v>
      </c>
      <c r="M56" s="232">
        <v>0</v>
      </c>
      <c r="N56" s="232">
        <v>0</v>
      </c>
      <c r="O56" s="232">
        <v>0</v>
      </c>
      <c r="P56" s="227" t="s">
        <v>526</v>
      </c>
      <c r="Q56" s="232">
        <v>0</v>
      </c>
      <c r="R56" s="227">
        <v>0</v>
      </c>
      <c r="S56" s="232">
        <v>0</v>
      </c>
      <c r="T56" s="227" t="s">
        <v>526</v>
      </c>
      <c r="U56" s="232">
        <v>0</v>
      </c>
      <c r="V56" s="232">
        <v>0</v>
      </c>
      <c r="W56" s="232">
        <v>0</v>
      </c>
      <c r="X56" s="227" t="s">
        <v>526</v>
      </c>
      <c r="Y56" s="250">
        <v>0</v>
      </c>
      <c r="Z56" s="250">
        <v>0</v>
      </c>
      <c r="AA56" s="250">
        <v>0</v>
      </c>
      <c r="AB56" s="227" t="s">
        <v>526</v>
      </c>
      <c r="AC56" s="228">
        <f t="shared" si="3"/>
        <v>0</v>
      </c>
    </row>
    <row r="57" spans="1:29" ht="18.75" x14ac:dyDescent="0.25">
      <c r="A57" s="229" t="s">
        <v>127</v>
      </c>
      <c r="B57" s="234" t="s">
        <v>542</v>
      </c>
      <c r="C57" s="227" t="s">
        <v>526</v>
      </c>
      <c r="D57" s="227">
        <v>0</v>
      </c>
      <c r="E57" s="232" t="str">
        <f t="shared" si="4"/>
        <v>нд</v>
      </c>
      <c r="F57" s="227">
        <f t="shared" si="2"/>
        <v>0</v>
      </c>
      <c r="G57" s="232">
        <v>0</v>
      </c>
      <c r="H57" s="227" t="s">
        <v>526</v>
      </c>
      <c r="I57" s="250">
        <v>0</v>
      </c>
      <c r="J57" s="250">
        <v>0</v>
      </c>
      <c r="K57" s="250">
        <v>0</v>
      </c>
      <c r="L57" s="227" t="s">
        <v>526</v>
      </c>
      <c r="M57" s="232">
        <v>0</v>
      </c>
      <c r="N57" s="232">
        <v>0</v>
      </c>
      <c r="O57" s="232">
        <v>0</v>
      </c>
      <c r="P57" s="227" t="s">
        <v>526</v>
      </c>
      <c r="Q57" s="232">
        <v>0</v>
      </c>
      <c r="R57" s="227">
        <v>0</v>
      </c>
      <c r="S57" s="232">
        <v>0</v>
      </c>
      <c r="T57" s="227" t="s">
        <v>526</v>
      </c>
      <c r="U57" s="232">
        <v>0</v>
      </c>
      <c r="V57" s="232">
        <v>0</v>
      </c>
      <c r="W57" s="232">
        <v>0</v>
      </c>
      <c r="X57" s="227" t="s">
        <v>526</v>
      </c>
      <c r="Y57" s="250">
        <v>0</v>
      </c>
      <c r="Z57" s="250">
        <v>0</v>
      </c>
      <c r="AA57" s="250">
        <v>0</v>
      </c>
      <c r="AB57" s="227" t="s">
        <v>526</v>
      </c>
      <c r="AC57" s="228">
        <f t="shared" si="3"/>
        <v>0</v>
      </c>
    </row>
    <row r="58" spans="1:29" ht="36.75" customHeight="1" x14ac:dyDescent="0.25">
      <c r="A58" s="225" t="s">
        <v>56</v>
      </c>
      <c r="B58" s="235" t="s">
        <v>224</v>
      </c>
      <c r="C58" s="227" t="s">
        <v>526</v>
      </c>
      <c r="D58" s="227">
        <v>0.28952600000000001</v>
      </c>
      <c r="E58" s="233" t="str">
        <f t="shared" si="4"/>
        <v>нд</v>
      </c>
      <c r="F58" s="227">
        <f t="shared" si="2"/>
        <v>0</v>
      </c>
      <c r="G58" s="227">
        <v>0</v>
      </c>
      <c r="H58" s="227" t="s">
        <v>526</v>
      </c>
      <c r="I58" s="227">
        <v>0</v>
      </c>
      <c r="J58" s="227">
        <v>0</v>
      </c>
      <c r="K58" s="227">
        <v>0</v>
      </c>
      <c r="L58" s="227" t="s">
        <v>526</v>
      </c>
      <c r="M58" s="227">
        <v>0</v>
      </c>
      <c r="N58" s="227">
        <v>0.28952600000000001</v>
      </c>
      <c r="O58" s="227">
        <v>0</v>
      </c>
      <c r="P58" s="227" t="s">
        <v>526</v>
      </c>
      <c r="Q58" s="227">
        <v>0</v>
      </c>
      <c r="R58" s="227">
        <v>0</v>
      </c>
      <c r="S58" s="227">
        <v>0</v>
      </c>
      <c r="T58" s="227" t="s">
        <v>526</v>
      </c>
      <c r="U58" s="227">
        <v>0</v>
      </c>
      <c r="V58" s="227">
        <v>0</v>
      </c>
      <c r="W58" s="227">
        <v>0</v>
      </c>
      <c r="X58" s="227" t="s">
        <v>526</v>
      </c>
      <c r="Y58" s="227">
        <v>0</v>
      </c>
      <c r="Z58" s="227">
        <v>0</v>
      </c>
      <c r="AA58" s="227">
        <v>0</v>
      </c>
      <c r="AB58" s="227" t="s">
        <v>526</v>
      </c>
      <c r="AC58" s="228">
        <f t="shared" si="3"/>
        <v>0.28952600000000001</v>
      </c>
    </row>
    <row r="59" spans="1:29" x14ac:dyDescent="0.25">
      <c r="A59" s="225" t="s">
        <v>54</v>
      </c>
      <c r="B59" s="226" t="s">
        <v>126</v>
      </c>
      <c r="C59" s="227" t="s">
        <v>526</v>
      </c>
      <c r="D59" s="227">
        <v>0</v>
      </c>
      <c r="E59" s="233" t="str">
        <f t="shared" si="4"/>
        <v>нд</v>
      </c>
      <c r="F59" s="227">
        <f t="shared" si="2"/>
        <v>0</v>
      </c>
      <c r="G59" s="227">
        <v>0</v>
      </c>
      <c r="H59" s="227" t="s">
        <v>526</v>
      </c>
      <c r="I59" s="227">
        <v>0</v>
      </c>
      <c r="J59" s="227">
        <v>0</v>
      </c>
      <c r="K59" s="227">
        <v>0</v>
      </c>
      <c r="L59" s="227" t="s">
        <v>526</v>
      </c>
      <c r="M59" s="227">
        <v>0</v>
      </c>
      <c r="N59" s="227">
        <v>0</v>
      </c>
      <c r="O59" s="227">
        <v>0</v>
      </c>
      <c r="P59" s="227" t="s">
        <v>526</v>
      </c>
      <c r="Q59" s="227">
        <v>0</v>
      </c>
      <c r="R59" s="227">
        <v>0</v>
      </c>
      <c r="S59" s="227">
        <v>0</v>
      </c>
      <c r="T59" s="227" t="s">
        <v>526</v>
      </c>
      <c r="U59" s="227">
        <v>0</v>
      </c>
      <c r="V59" s="227">
        <v>0</v>
      </c>
      <c r="W59" s="227">
        <v>0</v>
      </c>
      <c r="X59" s="227" t="s">
        <v>526</v>
      </c>
      <c r="Y59" s="227">
        <v>0</v>
      </c>
      <c r="Z59" s="227">
        <v>0</v>
      </c>
      <c r="AA59" s="227">
        <v>0</v>
      </c>
      <c r="AB59" s="227" t="s">
        <v>526</v>
      </c>
      <c r="AC59" s="228">
        <f t="shared" si="3"/>
        <v>0</v>
      </c>
    </row>
    <row r="60" spans="1:29" x14ac:dyDescent="0.25">
      <c r="A60" s="229" t="s">
        <v>218</v>
      </c>
      <c r="B60" s="67" t="s">
        <v>146</v>
      </c>
      <c r="C60" s="227" t="s">
        <v>526</v>
      </c>
      <c r="D60" s="227">
        <v>0</v>
      </c>
      <c r="E60" s="232" t="str">
        <f t="shared" si="4"/>
        <v>нд</v>
      </c>
      <c r="F60" s="227">
        <f t="shared" si="2"/>
        <v>0</v>
      </c>
      <c r="G60" s="232">
        <v>0</v>
      </c>
      <c r="H60" s="227" t="s">
        <v>526</v>
      </c>
      <c r="I60" s="250">
        <v>0</v>
      </c>
      <c r="J60" s="250">
        <v>0</v>
      </c>
      <c r="K60" s="250">
        <v>0</v>
      </c>
      <c r="L60" s="227" t="s">
        <v>526</v>
      </c>
      <c r="M60" s="232">
        <v>0</v>
      </c>
      <c r="N60" s="232">
        <v>0</v>
      </c>
      <c r="O60" s="232">
        <v>0</v>
      </c>
      <c r="P60" s="227" t="s">
        <v>526</v>
      </c>
      <c r="Q60" s="232">
        <v>0</v>
      </c>
      <c r="R60" s="227">
        <v>0</v>
      </c>
      <c r="S60" s="232">
        <v>0</v>
      </c>
      <c r="T60" s="227" t="s">
        <v>526</v>
      </c>
      <c r="U60" s="232">
        <v>0</v>
      </c>
      <c r="V60" s="232">
        <v>0</v>
      </c>
      <c r="W60" s="232">
        <v>0</v>
      </c>
      <c r="X60" s="227" t="s">
        <v>526</v>
      </c>
      <c r="Y60" s="250">
        <v>0</v>
      </c>
      <c r="Z60" s="250">
        <v>0</v>
      </c>
      <c r="AA60" s="250">
        <v>0</v>
      </c>
      <c r="AB60" s="227" t="s">
        <v>526</v>
      </c>
      <c r="AC60" s="228">
        <f t="shared" si="3"/>
        <v>0</v>
      </c>
    </row>
    <row r="61" spans="1:29" x14ac:dyDescent="0.25">
      <c r="A61" s="229" t="s">
        <v>219</v>
      </c>
      <c r="B61" s="67" t="s">
        <v>144</v>
      </c>
      <c r="C61" s="227" t="s">
        <v>526</v>
      </c>
      <c r="D61" s="227">
        <v>0</v>
      </c>
      <c r="E61" s="232" t="str">
        <f t="shared" si="4"/>
        <v>нд</v>
      </c>
      <c r="F61" s="227">
        <f t="shared" si="2"/>
        <v>0</v>
      </c>
      <c r="G61" s="232">
        <v>0</v>
      </c>
      <c r="H61" s="227" t="s">
        <v>526</v>
      </c>
      <c r="I61" s="250">
        <v>0</v>
      </c>
      <c r="J61" s="250">
        <v>0</v>
      </c>
      <c r="K61" s="250">
        <v>0</v>
      </c>
      <c r="L61" s="227" t="s">
        <v>526</v>
      </c>
      <c r="M61" s="232">
        <v>0</v>
      </c>
      <c r="N61" s="232">
        <v>0</v>
      </c>
      <c r="O61" s="232">
        <v>0</v>
      </c>
      <c r="P61" s="227" t="s">
        <v>526</v>
      </c>
      <c r="Q61" s="232">
        <v>0</v>
      </c>
      <c r="R61" s="227">
        <v>0</v>
      </c>
      <c r="S61" s="232">
        <v>0</v>
      </c>
      <c r="T61" s="227" t="s">
        <v>526</v>
      </c>
      <c r="U61" s="232">
        <v>0</v>
      </c>
      <c r="V61" s="232">
        <v>0</v>
      </c>
      <c r="W61" s="232">
        <v>0</v>
      </c>
      <c r="X61" s="227" t="s">
        <v>526</v>
      </c>
      <c r="Y61" s="250">
        <v>0</v>
      </c>
      <c r="Z61" s="250">
        <v>0</v>
      </c>
      <c r="AA61" s="250">
        <v>0</v>
      </c>
      <c r="AB61" s="227" t="s">
        <v>526</v>
      </c>
      <c r="AC61" s="228">
        <f t="shared" si="3"/>
        <v>0</v>
      </c>
    </row>
    <row r="62" spans="1:29" x14ac:dyDescent="0.25">
      <c r="A62" s="229" t="s">
        <v>220</v>
      </c>
      <c r="B62" s="67" t="s">
        <v>142</v>
      </c>
      <c r="C62" s="227" t="s">
        <v>526</v>
      </c>
      <c r="D62" s="227">
        <v>0</v>
      </c>
      <c r="E62" s="232" t="str">
        <f t="shared" si="4"/>
        <v>нд</v>
      </c>
      <c r="F62" s="227">
        <f t="shared" si="2"/>
        <v>0</v>
      </c>
      <c r="G62" s="232">
        <v>0</v>
      </c>
      <c r="H62" s="227" t="s">
        <v>526</v>
      </c>
      <c r="I62" s="250">
        <v>0</v>
      </c>
      <c r="J62" s="250">
        <v>0</v>
      </c>
      <c r="K62" s="250">
        <v>0</v>
      </c>
      <c r="L62" s="227" t="s">
        <v>526</v>
      </c>
      <c r="M62" s="232">
        <v>0</v>
      </c>
      <c r="N62" s="232">
        <v>0</v>
      </c>
      <c r="O62" s="232">
        <v>0</v>
      </c>
      <c r="P62" s="227" t="s">
        <v>526</v>
      </c>
      <c r="Q62" s="232">
        <v>0</v>
      </c>
      <c r="R62" s="227">
        <v>0</v>
      </c>
      <c r="S62" s="232">
        <v>0</v>
      </c>
      <c r="T62" s="227" t="s">
        <v>526</v>
      </c>
      <c r="U62" s="232">
        <v>0</v>
      </c>
      <c r="V62" s="232">
        <v>0</v>
      </c>
      <c r="W62" s="232">
        <v>0</v>
      </c>
      <c r="X62" s="227" t="s">
        <v>526</v>
      </c>
      <c r="Y62" s="250">
        <v>0</v>
      </c>
      <c r="Z62" s="250">
        <v>0</v>
      </c>
      <c r="AA62" s="250">
        <v>0</v>
      </c>
      <c r="AB62" s="227" t="s">
        <v>526</v>
      </c>
      <c r="AC62" s="228">
        <f t="shared" si="3"/>
        <v>0</v>
      </c>
    </row>
    <row r="63" spans="1:29" x14ac:dyDescent="0.25">
      <c r="A63" s="229" t="s">
        <v>221</v>
      </c>
      <c r="B63" s="67" t="s">
        <v>223</v>
      </c>
      <c r="C63" s="227" t="s">
        <v>526</v>
      </c>
      <c r="D63" s="227">
        <v>0</v>
      </c>
      <c r="E63" s="232" t="str">
        <f t="shared" si="4"/>
        <v>нд</v>
      </c>
      <c r="F63" s="227">
        <f t="shared" si="2"/>
        <v>0</v>
      </c>
      <c r="G63" s="232">
        <v>0</v>
      </c>
      <c r="H63" s="227" t="s">
        <v>526</v>
      </c>
      <c r="I63" s="250">
        <v>0</v>
      </c>
      <c r="J63" s="250">
        <v>0</v>
      </c>
      <c r="K63" s="250">
        <v>0</v>
      </c>
      <c r="L63" s="227" t="s">
        <v>526</v>
      </c>
      <c r="M63" s="232">
        <v>0</v>
      </c>
      <c r="N63" s="232">
        <v>0</v>
      </c>
      <c r="O63" s="232">
        <v>0</v>
      </c>
      <c r="P63" s="227" t="s">
        <v>526</v>
      </c>
      <c r="Q63" s="232">
        <v>0</v>
      </c>
      <c r="R63" s="227">
        <v>0</v>
      </c>
      <c r="S63" s="232">
        <v>0</v>
      </c>
      <c r="T63" s="227" t="s">
        <v>526</v>
      </c>
      <c r="U63" s="232">
        <v>0</v>
      </c>
      <c r="V63" s="232">
        <v>0</v>
      </c>
      <c r="W63" s="232">
        <v>0</v>
      </c>
      <c r="X63" s="227" t="s">
        <v>526</v>
      </c>
      <c r="Y63" s="250">
        <v>0</v>
      </c>
      <c r="Z63" s="250">
        <v>0</v>
      </c>
      <c r="AA63" s="250">
        <v>0</v>
      </c>
      <c r="AB63" s="227" t="s">
        <v>526</v>
      </c>
      <c r="AC63" s="228">
        <f t="shared" si="3"/>
        <v>0</v>
      </c>
    </row>
    <row r="64" spans="1:29" ht="18.75" x14ac:dyDescent="0.25">
      <c r="A64" s="229" t="s">
        <v>222</v>
      </c>
      <c r="B64" s="234" t="s">
        <v>542</v>
      </c>
      <c r="C64" s="227" t="s">
        <v>526</v>
      </c>
      <c r="D64" s="227">
        <v>0</v>
      </c>
      <c r="E64" s="232" t="str">
        <f t="shared" si="4"/>
        <v>нд</v>
      </c>
      <c r="F64" s="227">
        <f t="shared" si="2"/>
        <v>0</v>
      </c>
      <c r="G64" s="232">
        <v>0</v>
      </c>
      <c r="H64" s="250">
        <v>0</v>
      </c>
      <c r="I64" s="250">
        <v>0</v>
      </c>
      <c r="J64" s="250">
        <v>0</v>
      </c>
      <c r="K64" s="250">
        <v>0</v>
      </c>
      <c r="L64" s="232">
        <v>0</v>
      </c>
      <c r="M64" s="232">
        <v>0</v>
      </c>
      <c r="N64" s="232">
        <v>0</v>
      </c>
      <c r="O64" s="232">
        <v>0</v>
      </c>
      <c r="P64" s="232">
        <v>0</v>
      </c>
      <c r="Q64" s="232">
        <v>0</v>
      </c>
      <c r="R64" s="227">
        <v>0</v>
      </c>
      <c r="S64" s="232">
        <v>0</v>
      </c>
      <c r="T64" s="232" t="str">
        <f>C64</f>
        <v>нд</v>
      </c>
      <c r="U64" s="232">
        <v>0</v>
      </c>
      <c r="V64" s="232">
        <v>0</v>
      </c>
      <c r="W64" s="232">
        <v>0</v>
      </c>
      <c r="X64" s="227" t="s">
        <v>526</v>
      </c>
      <c r="Y64" s="250">
        <v>0</v>
      </c>
      <c r="Z64" s="250">
        <v>0</v>
      </c>
      <c r="AA64" s="250">
        <v>0</v>
      </c>
      <c r="AB64" s="227" t="s">
        <v>526</v>
      </c>
      <c r="AC64" s="228">
        <f t="shared" si="3"/>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0"/>
      <c r="C66" s="490"/>
      <c r="D66" s="490"/>
      <c r="E66" s="490"/>
      <c r="F66" s="490"/>
      <c r="G66" s="490"/>
      <c r="H66" s="490"/>
      <c r="I66" s="490"/>
      <c r="J66" s="490"/>
      <c r="K66" s="490"/>
      <c r="L66" s="490"/>
      <c r="M66" s="490"/>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1"/>
      <c r="C68" s="491"/>
      <c r="D68" s="491"/>
      <c r="E68" s="491"/>
      <c r="F68" s="491"/>
      <c r="G68" s="491"/>
      <c r="H68" s="491"/>
      <c r="I68" s="491"/>
      <c r="J68" s="491"/>
      <c r="K68" s="491"/>
      <c r="L68" s="491"/>
      <c r="M68" s="491"/>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0"/>
      <c r="C70" s="490"/>
      <c r="D70" s="490"/>
      <c r="E70" s="490"/>
      <c r="F70" s="490"/>
      <c r="G70" s="490"/>
      <c r="H70" s="490"/>
      <c r="I70" s="490"/>
      <c r="J70" s="490"/>
      <c r="K70" s="490"/>
      <c r="L70" s="490"/>
      <c r="M70" s="490"/>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0"/>
      <c r="C72" s="490"/>
      <c r="D72" s="490"/>
      <c r="E72" s="490"/>
      <c r="F72" s="490"/>
      <c r="G72" s="490"/>
      <c r="H72" s="490"/>
      <c r="I72" s="490"/>
      <c r="J72" s="490"/>
      <c r="K72" s="490"/>
      <c r="L72" s="490"/>
      <c r="M72" s="490"/>
      <c r="N72" s="211"/>
      <c r="O72" s="211"/>
      <c r="P72" s="211"/>
      <c r="Q72" s="211"/>
      <c r="R72" s="211"/>
      <c r="S72" s="211"/>
      <c r="T72" s="211"/>
      <c r="U72" s="211"/>
      <c r="V72" s="211"/>
      <c r="W72" s="211"/>
      <c r="X72" s="252"/>
      <c r="Y72" s="252"/>
      <c r="Z72" s="252"/>
      <c r="AA72" s="252"/>
      <c r="AB72" s="59"/>
    </row>
    <row r="73" spans="1:28" ht="32.25" customHeight="1" x14ac:dyDescent="0.25">
      <c r="A73" s="59"/>
      <c r="B73" s="491"/>
      <c r="C73" s="491"/>
      <c r="D73" s="491"/>
      <c r="E73" s="491"/>
      <c r="F73" s="491"/>
      <c r="G73" s="491"/>
      <c r="H73" s="491"/>
      <c r="I73" s="491"/>
      <c r="J73" s="491"/>
      <c r="K73" s="491"/>
      <c r="L73" s="491"/>
      <c r="M73" s="491"/>
      <c r="N73" s="212"/>
      <c r="O73" s="212"/>
      <c r="P73" s="212"/>
      <c r="Q73" s="212"/>
      <c r="R73" s="212"/>
      <c r="S73" s="212"/>
      <c r="T73" s="212"/>
      <c r="U73" s="212"/>
      <c r="V73" s="212"/>
      <c r="W73" s="212"/>
      <c r="X73" s="253"/>
      <c r="Y73" s="253"/>
      <c r="Z73" s="253"/>
      <c r="AA73" s="253"/>
      <c r="AB73" s="59"/>
    </row>
    <row r="74" spans="1:28" ht="51.75" customHeight="1" x14ac:dyDescent="0.25">
      <c r="A74" s="59"/>
      <c r="B74" s="490"/>
      <c r="C74" s="490"/>
      <c r="D74" s="490"/>
      <c r="E74" s="490"/>
      <c r="F74" s="490"/>
      <c r="G74" s="490"/>
      <c r="H74" s="490"/>
      <c r="I74" s="490"/>
      <c r="J74" s="490"/>
      <c r="K74" s="490"/>
      <c r="L74" s="490"/>
      <c r="M74" s="490"/>
      <c r="N74" s="211"/>
      <c r="O74" s="211"/>
      <c r="P74" s="211"/>
      <c r="Q74" s="211"/>
      <c r="R74" s="211"/>
      <c r="S74" s="211"/>
      <c r="T74" s="211"/>
      <c r="U74" s="211"/>
      <c r="V74" s="211"/>
      <c r="W74" s="211"/>
      <c r="X74" s="252"/>
      <c r="Y74" s="252"/>
      <c r="Z74" s="252"/>
      <c r="AA74" s="252"/>
      <c r="AB74" s="59"/>
    </row>
    <row r="75" spans="1:28" ht="21.75" customHeight="1" x14ac:dyDescent="0.25">
      <c r="A75" s="59"/>
      <c r="B75" s="492"/>
      <c r="C75" s="492"/>
      <c r="D75" s="492"/>
      <c r="E75" s="492"/>
      <c r="F75" s="492"/>
      <c r="G75" s="492"/>
      <c r="H75" s="492"/>
      <c r="I75" s="492"/>
      <c r="J75" s="492"/>
      <c r="K75" s="492"/>
      <c r="L75" s="492"/>
      <c r="M75" s="492"/>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89"/>
      <c r="C77" s="489"/>
      <c r="D77" s="489"/>
      <c r="E77" s="489"/>
      <c r="F77" s="489"/>
      <c r="G77" s="489"/>
      <c r="H77" s="489"/>
      <c r="I77" s="489"/>
      <c r="J77" s="489"/>
      <c r="K77" s="489"/>
      <c r="L77" s="489"/>
      <c r="M77" s="489"/>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5:D64 M24:O63 Q24:S24 U24:W63 L64:Q64 C24:G24 S64:W64 Q25:Q63 S25:S63 R25:R64 F25:G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6" t="s">
        <v>7</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2" t="s">
        <v>6</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7" t="str">
        <f>'1. паспорт местоположение'!A12:C12</f>
        <v>L 21-23</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2" t="s">
        <v>5</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43.5" customHeight="1" x14ac:dyDescent="0.25">
      <c r="A15" s="411" t="str">
        <f>'1. паспорт местоположение'!A15</f>
        <v>Устройство систем кондиционирования ПС Луговая, ПС Окружная</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2" t="s">
        <v>4</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5"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5" customFormat="1" x14ac:dyDescent="0.25">
      <c r="A21" s="496" t="s">
        <v>492</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5" customFormat="1" ht="58.5" customHeight="1" x14ac:dyDescent="0.25">
      <c r="A22" s="497" t="s">
        <v>50</v>
      </c>
      <c r="B22" s="500" t="s">
        <v>22</v>
      </c>
      <c r="C22" s="497" t="s">
        <v>49</v>
      </c>
      <c r="D22" s="497" t="s">
        <v>48</v>
      </c>
      <c r="E22" s="503" t="s">
        <v>503</v>
      </c>
      <c r="F22" s="504"/>
      <c r="G22" s="504"/>
      <c r="H22" s="504"/>
      <c r="I22" s="504"/>
      <c r="J22" s="504"/>
      <c r="K22" s="504"/>
      <c r="L22" s="505"/>
      <c r="M22" s="497" t="s">
        <v>47</v>
      </c>
      <c r="N22" s="497" t="s">
        <v>46</v>
      </c>
      <c r="O22" s="497" t="s">
        <v>45</v>
      </c>
      <c r="P22" s="506" t="s">
        <v>253</v>
      </c>
      <c r="Q22" s="506" t="s">
        <v>44</v>
      </c>
      <c r="R22" s="506" t="s">
        <v>43</v>
      </c>
      <c r="S22" s="506" t="s">
        <v>42</v>
      </c>
      <c r="T22" s="506"/>
      <c r="U22" s="507" t="s">
        <v>41</v>
      </c>
      <c r="V22" s="507" t="s">
        <v>40</v>
      </c>
      <c r="W22" s="506" t="s">
        <v>39</v>
      </c>
      <c r="X22" s="506" t="s">
        <v>38</v>
      </c>
      <c r="Y22" s="506" t="s">
        <v>37</v>
      </c>
      <c r="Z22" s="520"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10" t="s">
        <v>23</v>
      </c>
    </row>
    <row r="23" spans="1:48" s="25" customFormat="1" ht="64.5" customHeight="1" x14ac:dyDescent="0.25">
      <c r="A23" s="498"/>
      <c r="B23" s="501"/>
      <c r="C23" s="498"/>
      <c r="D23" s="498"/>
      <c r="E23" s="512" t="s">
        <v>21</v>
      </c>
      <c r="F23" s="514" t="s">
        <v>125</v>
      </c>
      <c r="G23" s="514" t="s">
        <v>124</v>
      </c>
      <c r="H23" s="514" t="s">
        <v>123</v>
      </c>
      <c r="I23" s="518" t="s">
        <v>413</v>
      </c>
      <c r="J23" s="518" t="s">
        <v>414</v>
      </c>
      <c r="K23" s="518" t="s">
        <v>415</v>
      </c>
      <c r="L23" s="514" t="s">
        <v>536</v>
      </c>
      <c r="M23" s="498"/>
      <c r="N23" s="498"/>
      <c r="O23" s="498"/>
      <c r="P23" s="506"/>
      <c r="Q23" s="506"/>
      <c r="R23" s="506"/>
      <c r="S23" s="516" t="s">
        <v>2</v>
      </c>
      <c r="T23" s="516" t="s">
        <v>9</v>
      </c>
      <c r="U23" s="507"/>
      <c r="V23" s="507"/>
      <c r="W23" s="506"/>
      <c r="X23" s="506"/>
      <c r="Y23" s="506"/>
      <c r="Z23" s="506"/>
      <c r="AA23" s="506"/>
      <c r="AB23" s="506"/>
      <c r="AC23" s="506"/>
      <c r="AD23" s="506"/>
      <c r="AE23" s="506"/>
      <c r="AF23" s="506" t="s">
        <v>20</v>
      </c>
      <c r="AG23" s="506"/>
      <c r="AH23" s="506" t="s">
        <v>19</v>
      </c>
      <c r="AI23" s="506"/>
      <c r="AJ23" s="497" t="s">
        <v>18</v>
      </c>
      <c r="AK23" s="497" t="s">
        <v>17</v>
      </c>
      <c r="AL23" s="497" t="s">
        <v>16</v>
      </c>
      <c r="AM23" s="497" t="s">
        <v>15</v>
      </c>
      <c r="AN23" s="497" t="s">
        <v>14</v>
      </c>
      <c r="AO23" s="497" t="s">
        <v>13</v>
      </c>
      <c r="AP23" s="497" t="s">
        <v>12</v>
      </c>
      <c r="AQ23" s="508" t="s">
        <v>9</v>
      </c>
      <c r="AR23" s="506"/>
      <c r="AS23" s="506"/>
      <c r="AT23" s="506"/>
      <c r="AU23" s="506"/>
      <c r="AV23" s="511"/>
    </row>
    <row r="24" spans="1:48" s="25" customFormat="1" ht="96.75" customHeight="1" x14ac:dyDescent="0.25">
      <c r="A24" s="499"/>
      <c r="B24" s="502"/>
      <c r="C24" s="499"/>
      <c r="D24" s="499"/>
      <c r="E24" s="513"/>
      <c r="F24" s="515"/>
      <c r="G24" s="515"/>
      <c r="H24" s="515"/>
      <c r="I24" s="519"/>
      <c r="J24" s="519"/>
      <c r="K24" s="519"/>
      <c r="L24" s="515"/>
      <c r="M24" s="499"/>
      <c r="N24" s="499"/>
      <c r="O24" s="499"/>
      <c r="P24" s="506"/>
      <c r="Q24" s="506"/>
      <c r="R24" s="506"/>
      <c r="S24" s="517"/>
      <c r="T24" s="517"/>
      <c r="U24" s="507"/>
      <c r="V24" s="507"/>
      <c r="W24" s="506"/>
      <c r="X24" s="506"/>
      <c r="Y24" s="506"/>
      <c r="Z24" s="506"/>
      <c r="AA24" s="506"/>
      <c r="AB24" s="506"/>
      <c r="AC24" s="506"/>
      <c r="AD24" s="506"/>
      <c r="AE24" s="506"/>
      <c r="AF24" s="135" t="s">
        <v>11</v>
      </c>
      <c r="AG24" s="135" t="s">
        <v>10</v>
      </c>
      <c r="AH24" s="136" t="s">
        <v>2</v>
      </c>
      <c r="AI24" s="136" t="s">
        <v>9</v>
      </c>
      <c r="AJ24" s="499"/>
      <c r="AK24" s="499"/>
      <c r="AL24" s="499"/>
      <c r="AM24" s="499"/>
      <c r="AN24" s="499"/>
      <c r="AO24" s="499"/>
      <c r="AP24" s="499"/>
      <c r="AQ24" s="509"/>
      <c r="AR24" s="506"/>
      <c r="AS24" s="506"/>
      <c r="AT24" s="506"/>
      <c r="AU24" s="506"/>
      <c r="AV24" s="5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3" zoomScale="90" zoomScaleNormal="90" zoomScaleSheetLayoutView="90" workbookViewId="0">
      <selection activeCell="B98" sqref="B98"/>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1" t="str">
        <f>'7. Паспорт отчет о закупке'!A5:AV5</f>
        <v>Год раскрытия информации: 2022 год</v>
      </c>
      <c r="B5" s="521"/>
      <c r="C5" s="72"/>
      <c r="D5" s="72"/>
      <c r="E5" s="72"/>
      <c r="F5" s="72"/>
      <c r="G5" s="72"/>
      <c r="H5" s="72"/>
    </row>
    <row r="6" spans="1:8" ht="18.75" x14ac:dyDescent="0.3">
      <c r="A6" s="214"/>
      <c r="B6" s="214"/>
      <c r="C6" s="214"/>
      <c r="D6" s="214"/>
      <c r="E6" s="214"/>
      <c r="F6" s="214"/>
      <c r="G6" s="214"/>
      <c r="H6" s="214"/>
    </row>
    <row r="7" spans="1:8" ht="18.75" x14ac:dyDescent="0.25">
      <c r="A7" s="416" t="s">
        <v>7</v>
      </c>
      <c r="B7" s="416"/>
      <c r="C7" s="140"/>
      <c r="D7" s="140"/>
      <c r="E7" s="140"/>
      <c r="F7" s="140"/>
      <c r="G7" s="140"/>
      <c r="H7" s="140"/>
    </row>
    <row r="8" spans="1:8" ht="18.75" x14ac:dyDescent="0.25">
      <c r="A8" s="140"/>
      <c r="B8" s="140"/>
      <c r="C8" s="140"/>
      <c r="D8" s="140"/>
      <c r="E8" s="140"/>
      <c r="F8" s="140"/>
      <c r="G8" s="140"/>
      <c r="H8" s="140"/>
    </row>
    <row r="9" spans="1:8" x14ac:dyDescent="0.25">
      <c r="A9" s="417" t="str">
        <f>'7. Паспорт отчет о закупке'!A9:AV9</f>
        <v>Акционерное общество "Западная энергетическая компания"</v>
      </c>
      <c r="B9" s="417"/>
      <c r="C9" s="155"/>
      <c r="D9" s="155"/>
      <c r="E9" s="155"/>
      <c r="F9" s="155"/>
      <c r="G9" s="155"/>
      <c r="H9" s="155"/>
    </row>
    <row r="10" spans="1:8" x14ac:dyDescent="0.25">
      <c r="A10" s="412" t="s">
        <v>6</v>
      </c>
      <c r="B10" s="412"/>
      <c r="C10" s="142"/>
      <c r="D10" s="142"/>
      <c r="E10" s="142"/>
      <c r="F10" s="142"/>
      <c r="G10" s="142"/>
      <c r="H10" s="142"/>
    </row>
    <row r="11" spans="1:8" ht="18.75" x14ac:dyDescent="0.25">
      <c r="A11" s="140"/>
      <c r="B11" s="140"/>
      <c r="C11" s="140"/>
      <c r="D11" s="140"/>
      <c r="E11" s="140"/>
      <c r="F11" s="140"/>
      <c r="G11" s="140"/>
      <c r="H11" s="140"/>
    </row>
    <row r="12" spans="1:8" x14ac:dyDescent="0.25">
      <c r="A12" s="417" t="str">
        <f>'7. Паспорт отчет о закупке'!A12:AV12</f>
        <v>L 21-23</v>
      </c>
      <c r="B12" s="417"/>
      <c r="C12" s="155"/>
      <c r="D12" s="155"/>
      <c r="E12" s="155"/>
      <c r="F12" s="155"/>
      <c r="G12" s="155"/>
      <c r="H12" s="155"/>
    </row>
    <row r="13" spans="1:8" x14ac:dyDescent="0.25">
      <c r="A13" s="412" t="s">
        <v>5</v>
      </c>
      <c r="B13" s="412"/>
      <c r="C13" s="142"/>
      <c r="D13" s="142"/>
      <c r="E13" s="142"/>
      <c r="F13" s="142"/>
      <c r="G13" s="142"/>
      <c r="H13" s="142"/>
    </row>
    <row r="14" spans="1:8" ht="18.75" x14ac:dyDescent="0.25">
      <c r="A14" s="10"/>
      <c r="B14" s="10"/>
      <c r="C14" s="10"/>
      <c r="D14" s="10"/>
      <c r="E14" s="10"/>
      <c r="F14" s="10"/>
      <c r="G14" s="10"/>
      <c r="H14" s="10"/>
    </row>
    <row r="15" spans="1:8" ht="53.25" customHeight="1" x14ac:dyDescent="0.25">
      <c r="A15" s="453" t="str">
        <f>'7. Паспорт отчет о закупке'!A15:AV15</f>
        <v>Устройство систем кондиционирования ПС Луговая, ПС Окружная</v>
      </c>
      <c r="B15" s="453"/>
      <c r="C15" s="155"/>
      <c r="D15" s="155"/>
      <c r="E15" s="155"/>
      <c r="F15" s="155"/>
      <c r="G15" s="155"/>
      <c r="H15" s="155"/>
    </row>
    <row r="16" spans="1:8" x14ac:dyDescent="0.25">
      <c r="A16" s="412" t="s">
        <v>4</v>
      </c>
      <c r="B16" s="412"/>
      <c r="C16" s="142"/>
      <c r="D16" s="142"/>
      <c r="E16" s="142"/>
      <c r="F16" s="142"/>
      <c r="G16" s="142"/>
      <c r="H16" s="142"/>
    </row>
    <row r="17" spans="1:4" x14ac:dyDescent="0.25">
      <c r="B17" s="114"/>
    </row>
    <row r="18" spans="1:4" x14ac:dyDescent="0.25">
      <c r="A18" s="522" t="s">
        <v>493</v>
      </c>
      <c r="B18" s="523"/>
    </row>
    <row r="19" spans="1:4" x14ac:dyDescent="0.25">
      <c r="B19" s="41"/>
    </row>
    <row r="20" spans="1:4" ht="16.5" thickBot="1" x14ac:dyDescent="0.3">
      <c r="B20" s="115"/>
    </row>
    <row r="21" spans="1:4" ht="83.25" customHeight="1" thickBot="1" x14ac:dyDescent="0.3">
      <c r="A21" s="116" t="s">
        <v>363</v>
      </c>
      <c r="B21" s="400" t="str">
        <f>A15</f>
        <v>Устройство систем кондиционирования ПС Луговая, ПС Окружная</v>
      </c>
    </row>
    <row r="22" spans="1:4" ht="16.5" thickBot="1" x14ac:dyDescent="0.3">
      <c r="A22" s="116" t="s">
        <v>364</v>
      </c>
      <c r="B22" s="117" t="str">
        <f>CONCATENATE('1. паспорт местоположение'!C26,", ",'1. паспорт местоположение'!C27)</f>
        <v>Калининградская область, Гурьевский район</v>
      </c>
    </row>
    <row r="23" spans="1:4" ht="16.5" thickBot="1" x14ac:dyDescent="0.3">
      <c r="A23" s="116" t="s">
        <v>329</v>
      </c>
      <c r="B23" s="118" t="s">
        <v>543</v>
      </c>
    </row>
    <row r="24" spans="1:4" ht="16.5" thickBot="1" x14ac:dyDescent="0.3">
      <c r="A24" s="116" t="s">
        <v>365</v>
      </c>
      <c r="B24" s="118" t="s">
        <v>544</v>
      </c>
    </row>
    <row r="25" spans="1:4" ht="16.5" thickBot="1" x14ac:dyDescent="0.3">
      <c r="A25" s="119" t="s">
        <v>366</v>
      </c>
      <c r="B25" s="117">
        <v>2021</v>
      </c>
    </row>
    <row r="26" spans="1:4" ht="16.5" thickBot="1" x14ac:dyDescent="0.3">
      <c r="A26" s="120" t="s">
        <v>367</v>
      </c>
      <c r="B26" s="121" t="s">
        <v>609</v>
      </c>
    </row>
    <row r="27" spans="1:4" ht="29.25" thickBot="1" x14ac:dyDescent="0.3">
      <c r="A27" s="127" t="s">
        <v>552</v>
      </c>
      <c r="B27" s="189">
        <f>'6.2. Паспорт фин осв ввод'!D24</f>
        <v>0.28952600000000001</v>
      </c>
    </row>
    <row r="28" spans="1:4" ht="16.5" thickBot="1" x14ac:dyDescent="0.3">
      <c r="A28" s="188" t="s">
        <v>368</v>
      </c>
      <c r="B28" s="188" t="s">
        <v>610</v>
      </c>
    </row>
    <row r="29" spans="1:4" ht="29.25" thickBot="1" x14ac:dyDescent="0.3">
      <c r="A29" s="128" t="s">
        <v>369</v>
      </c>
      <c r="B29" s="236">
        <f>'7. Паспорт отчет о закупке'!AD27/1000</f>
        <v>0</v>
      </c>
    </row>
    <row r="30" spans="1:4" ht="29.25" thickBot="1" x14ac:dyDescent="0.3">
      <c r="A30" s="128" t="s">
        <v>370</v>
      </c>
      <c r="B30" s="236">
        <f>B27</f>
        <v>0.28952600000000001</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1</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553</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t="s">
        <v>611</v>
      </c>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30.75" thickBot="1" x14ac:dyDescent="0.3">
      <c r="A103" s="131" t="s">
        <v>398</v>
      </c>
      <c r="B103" s="249" t="str">
        <f>'3.3 паспорт описание'!C24</f>
        <v>Устройство систем кондиционирования ПС Луговая, ПС Окружная</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535</v>
      </c>
      <c r="C108" s="59"/>
      <c r="D108" s="59"/>
    </row>
    <row r="109" spans="1:4" ht="28.5" x14ac:dyDescent="0.25">
      <c r="A109" s="122" t="s">
        <v>404</v>
      </c>
      <c r="B109" s="524" t="s">
        <v>534</v>
      </c>
      <c r="C109" s="59"/>
      <c r="D109" s="59"/>
    </row>
    <row r="110" spans="1:4" x14ac:dyDescent="0.25">
      <c r="A110" s="125" t="s">
        <v>405</v>
      </c>
      <c r="B110" s="525"/>
      <c r="C110" s="59"/>
      <c r="D110" s="59"/>
    </row>
    <row r="111" spans="1:4" x14ac:dyDescent="0.25">
      <c r="A111" s="125" t="s">
        <v>406</v>
      </c>
      <c r="B111" s="525"/>
      <c r="C111" s="59"/>
      <c r="D111" s="59"/>
    </row>
    <row r="112" spans="1:4" x14ac:dyDescent="0.25">
      <c r="A112" s="125" t="s">
        <v>407</v>
      </c>
      <c r="B112" s="525"/>
      <c r="C112" s="59"/>
      <c r="D112" s="59"/>
    </row>
    <row r="113" spans="1:4" x14ac:dyDescent="0.25">
      <c r="A113" s="125" t="s">
        <v>408</v>
      </c>
      <c r="B113" s="525"/>
      <c r="C113" s="59"/>
      <c r="D113" s="59"/>
    </row>
    <row r="114" spans="1:4" ht="16.5" thickBot="1" x14ac:dyDescent="0.3">
      <c r="A114" s="134" t="s">
        <v>409</v>
      </c>
      <c r="B114" s="526"/>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6" t="s">
        <v>7</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7" t="str">
        <f>'1. паспорт местоположение'!A9:C9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12"/>
      <c r="U8" s="12"/>
      <c r="V8" s="12"/>
      <c r="W8" s="12"/>
      <c r="X8" s="12"/>
      <c r="Y8" s="12"/>
      <c r="Z8" s="12"/>
      <c r="AA8" s="12"/>
      <c r="AB8" s="12"/>
    </row>
    <row r="9" spans="1:28" s="11" customFormat="1" ht="18.75" x14ac:dyDescent="0.2">
      <c r="A9" s="412" t="s">
        <v>6</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7" t="str">
        <f>'1. паспорт местоположение'!A12:C12</f>
        <v>L 21-23</v>
      </c>
      <c r="B11" s="417"/>
      <c r="C11" s="417"/>
      <c r="D11" s="417"/>
      <c r="E11" s="417"/>
      <c r="F11" s="417"/>
      <c r="G11" s="417"/>
      <c r="H11" s="417"/>
      <c r="I11" s="417"/>
      <c r="J11" s="417"/>
      <c r="K11" s="417"/>
      <c r="L11" s="417"/>
      <c r="M11" s="417"/>
      <c r="N11" s="417"/>
      <c r="O11" s="417"/>
      <c r="P11" s="417"/>
      <c r="Q11" s="417"/>
      <c r="R11" s="417"/>
      <c r="S11" s="417"/>
      <c r="T11" s="12"/>
      <c r="U11" s="12"/>
      <c r="V11" s="12"/>
      <c r="W11" s="12"/>
      <c r="X11" s="12"/>
      <c r="Y11" s="12"/>
      <c r="Z11" s="12"/>
      <c r="AA11" s="12"/>
      <c r="AB11" s="12"/>
    </row>
    <row r="12" spans="1:28" s="11"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36.75" customHeight="1" x14ac:dyDescent="0.2">
      <c r="A14" s="411" t="str">
        <f>'1. паспорт местоположение'!A15:C15</f>
        <v>Устройство систем кондиционирования ПС Луговая, ПС Окружная</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3" customFormat="1" ht="15" customHeight="1" x14ac:dyDescent="0.2">
      <c r="A15" s="412" t="s">
        <v>4</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468</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19" t="s">
        <v>3</v>
      </c>
      <c r="B19" s="419" t="s">
        <v>94</v>
      </c>
      <c r="C19" s="420" t="s">
        <v>362</v>
      </c>
      <c r="D19" s="419" t="s">
        <v>361</v>
      </c>
      <c r="E19" s="419" t="s">
        <v>93</v>
      </c>
      <c r="F19" s="419" t="s">
        <v>92</v>
      </c>
      <c r="G19" s="419" t="s">
        <v>357</v>
      </c>
      <c r="H19" s="419" t="s">
        <v>91</v>
      </c>
      <c r="I19" s="419" t="s">
        <v>90</v>
      </c>
      <c r="J19" s="419" t="s">
        <v>89</v>
      </c>
      <c r="K19" s="419" t="s">
        <v>88</v>
      </c>
      <c r="L19" s="419" t="s">
        <v>87</v>
      </c>
      <c r="M19" s="419" t="s">
        <v>86</v>
      </c>
      <c r="N19" s="419" t="s">
        <v>85</v>
      </c>
      <c r="O19" s="419" t="s">
        <v>84</v>
      </c>
      <c r="P19" s="419" t="s">
        <v>83</v>
      </c>
      <c r="Q19" s="419" t="s">
        <v>360</v>
      </c>
      <c r="R19" s="419"/>
      <c r="S19" s="422" t="s">
        <v>462</v>
      </c>
      <c r="T19" s="4"/>
      <c r="U19" s="4"/>
      <c r="V19" s="4"/>
      <c r="W19" s="4"/>
      <c r="X19" s="4"/>
      <c r="Y19" s="4"/>
    </row>
    <row r="20" spans="1:28" s="3" customFormat="1" ht="180.75" customHeight="1" x14ac:dyDescent="0.2">
      <c r="A20" s="419"/>
      <c r="B20" s="419"/>
      <c r="C20" s="421"/>
      <c r="D20" s="419"/>
      <c r="E20" s="419"/>
      <c r="F20" s="419"/>
      <c r="G20" s="419"/>
      <c r="H20" s="419"/>
      <c r="I20" s="419"/>
      <c r="J20" s="419"/>
      <c r="K20" s="419"/>
      <c r="L20" s="419"/>
      <c r="M20" s="419"/>
      <c r="N20" s="419"/>
      <c r="O20" s="419"/>
      <c r="P20" s="419"/>
      <c r="Q20" s="39" t="s">
        <v>358</v>
      </c>
      <c r="R20" s="40" t="s">
        <v>359</v>
      </c>
      <c r="S20" s="422"/>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2022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6" t="s">
        <v>7</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7" t="str">
        <f>'1. паспорт местоположение'!A9:C9</f>
        <v>Акционерное общество "Западная энергетическая компания"</v>
      </c>
      <c r="B10" s="417"/>
      <c r="C10" s="417"/>
      <c r="D10" s="417"/>
      <c r="E10" s="417"/>
      <c r="F10" s="417"/>
      <c r="G10" s="417"/>
      <c r="H10" s="417"/>
      <c r="I10" s="417"/>
      <c r="J10" s="417"/>
      <c r="K10" s="417"/>
      <c r="L10" s="417"/>
      <c r="M10" s="417"/>
      <c r="N10" s="417"/>
      <c r="O10" s="417"/>
      <c r="P10" s="417"/>
      <c r="Q10" s="417"/>
      <c r="R10" s="417"/>
      <c r="S10" s="417"/>
      <c r="T10" s="417"/>
    </row>
    <row r="11" spans="1:20" s="11" customFormat="1" ht="18.75" customHeight="1" x14ac:dyDescent="0.2">
      <c r="A11" s="412" t="s">
        <v>6</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7" t="str">
        <f>'1. паспорт местоположение'!A12:C12</f>
        <v>L 21-23</v>
      </c>
      <c r="B13" s="417"/>
      <c r="C13" s="417"/>
      <c r="D13" s="417"/>
      <c r="E13" s="417"/>
      <c r="F13" s="417"/>
      <c r="G13" s="417"/>
      <c r="H13" s="417"/>
      <c r="I13" s="417"/>
      <c r="J13" s="417"/>
      <c r="K13" s="417"/>
      <c r="L13" s="417"/>
      <c r="M13" s="417"/>
      <c r="N13" s="417"/>
      <c r="O13" s="417"/>
      <c r="P13" s="417"/>
      <c r="Q13" s="417"/>
      <c r="R13" s="417"/>
      <c r="S13" s="417"/>
      <c r="T13" s="417"/>
    </row>
    <row r="14" spans="1:20" s="11" customFormat="1" ht="18.75" customHeight="1" x14ac:dyDescent="0.2">
      <c r="A14" s="412" t="s">
        <v>5</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66" customHeight="1" x14ac:dyDescent="0.2">
      <c r="A16" s="411" t="str">
        <f>'1. паспорт местоположение'!A15</f>
        <v>Устройство систем кондиционирования ПС Луговая, ПС Окружная</v>
      </c>
      <c r="B16" s="411"/>
      <c r="C16" s="411"/>
      <c r="D16" s="411"/>
      <c r="E16" s="411"/>
      <c r="F16" s="411"/>
      <c r="G16" s="411"/>
      <c r="H16" s="411"/>
      <c r="I16" s="411"/>
      <c r="J16" s="411"/>
      <c r="K16" s="411"/>
      <c r="L16" s="411"/>
      <c r="M16" s="411"/>
      <c r="N16" s="411"/>
      <c r="O16" s="411"/>
      <c r="P16" s="411"/>
      <c r="Q16" s="411"/>
      <c r="R16" s="411"/>
      <c r="S16" s="411"/>
      <c r="T16" s="411"/>
    </row>
    <row r="17" spans="1:113" s="3" customFormat="1" ht="15" customHeight="1" x14ac:dyDescent="0.2">
      <c r="A17" s="412" t="s">
        <v>4</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26" t="s">
        <v>473</v>
      </c>
      <c r="B19" s="426"/>
      <c r="C19" s="426"/>
      <c r="D19" s="426"/>
      <c r="E19" s="426"/>
      <c r="F19" s="426"/>
      <c r="G19" s="426"/>
      <c r="H19" s="426"/>
      <c r="I19" s="426"/>
      <c r="J19" s="426"/>
      <c r="K19" s="426"/>
      <c r="L19" s="426"/>
      <c r="M19" s="426"/>
      <c r="N19" s="426"/>
      <c r="O19" s="426"/>
      <c r="P19" s="426"/>
      <c r="Q19" s="426"/>
      <c r="R19" s="426"/>
      <c r="S19" s="426"/>
      <c r="T19" s="426"/>
    </row>
    <row r="20" spans="1:113" s="52"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113" ht="46.5" customHeight="1" x14ac:dyDescent="0.25">
      <c r="A21" s="428" t="s">
        <v>3</v>
      </c>
      <c r="B21" s="431" t="s">
        <v>217</v>
      </c>
      <c r="C21" s="432"/>
      <c r="D21" s="435" t="s">
        <v>116</v>
      </c>
      <c r="E21" s="431" t="s">
        <v>502</v>
      </c>
      <c r="F21" s="432"/>
      <c r="G21" s="431" t="s">
        <v>267</v>
      </c>
      <c r="H21" s="432"/>
      <c r="I21" s="431" t="s">
        <v>115</v>
      </c>
      <c r="J21" s="432"/>
      <c r="K21" s="435" t="s">
        <v>114</v>
      </c>
      <c r="L21" s="431" t="s">
        <v>113</v>
      </c>
      <c r="M21" s="432"/>
      <c r="N21" s="431" t="s">
        <v>498</v>
      </c>
      <c r="O21" s="432"/>
      <c r="P21" s="435" t="s">
        <v>112</v>
      </c>
      <c r="Q21" s="423" t="s">
        <v>111</v>
      </c>
      <c r="R21" s="424"/>
      <c r="S21" s="423" t="s">
        <v>110</v>
      </c>
      <c r="T21" s="425"/>
    </row>
    <row r="22" spans="1:113" ht="204.75" customHeight="1" x14ac:dyDescent="0.25">
      <c r="A22" s="429"/>
      <c r="B22" s="433"/>
      <c r="C22" s="434"/>
      <c r="D22" s="438"/>
      <c r="E22" s="433"/>
      <c r="F22" s="434"/>
      <c r="G22" s="433"/>
      <c r="H22" s="434"/>
      <c r="I22" s="433"/>
      <c r="J22" s="434"/>
      <c r="K22" s="436"/>
      <c r="L22" s="433"/>
      <c r="M22" s="434"/>
      <c r="N22" s="433"/>
      <c r="O22" s="434"/>
      <c r="P22" s="436"/>
      <c r="Q22" s="96" t="s">
        <v>109</v>
      </c>
      <c r="R22" s="96" t="s">
        <v>472</v>
      </c>
      <c r="S22" s="96" t="s">
        <v>108</v>
      </c>
      <c r="T22" s="96" t="s">
        <v>107</v>
      </c>
    </row>
    <row r="23" spans="1:113" ht="51.75" customHeight="1" x14ac:dyDescent="0.25">
      <c r="A23" s="430"/>
      <c r="B23" s="145" t="s">
        <v>105</v>
      </c>
      <c r="C23" s="145" t="s">
        <v>106</v>
      </c>
      <c r="D23" s="436"/>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37" t="s">
        <v>508</v>
      </c>
      <c r="C29" s="437"/>
      <c r="D29" s="437"/>
      <c r="E29" s="437"/>
      <c r="F29" s="437"/>
      <c r="G29" s="437"/>
      <c r="H29" s="437"/>
      <c r="I29" s="437"/>
      <c r="J29" s="437"/>
      <c r="K29" s="437"/>
      <c r="L29" s="437"/>
      <c r="M29" s="437"/>
      <c r="N29" s="437"/>
      <c r="O29" s="437"/>
      <c r="P29" s="437"/>
      <c r="Q29" s="437"/>
      <c r="R29" s="437"/>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7" t="str">
        <f>'1. паспорт местоположение'!A9</f>
        <v>Акционерное общество "Западная энергетическая компания"</v>
      </c>
      <c r="F9" s="417"/>
      <c r="G9" s="417"/>
      <c r="H9" s="417"/>
      <c r="I9" s="417"/>
      <c r="J9" s="417"/>
      <c r="K9" s="417"/>
      <c r="L9" s="417"/>
      <c r="M9" s="417"/>
      <c r="N9" s="417"/>
      <c r="O9" s="417"/>
      <c r="P9" s="417"/>
      <c r="Q9" s="417"/>
      <c r="R9" s="417"/>
      <c r="S9" s="417"/>
      <c r="T9" s="417"/>
      <c r="U9" s="417"/>
      <c r="V9" s="417"/>
      <c r="W9" s="417"/>
      <c r="X9" s="417"/>
      <c r="Y9" s="417"/>
    </row>
    <row r="10" spans="1:27" s="11"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7" t="str">
        <f>'1. паспорт местоположение'!A12</f>
        <v>L 21-23</v>
      </c>
      <c r="F12" s="417"/>
      <c r="G12" s="417"/>
      <c r="H12" s="417"/>
      <c r="I12" s="417"/>
      <c r="J12" s="417"/>
      <c r="K12" s="417"/>
      <c r="L12" s="417"/>
      <c r="M12" s="417"/>
      <c r="N12" s="417"/>
      <c r="O12" s="417"/>
      <c r="P12" s="417"/>
      <c r="Q12" s="417"/>
      <c r="R12" s="417"/>
      <c r="S12" s="417"/>
      <c r="T12" s="417"/>
      <c r="U12" s="417"/>
      <c r="V12" s="417"/>
      <c r="W12" s="417"/>
      <c r="X12" s="417"/>
      <c r="Y12" s="417"/>
    </row>
    <row r="13" spans="1:27" s="11"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1" t="str">
        <f>'1. паспорт местоположение'!A15</f>
        <v>Устройство систем кондиционирования ПС Луговая, ПС Окружная</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475</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2" customFormat="1" ht="21" customHeight="1" x14ac:dyDescent="0.25"/>
    <row r="21" spans="1:27" ht="15.75" customHeight="1" x14ac:dyDescent="0.25">
      <c r="A21" s="439" t="s">
        <v>3</v>
      </c>
      <c r="B21" s="441" t="s">
        <v>482</v>
      </c>
      <c r="C21" s="442"/>
      <c r="D21" s="441" t="s">
        <v>484</v>
      </c>
      <c r="E21" s="442"/>
      <c r="F21" s="423" t="s">
        <v>88</v>
      </c>
      <c r="G21" s="425"/>
      <c r="H21" s="425"/>
      <c r="I21" s="424"/>
      <c r="J21" s="439" t="s">
        <v>485</v>
      </c>
      <c r="K21" s="441" t="s">
        <v>486</v>
      </c>
      <c r="L21" s="442"/>
      <c r="M21" s="441" t="s">
        <v>487</v>
      </c>
      <c r="N21" s="442"/>
      <c r="O21" s="441" t="s">
        <v>474</v>
      </c>
      <c r="P21" s="442"/>
      <c r="Q21" s="441" t="s">
        <v>121</v>
      </c>
      <c r="R21" s="442"/>
      <c r="S21" s="439" t="s">
        <v>120</v>
      </c>
      <c r="T21" s="439" t="s">
        <v>488</v>
      </c>
      <c r="U21" s="439" t="s">
        <v>483</v>
      </c>
      <c r="V21" s="441" t="s">
        <v>119</v>
      </c>
      <c r="W21" s="442"/>
      <c r="X21" s="423" t="s">
        <v>111</v>
      </c>
      <c r="Y21" s="425"/>
      <c r="Z21" s="423" t="s">
        <v>110</v>
      </c>
      <c r="AA21" s="425"/>
    </row>
    <row r="22" spans="1:27" ht="216" customHeight="1" x14ac:dyDescent="0.25">
      <c r="A22" s="445"/>
      <c r="B22" s="443"/>
      <c r="C22" s="444"/>
      <c r="D22" s="443"/>
      <c r="E22" s="444"/>
      <c r="F22" s="423" t="s">
        <v>118</v>
      </c>
      <c r="G22" s="424"/>
      <c r="H22" s="423" t="s">
        <v>117</v>
      </c>
      <c r="I22" s="424"/>
      <c r="J22" s="440"/>
      <c r="K22" s="443"/>
      <c r="L22" s="444"/>
      <c r="M22" s="443"/>
      <c r="N22" s="444"/>
      <c r="O22" s="443"/>
      <c r="P22" s="444"/>
      <c r="Q22" s="443"/>
      <c r="R22" s="444"/>
      <c r="S22" s="440"/>
      <c r="T22" s="440"/>
      <c r="U22" s="440"/>
      <c r="V22" s="443"/>
      <c r="W22" s="444"/>
      <c r="X22" s="96" t="s">
        <v>109</v>
      </c>
      <c r="Y22" s="96" t="s">
        <v>472</v>
      </c>
      <c r="Z22" s="96" t="s">
        <v>108</v>
      </c>
      <c r="AA22" s="96" t="s">
        <v>107</v>
      </c>
    </row>
    <row r="23" spans="1:27" ht="60" customHeight="1" x14ac:dyDescent="0.25">
      <c r="A23" s="440"/>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2022 год</v>
      </c>
      <c r="B5" s="404"/>
      <c r="C5" s="40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6" t="s">
        <v>7</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7" t="str">
        <f>'1. паспорт местоположение'!A9:C9</f>
        <v>Акционерное общество "Западная энергетическая компания"</v>
      </c>
      <c r="B9" s="417"/>
      <c r="C9" s="417"/>
      <c r="D9" s="7"/>
      <c r="E9" s="7"/>
      <c r="F9" s="7"/>
      <c r="G9" s="7"/>
      <c r="H9" s="12"/>
      <c r="I9" s="12"/>
      <c r="J9" s="12"/>
      <c r="K9" s="12"/>
      <c r="L9" s="12"/>
      <c r="M9" s="12"/>
      <c r="N9" s="12"/>
      <c r="O9" s="12"/>
      <c r="P9" s="12"/>
      <c r="Q9" s="12"/>
      <c r="R9" s="12"/>
      <c r="S9" s="12"/>
      <c r="T9" s="12"/>
      <c r="U9" s="12"/>
    </row>
    <row r="10" spans="1:29" s="11" customFormat="1" ht="18.75" x14ac:dyDescent="0.2">
      <c r="A10" s="412" t="s">
        <v>6</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7" t="str">
        <f>'1. паспорт местоположение'!A12:C12</f>
        <v>L 21-23</v>
      </c>
      <c r="B12" s="417"/>
      <c r="C12" s="417"/>
      <c r="D12" s="7"/>
      <c r="E12" s="7"/>
      <c r="F12" s="7"/>
      <c r="G12" s="7"/>
      <c r="H12" s="12"/>
      <c r="I12" s="12"/>
      <c r="J12" s="12"/>
      <c r="K12" s="12"/>
      <c r="L12" s="12"/>
      <c r="M12" s="12"/>
      <c r="N12" s="12"/>
      <c r="O12" s="12"/>
      <c r="P12" s="12"/>
      <c r="Q12" s="12"/>
      <c r="R12" s="12"/>
      <c r="S12" s="12"/>
      <c r="T12" s="12"/>
      <c r="U12" s="12"/>
    </row>
    <row r="13" spans="1:29" s="11" customFormat="1" ht="18.75" x14ac:dyDescent="0.2">
      <c r="A13" s="412" t="s">
        <v>5</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78.75" customHeight="1" x14ac:dyDescent="0.2">
      <c r="A15" s="411" t="str">
        <f>'1. паспорт местоположение'!A15</f>
        <v>Устройство систем кондиционирования ПС Луговая, ПС Окружная</v>
      </c>
      <c r="B15" s="411"/>
      <c r="C15" s="411"/>
      <c r="D15" s="7"/>
      <c r="E15" s="7"/>
      <c r="F15" s="7"/>
      <c r="G15" s="7"/>
      <c r="H15" s="7"/>
      <c r="I15" s="7"/>
      <c r="J15" s="7"/>
      <c r="K15" s="7"/>
      <c r="L15" s="7"/>
      <c r="M15" s="7"/>
      <c r="N15" s="7"/>
      <c r="O15" s="7"/>
      <c r="P15" s="7"/>
      <c r="Q15" s="7"/>
      <c r="R15" s="7"/>
      <c r="S15" s="7"/>
      <c r="T15" s="7"/>
      <c r="U15" s="7"/>
    </row>
    <row r="16" spans="1:29" s="3" customFormat="1" ht="15" customHeight="1" x14ac:dyDescent="0.2">
      <c r="A16" s="412" t="s">
        <v>4</v>
      </c>
      <c r="B16" s="412"/>
      <c r="C16" s="412"/>
      <c r="D16" s="5"/>
      <c r="E16" s="5"/>
      <c r="F16" s="5"/>
      <c r="G16" s="5"/>
      <c r="H16" s="5"/>
      <c r="I16" s="5"/>
      <c r="J16" s="5"/>
      <c r="K16" s="5"/>
      <c r="L16" s="5"/>
      <c r="M16" s="5"/>
      <c r="N16" s="5"/>
      <c r="O16" s="5"/>
      <c r="P16" s="5"/>
      <c r="Q16" s="5"/>
      <c r="R16" s="5"/>
      <c r="S16" s="5"/>
      <c r="T16" s="5"/>
      <c r="U16" s="5"/>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467</v>
      </c>
      <c r="B18" s="414"/>
      <c r="C18" s="41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600</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601</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tr">
        <f>A15</f>
        <v>Устройство систем кондиционирования ПС Луговая, ПС Окружная</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6" t="s">
        <v>608</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2021</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609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40"/>
      <c r="AB6" s="140"/>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40"/>
      <c r="AB7" s="140"/>
    </row>
    <row r="8" spans="1:28" x14ac:dyDescent="0.25">
      <c r="A8" s="417" t="str">
        <f>'1. паспорт местоположение'!A9</f>
        <v>Акционерное общество "Западная энергетическая компания"</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1"/>
      <c r="AB8" s="141"/>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42"/>
      <c r="AB9" s="142"/>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40"/>
      <c r="AB10" s="140"/>
    </row>
    <row r="11" spans="1:28" x14ac:dyDescent="0.25">
      <c r="A11" s="417" t="str">
        <f>'1. паспорт местоположение'!A12:C12</f>
        <v>L 21-23</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1"/>
      <c r="AB11" s="141"/>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42"/>
      <c r="AB12" s="142"/>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ht="57" customHeight="1" x14ac:dyDescent="0.25">
      <c r="A14" s="411" t="str">
        <f>'1. паспорт местоположение'!A15</f>
        <v>Устройство систем кондиционирования ПС Луговая, ПС Окружная</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41"/>
      <c r="AB14" s="141"/>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42"/>
      <c r="AB15" s="142"/>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51"/>
      <c r="AB16" s="151"/>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51"/>
      <c r="AB17" s="151"/>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51"/>
      <c r="AB18" s="151"/>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51"/>
      <c r="AB19" s="151"/>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52"/>
      <c r="AB20" s="152"/>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52"/>
      <c r="AB21" s="152"/>
    </row>
    <row r="22" spans="1:28" x14ac:dyDescent="0.25">
      <c r="A22" s="448" t="s">
        <v>499</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53"/>
      <c r="AB22" s="153"/>
    </row>
    <row r="23" spans="1:28" ht="32.25" customHeight="1" x14ac:dyDescent="0.25">
      <c r="A23" s="450" t="s">
        <v>353</v>
      </c>
      <c r="B23" s="451"/>
      <c r="C23" s="451"/>
      <c r="D23" s="451"/>
      <c r="E23" s="451"/>
      <c r="F23" s="451"/>
      <c r="G23" s="451"/>
      <c r="H23" s="451"/>
      <c r="I23" s="451"/>
      <c r="J23" s="451"/>
      <c r="K23" s="451"/>
      <c r="L23" s="452"/>
      <c r="M23" s="449" t="s">
        <v>354</v>
      </c>
      <c r="N23" s="449"/>
      <c r="O23" s="449"/>
      <c r="P23" s="449"/>
      <c r="Q23" s="449"/>
      <c r="R23" s="449"/>
      <c r="S23" s="449"/>
      <c r="T23" s="449"/>
      <c r="U23" s="449"/>
      <c r="V23" s="449"/>
      <c r="W23" s="449"/>
      <c r="X23" s="449"/>
      <c r="Y23" s="449"/>
      <c r="Z23" s="449"/>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6" t="s">
        <v>7</v>
      </c>
      <c r="B7" s="416"/>
      <c r="C7" s="416"/>
      <c r="D7" s="416"/>
      <c r="E7" s="416"/>
      <c r="F7" s="416"/>
      <c r="G7" s="416"/>
      <c r="H7" s="416"/>
      <c r="I7" s="416"/>
      <c r="J7" s="416"/>
      <c r="K7" s="416"/>
      <c r="L7" s="416"/>
      <c r="M7" s="416"/>
      <c r="N7" s="140"/>
      <c r="O7" s="140"/>
      <c r="P7" s="140"/>
      <c r="Q7" s="140"/>
      <c r="R7" s="140"/>
      <c r="S7" s="140"/>
      <c r="T7" s="140"/>
      <c r="U7" s="140"/>
      <c r="V7" s="140"/>
      <c r="W7" s="140"/>
      <c r="X7" s="140"/>
    </row>
    <row r="8" spans="1:26" s="11" customFormat="1" ht="18.75" x14ac:dyDescent="0.2">
      <c r="A8" s="416"/>
      <c r="B8" s="416"/>
      <c r="C8" s="416"/>
      <c r="D8" s="416"/>
      <c r="E8" s="416"/>
      <c r="F8" s="416"/>
      <c r="G8" s="416"/>
      <c r="H8" s="416"/>
      <c r="I8" s="416"/>
      <c r="J8" s="416"/>
      <c r="K8" s="416"/>
      <c r="L8" s="416"/>
      <c r="M8" s="416"/>
      <c r="N8" s="140"/>
      <c r="O8" s="140"/>
      <c r="P8" s="140"/>
      <c r="Q8" s="140"/>
      <c r="R8" s="140"/>
      <c r="S8" s="140"/>
      <c r="T8" s="140"/>
      <c r="U8" s="140"/>
      <c r="V8" s="140"/>
      <c r="W8" s="140"/>
      <c r="X8" s="140"/>
    </row>
    <row r="9" spans="1:26" s="11" customFormat="1" ht="18.75" x14ac:dyDescent="0.2">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c r="M9" s="417"/>
      <c r="N9" s="140"/>
      <c r="O9" s="140"/>
      <c r="P9" s="140"/>
      <c r="Q9" s="140"/>
      <c r="R9" s="140"/>
      <c r="S9" s="140"/>
      <c r="T9" s="140"/>
      <c r="U9" s="140"/>
      <c r="V9" s="140"/>
      <c r="W9" s="140"/>
      <c r="X9" s="140"/>
    </row>
    <row r="10" spans="1:26" s="11" customFormat="1" ht="18.75" x14ac:dyDescent="0.2">
      <c r="A10" s="412" t="s">
        <v>6</v>
      </c>
      <c r="B10" s="412"/>
      <c r="C10" s="412"/>
      <c r="D10" s="412"/>
      <c r="E10" s="412"/>
      <c r="F10" s="412"/>
      <c r="G10" s="412"/>
      <c r="H10" s="412"/>
      <c r="I10" s="412"/>
      <c r="J10" s="412"/>
      <c r="K10" s="412"/>
      <c r="L10" s="412"/>
      <c r="M10" s="412"/>
      <c r="N10" s="140"/>
      <c r="O10" s="140"/>
      <c r="P10" s="140"/>
      <c r="Q10" s="140"/>
      <c r="R10" s="140"/>
      <c r="S10" s="140"/>
      <c r="T10" s="140"/>
      <c r="U10" s="140"/>
      <c r="V10" s="140"/>
      <c r="W10" s="140"/>
      <c r="X10" s="140"/>
    </row>
    <row r="11" spans="1:26" s="11" customFormat="1" ht="18.75" x14ac:dyDescent="0.2">
      <c r="A11" s="416"/>
      <c r="B11" s="416"/>
      <c r="C11" s="416"/>
      <c r="D11" s="416"/>
      <c r="E11" s="416"/>
      <c r="F11" s="416"/>
      <c r="G11" s="416"/>
      <c r="H11" s="416"/>
      <c r="I11" s="416"/>
      <c r="J11" s="416"/>
      <c r="K11" s="416"/>
      <c r="L11" s="416"/>
      <c r="M11" s="416"/>
      <c r="N11" s="140"/>
      <c r="O11" s="140"/>
      <c r="P11" s="140"/>
      <c r="Q11" s="140"/>
      <c r="R11" s="140"/>
      <c r="S11" s="140"/>
      <c r="T11" s="140"/>
      <c r="U11" s="140"/>
      <c r="V11" s="140"/>
      <c r="W11" s="140"/>
      <c r="X11" s="140"/>
    </row>
    <row r="12" spans="1:26" s="11" customFormat="1" ht="18.75" x14ac:dyDescent="0.2">
      <c r="A12" s="417" t="str">
        <f>'1. паспорт местоположение'!A12:C12</f>
        <v>L 21-23</v>
      </c>
      <c r="B12" s="417"/>
      <c r="C12" s="417"/>
      <c r="D12" s="417"/>
      <c r="E12" s="417"/>
      <c r="F12" s="417"/>
      <c r="G12" s="417"/>
      <c r="H12" s="417"/>
      <c r="I12" s="417"/>
      <c r="J12" s="417"/>
      <c r="K12" s="417"/>
      <c r="L12" s="417"/>
      <c r="M12" s="417"/>
      <c r="N12" s="140"/>
      <c r="O12" s="140"/>
      <c r="P12" s="140"/>
      <c r="Q12" s="140"/>
      <c r="R12" s="140"/>
      <c r="S12" s="140"/>
      <c r="T12" s="140"/>
      <c r="U12" s="140"/>
      <c r="V12" s="140"/>
      <c r="W12" s="140"/>
      <c r="X12" s="140"/>
    </row>
    <row r="13" spans="1:26" s="11" customFormat="1" ht="18.75" x14ac:dyDescent="0.2">
      <c r="A13" s="412" t="s">
        <v>5</v>
      </c>
      <c r="B13" s="412"/>
      <c r="C13" s="412"/>
      <c r="D13" s="412"/>
      <c r="E13" s="412"/>
      <c r="F13" s="412"/>
      <c r="G13" s="412"/>
      <c r="H13" s="412"/>
      <c r="I13" s="412"/>
      <c r="J13" s="412"/>
      <c r="K13" s="412"/>
      <c r="L13" s="412"/>
      <c r="M13" s="412"/>
      <c r="N13" s="140"/>
      <c r="O13" s="140"/>
      <c r="P13" s="140"/>
      <c r="Q13" s="140"/>
      <c r="R13" s="140"/>
      <c r="S13" s="140"/>
      <c r="T13" s="140"/>
      <c r="U13" s="140"/>
      <c r="V13" s="140"/>
      <c r="W13" s="140"/>
      <c r="X13" s="140"/>
    </row>
    <row r="14" spans="1:26" s="8" customFormat="1" ht="15.75" customHeight="1" x14ac:dyDescent="0.2">
      <c r="A14" s="418"/>
      <c r="B14" s="418"/>
      <c r="C14" s="418"/>
      <c r="D14" s="418"/>
      <c r="E14" s="418"/>
      <c r="F14" s="418"/>
      <c r="G14" s="418"/>
      <c r="H14" s="418"/>
      <c r="I14" s="418"/>
      <c r="J14" s="418"/>
      <c r="K14" s="418"/>
      <c r="L14" s="418"/>
      <c r="M14" s="418"/>
      <c r="N14" s="207"/>
      <c r="O14" s="207"/>
      <c r="P14" s="207"/>
      <c r="Q14" s="207"/>
      <c r="R14" s="207"/>
      <c r="S14" s="207"/>
      <c r="T14" s="207"/>
      <c r="U14" s="207"/>
      <c r="V14" s="207"/>
      <c r="W14" s="207"/>
      <c r="X14" s="207"/>
    </row>
    <row r="15" spans="1:26" s="3" customFormat="1" ht="54.75" customHeight="1" x14ac:dyDescent="0.2">
      <c r="A15" s="453" t="str">
        <f>'1. паспорт местоположение'!A15</f>
        <v>Устройство систем кондиционирования ПС Луговая, ПС Окружная</v>
      </c>
      <c r="B15" s="453"/>
      <c r="C15" s="453"/>
      <c r="D15" s="453"/>
      <c r="E15" s="453"/>
      <c r="F15" s="453"/>
      <c r="G15" s="453"/>
      <c r="H15" s="453"/>
      <c r="I15" s="453"/>
      <c r="J15" s="453"/>
      <c r="K15" s="453"/>
      <c r="L15" s="453"/>
      <c r="M15" s="453"/>
      <c r="N15" s="155"/>
      <c r="O15" s="155"/>
      <c r="P15" s="155"/>
      <c r="Q15" s="155"/>
      <c r="R15" s="155"/>
      <c r="S15" s="155"/>
      <c r="T15" s="155"/>
      <c r="U15" s="155"/>
      <c r="V15" s="155"/>
      <c r="W15" s="155"/>
      <c r="X15" s="155"/>
    </row>
    <row r="16" spans="1:26" s="3" customFormat="1" ht="15" customHeight="1" x14ac:dyDescent="0.2">
      <c r="A16" s="412" t="s">
        <v>4</v>
      </c>
      <c r="B16" s="412"/>
      <c r="C16" s="412"/>
      <c r="D16" s="412"/>
      <c r="E16" s="412"/>
      <c r="F16" s="412"/>
      <c r="G16" s="412"/>
      <c r="H16" s="412"/>
      <c r="I16" s="412"/>
      <c r="J16" s="412"/>
      <c r="K16" s="412"/>
      <c r="L16" s="412"/>
      <c r="M16" s="412"/>
      <c r="N16" s="142"/>
      <c r="O16" s="142"/>
      <c r="P16" s="142"/>
      <c r="Q16" s="142"/>
      <c r="R16" s="142"/>
      <c r="S16" s="142"/>
      <c r="T16" s="142"/>
      <c r="U16" s="142"/>
      <c r="V16" s="142"/>
      <c r="W16" s="142"/>
      <c r="X16" s="142"/>
    </row>
    <row r="17" spans="1:24" s="3" customFormat="1" ht="15" customHeight="1" x14ac:dyDescent="0.2">
      <c r="A17" s="413"/>
      <c r="B17" s="413"/>
      <c r="C17" s="413"/>
      <c r="D17" s="413"/>
      <c r="E17" s="413"/>
      <c r="F17" s="413"/>
      <c r="G17" s="413"/>
      <c r="H17" s="413"/>
      <c r="I17" s="413"/>
      <c r="J17" s="413"/>
      <c r="K17" s="413"/>
      <c r="L17" s="413"/>
      <c r="M17" s="413"/>
      <c r="N17" s="208"/>
      <c r="O17" s="208"/>
      <c r="P17" s="208"/>
      <c r="Q17" s="208"/>
      <c r="R17" s="208"/>
      <c r="S17" s="208"/>
      <c r="T17" s="208"/>
      <c r="U17" s="208"/>
    </row>
    <row r="18" spans="1:24" s="3" customFormat="1" ht="91.5" customHeight="1" x14ac:dyDescent="0.2">
      <c r="A18" s="454" t="s">
        <v>476</v>
      </c>
      <c r="B18" s="454"/>
      <c r="C18" s="454"/>
      <c r="D18" s="454"/>
      <c r="E18" s="454"/>
      <c r="F18" s="454"/>
      <c r="G18" s="454"/>
      <c r="H18" s="454"/>
      <c r="I18" s="454"/>
      <c r="J18" s="454"/>
      <c r="K18" s="454"/>
      <c r="L18" s="454"/>
      <c r="M18" s="454"/>
      <c r="N18" s="6"/>
      <c r="O18" s="6"/>
      <c r="P18" s="6"/>
      <c r="Q18" s="6"/>
      <c r="R18" s="6"/>
      <c r="S18" s="6"/>
      <c r="T18" s="6"/>
      <c r="U18" s="6"/>
      <c r="V18" s="6"/>
      <c r="W18" s="6"/>
      <c r="X18" s="6"/>
    </row>
    <row r="19" spans="1:24" s="3" customFormat="1" ht="78" customHeight="1" x14ac:dyDescent="0.2">
      <c r="A19" s="455" t="s">
        <v>3</v>
      </c>
      <c r="B19" s="455" t="s">
        <v>82</v>
      </c>
      <c r="C19" s="455" t="s">
        <v>81</v>
      </c>
      <c r="D19" s="455" t="s">
        <v>73</v>
      </c>
      <c r="E19" s="456" t="s">
        <v>80</v>
      </c>
      <c r="F19" s="457"/>
      <c r="G19" s="457"/>
      <c r="H19" s="457"/>
      <c r="I19" s="458"/>
      <c r="J19" s="455" t="s">
        <v>79</v>
      </c>
      <c r="K19" s="455"/>
      <c r="L19" s="455"/>
      <c r="M19" s="455"/>
      <c r="N19" s="208"/>
      <c r="O19" s="208"/>
      <c r="P19" s="208"/>
      <c r="Q19" s="208"/>
      <c r="R19" s="208"/>
      <c r="S19" s="208"/>
      <c r="T19" s="208"/>
      <c r="U19" s="208"/>
    </row>
    <row r="20" spans="1:24" s="3" customFormat="1" ht="51" customHeight="1" x14ac:dyDescent="0.2">
      <c r="A20" s="455"/>
      <c r="B20" s="455"/>
      <c r="C20" s="455"/>
      <c r="D20" s="455"/>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539</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A15" sqref="A15:P15"/>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60" t="str">
        <f>'[1]1. паспорт местоположение'!A5:C5</f>
        <v>Год раскрытия информации: 2022 год</v>
      </c>
      <c r="B5" s="460"/>
      <c r="C5" s="460"/>
      <c r="D5" s="460"/>
      <c r="E5" s="460"/>
      <c r="F5" s="460"/>
      <c r="G5" s="460"/>
      <c r="H5" s="460"/>
      <c r="I5" s="460"/>
      <c r="J5" s="460"/>
      <c r="K5" s="460"/>
      <c r="L5" s="460"/>
      <c r="M5" s="460"/>
      <c r="N5" s="460"/>
      <c r="O5" s="460"/>
      <c r="P5" s="460"/>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60" t="s">
        <v>7</v>
      </c>
      <c r="B7" s="460"/>
      <c r="C7" s="460"/>
      <c r="D7" s="460"/>
      <c r="E7" s="460"/>
      <c r="F7" s="460"/>
      <c r="G7" s="460"/>
      <c r="H7" s="460"/>
      <c r="I7" s="460"/>
      <c r="J7" s="460"/>
      <c r="K7" s="460"/>
      <c r="L7" s="460"/>
      <c r="M7" s="460"/>
      <c r="N7" s="460"/>
      <c r="O7" s="460"/>
      <c r="P7" s="460"/>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61" t="str">
        <f>'[1]1. паспорт местоположение'!A9:C9</f>
        <v xml:space="preserve">Акционерное общество "Западная энергетическая компания" </v>
      </c>
      <c r="B9" s="461"/>
      <c r="C9" s="461"/>
      <c r="D9" s="461"/>
      <c r="E9" s="461"/>
      <c r="F9" s="461"/>
      <c r="G9" s="461"/>
      <c r="H9" s="461"/>
      <c r="I9" s="461"/>
      <c r="J9" s="461"/>
      <c r="K9" s="461"/>
      <c r="L9" s="461"/>
      <c r="M9" s="461"/>
      <c r="N9" s="461"/>
      <c r="O9" s="461"/>
      <c r="P9" s="46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59" t="s">
        <v>6</v>
      </c>
      <c r="B10" s="459"/>
      <c r="C10" s="459"/>
      <c r="D10" s="459"/>
      <c r="E10" s="459"/>
      <c r="F10" s="459"/>
      <c r="G10" s="459"/>
      <c r="H10" s="459"/>
      <c r="I10" s="459"/>
      <c r="J10" s="459"/>
      <c r="K10" s="459"/>
      <c r="L10" s="459"/>
      <c r="M10" s="459"/>
      <c r="N10" s="459"/>
      <c r="O10" s="459"/>
      <c r="P10" s="459"/>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61" t="str">
        <f>'1. паспорт местоположение'!A12:C12</f>
        <v>L 21-23</v>
      </c>
      <c r="B12" s="461"/>
      <c r="C12" s="461"/>
      <c r="D12" s="461"/>
      <c r="E12" s="461"/>
      <c r="F12" s="461"/>
      <c r="G12" s="461"/>
      <c r="H12" s="461"/>
      <c r="I12" s="461"/>
      <c r="J12" s="461"/>
      <c r="K12" s="461"/>
      <c r="L12" s="461"/>
      <c r="M12" s="461"/>
      <c r="N12" s="461"/>
      <c r="O12" s="461"/>
      <c r="P12" s="46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59" t="s">
        <v>5</v>
      </c>
      <c r="B13" s="459"/>
      <c r="C13" s="459"/>
      <c r="D13" s="459"/>
      <c r="E13" s="459"/>
      <c r="F13" s="459"/>
      <c r="G13" s="459"/>
      <c r="H13" s="459"/>
      <c r="I13" s="459"/>
      <c r="J13" s="459"/>
      <c r="K13" s="459"/>
      <c r="L13" s="459"/>
      <c r="M13" s="459"/>
      <c r="N13" s="459"/>
      <c r="O13" s="459"/>
      <c r="P13" s="459"/>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4" t="str">
        <f>'1. паспорт местоположение'!A15:C15</f>
        <v>Устройство систем кондиционирования ПС Луговая, ПС Окружная</v>
      </c>
      <c r="B15" s="464"/>
      <c r="C15" s="464"/>
      <c r="D15" s="464"/>
      <c r="E15" s="464"/>
      <c r="F15" s="464"/>
      <c r="G15" s="464"/>
      <c r="H15" s="464"/>
      <c r="I15" s="464"/>
      <c r="J15" s="464"/>
      <c r="K15" s="464"/>
      <c r="L15" s="464"/>
      <c r="M15" s="464"/>
      <c r="N15" s="464"/>
      <c r="O15" s="464"/>
      <c r="P15" s="464"/>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5" t="s">
        <v>4</v>
      </c>
      <c r="B16" s="465"/>
      <c r="C16" s="465"/>
      <c r="D16" s="465"/>
      <c r="E16" s="465"/>
      <c r="F16" s="465"/>
      <c r="G16" s="465"/>
      <c r="H16" s="465"/>
      <c r="I16" s="465"/>
      <c r="J16" s="465"/>
      <c r="K16" s="465"/>
      <c r="L16" s="465"/>
      <c r="M16" s="465"/>
      <c r="N16" s="465"/>
      <c r="O16" s="465"/>
      <c r="P16" s="465"/>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6" t="s">
        <v>477</v>
      </c>
      <c r="B18" s="466"/>
      <c r="C18" s="466"/>
      <c r="D18" s="466"/>
      <c r="E18" s="466"/>
      <c r="F18" s="466"/>
      <c r="G18" s="466"/>
      <c r="H18" s="466"/>
      <c r="I18" s="466"/>
      <c r="J18" s="466"/>
      <c r="K18" s="466"/>
      <c r="L18" s="466"/>
      <c r="M18" s="466"/>
      <c r="N18" s="466"/>
      <c r="O18" s="466"/>
      <c r="P18" s="466"/>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289526</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7" t="s">
        <v>324</v>
      </c>
      <c r="E27" s="468"/>
      <c r="F27" s="469"/>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28.9526</v>
      </c>
      <c r="C28" s="272"/>
      <c r="D28" s="467" t="s">
        <v>322</v>
      </c>
      <c r="E28" s="468"/>
      <c r="F28" s="469"/>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7" t="s">
        <v>554</v>
      </c>
      <c r="E29" s="468"/>
      <c r="F29" s="469"/>
      <c r="G29" s="289">
        <f>L87</f>
        <v>-365809.7730142303</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7"/>
      <c r="E30" s="468"/>
      <c r="F30" s="469"/>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555</v>
      </c>
      <c r="B34" s="284">
        <f>B24*0.0003</f>
        <v>86.857799999999997</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556</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-6157.2529333333332</v>
      </c>
      <c r="D59" s="324">
        <f t="shared" si="3"/>
        <v>-6157.2529333333332</v>
      </c>
      <c r="E59" s="324">
        <f t="shared" si="3"/>
        <v>-6157.2529333333332</v>
      </c>
      <c r="F59" s="324">
        <f>SUM(F60:F65)</f>
        <v>-6157.2529333333332</v>
      </c>
      <c r="G59" s="324">
        <f t="shared" si="3"/>
        <v>-5944.9338666666672</v>
      </c>
      <c r="H59" s="324">
        <f t="shared" si="3"/>
        <v>-5732.6148000000012</v>
      </c>
      <c r="I59" s="324">
        <f t="shared" si="3"/>
        <v>-5520.2957333333343</v>
      </c>
      <c r="J59" s="324">
        <f t="shared" si="3"/>
        <v>-5307.9766666666674</v>
      </c>
      <c r="K59" s="324">
        <f t="shared" si="3"/>
        <v>-5095.6576000000005</v>
      </c>
      <c r="L59" s="324">
        <f t="shared" si="3"/>
        <v>-4918.0816533333345</v>
      </c>
      <c r="M59" s="324">
        <f t="shared" si="3"/>
        <v>-4671.0194666666675</v>
      </c>
      <c r="N59" s="324">
        <f t="shared" si="3"/>
        <v>-4562.9297600000009</v>
      </c>
      <c r="O59" s="324">
        <f t="shared" si="3"/>
        <v>-4246.3813333333337</v>
      </c>
      <c r="P59" s="324">
        <f t="shared" si="3"/>
        <v>-8705.0817333333271</v>
      </c>
      <c r="Q59" s="324">
        <f t="shared" si="3"/>
        <v>-3821.7432000000003</v>
      </c>
      <c r="R59" s="324">
        <f t="shared" si="3"/>
        <v>-337765.3035872773</v>
      </c>
      <c r="S59" s="324">
        <f t="shared" si="3"/>
        <v>-3397.105066666667</v>
      </c>
      <c r="T59" s="324">
        <f t="shared" si="3"/>
        <v>-3184.7860000000005</v>
      </c>
      <c r="U59" s="324">
        <f t="shared" si="3"/>
        <v>-2972.4669333333336</v>
      </c>
      <c r="V59" s="324">
        <f t="shared" ref="V59:AE59" si="4">SUM(V60:V65)</f>
        <v>-2864.377226666667</v>
      </c>
      <c r="W59" s="324">
        <f t="shared" si="4"/>
        <v>-2547.8288000000002</v>
      </c>
      <c r="X59" s="324">
        <f t="shared" si="4"/>
        <v>-336491.38918727729</v>
      </c>
      <c r="Y59" s="324">
        <f t="shared" si="4"/>
        <v>-2123.1906666666669</v>
      </c>
      <c r="Z59" s="324">
        <f t="shared" si="4"/>
        <v>-1910.8716000000002</v>
      </c>
      <c r="AA59" s="324">
        <f t="shared" si="4"/>
        <v>-1698.5525333333335</v>
      </c>
      <c r="AB59" s="324">
        <f t="shared" si="4"/>
        <v>-1486.2334666666668</v>
      </c>
      <c r="AC59" s="324">
        <f t="shared" si="4"/>
        <v>0</v>
      </c>
      <c r="AD59" s="324">
        <f t="shared" si="4"/>
        <v>-104.22936</v>
      </c>
      <c r="AE59" s="324">
        <f t="shared" si="4"/>
        <v>0</v>
      </c>
    </row>
    <row r="60" spans="1:31" s="262" customFormat="1" ht="12.75" x14ac:dyDescent="0.2">
      <c r="A60" s="325" t="s">
        <v>299</v>
      </c>
      <c r="B60" s="318"/>
      <c r="C60" s="318"/>
      <c r="D60" s="318"/>
      <c r="E60" s="318"/>
      <c r="F60" s="318"/>
      <c r="G60" s="318"/>
      <c r="H60" s="318"/>
      <c r="I60" s="318"/>
      <c r="J60" s="318"/>
      <c r="K60" s="318"/>
      <c r="L60" s="318">
        <f>-B28*1.2</f>
        <v>-34.743119999999998</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555</v>
      </c>
      <c r="B62" s="318"/>
      <c r="C62" s="318"/>
      <c r="D62" s="318"/>
      <c r="E62" s="318"/>
      <c r="F62" s="326"/>
      <c r="G62" s="318"/>
      <c r="H62" s="318"/>
      <c r="I62" s="318"/>
      <c r="J62" s="318"/>
      <c r="K62" s="318"/>
      <c r="L62" s="318"/>
      <c r="M62" s="318"/>
      <c r="N62" s="318">
        <f>-B34*1.2</f>
        <v>-104.22936</v>
      </c>
      <c r="O62" s="318"/>
      <c r="P62" s="318"/>
      <c r="Q62" s="318"/>
      <c r="R62" s="318"/>
      <c r="S62" s="318"/>
      <c r="T62" s="318"/>
      <c r="U62" s="318"/>
      <c r="V62" s="318">
        <f>N62</f>
        <v>-104.22936</v>
      </c>
      <c r="W62" s="318"/>
      <c r="X62" s="318"/>
      <c r="Y62" s="318"/>
      <c r="Z62" s="318"/>
      <c r="AA62" s="318"/>
      <c r="AB62" s="318"/>
      <c r="AC62" s="318"/>
      <c r="AD62" s="318">
        <f>V62</f>
        <v>-104.22936</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557</v>
      </c>
      <c r="B65" s="327">
        <v>0</v>
      </c>
      <c r="C65" s="327">
        <f>-($B$24+C67)*0.022</f>
        <v>-6157.2529333333332</v>
      </c>
      <c r="D65" s="327">
        <f t="shared" ref="D65:E65" si="5">-($B$24+D67)*0.022</f>
        <v>-6157.2529333333332</v>
      </c>
      <c r="E65" s="327">
        <f t="shared" si="5"/>
        <v>-6157.2529333333332</v>
      </c>
      <c r="F65" s="327">
        <f>-($B$24+F67)*0.022</f>
        <v>-6157.2529333333332</v>
      </c>
      <c r="G65" s="327">
        <f>-($B$24+G67+F67)*0.022</f>
        <v>-5944.9338666666672</v>
      </c>
      <c r="H65" s="328">
        <f>-($B$24+H67+F67+G67)*0.022</f>
        <v>-5732.6148000000012</v>
      </c>
      <c r="I65" s="328">
        <f>-($B$24+I67+G67+H67+F67)*0.022</f>
        <v>-5520.2957333333343</v>
      </c>
      <c r="J65" s="328">
        <f>-($B$24+J67+H67+I67+G67+F67)*0.022</f>
        <v>-5307.9766666666674</v>
      </c>
      <c r="K65" s="328">
        <f>-($B$24+K67+I67+J67+H67+F67+G67)*0.022</f>
        <v>-5095.6576000000005</v>
      </c>
      <c r="L65" s="328">
        <f>-($B$24+F67+L67+J67+K67+I67+G67+H67)*0.022</f>
        <v>-4883.3385333333345</v>
      </c>
      <c r="M65" s="328">
        <f>-($B$24+G67+M67+K67+L67+J67+H67+I67+F67)*0.022</f>
        <v>-4671.0194666666675</v>
      </c>
      <c r="N65" s="328">
        <f>-($B$24+H67+N67+L67+M67+K67+I67+J67+F67+G67)*0.022</f>
        <v>-4458.7004000000006</v>
      </c>
      <c r="O65" s="328">
        <f>-($B$24+I67+O67+M67+N67+L67+J67+K67+H67+G67+F67)*0.022</f>
        <v>-4246.3813333333337</v>
      </c>
      <c r="P65" s="328">
        <f>(-$B$24+J67+P67+N67+O67+M67+K67+L67+I67+H67+G67+F67)*0.022</f>
        <v>-8705.0817333333271</v>
      </c>
      <c r="Q65" s="328">
        <f>-($B$24+K67+Q67+O67+P67+N67+L67+M67+J67+I67+H67+F67+G67)*0.022</f>
        <v>-3821.7432000000003</v>
      </c>
      <c r="R65" s="328">
        <f>-($B$24+L67+R67+P67+Q67+O67+M67+N67+K67+J67+I67+G67+F67+H67)*0.022</f>
        <v>-3609.4241333333339</v>
      </c>
      <c r="S65" s="328">
        <f>-($B$24+M67+S67+Q67+R67+P67+N67+O67+L67+K67+J67+H67+I67+F67+G67)*0.022</f>
        <v>-3397.105066666667</v>
      </c>
      <c r="T65" s="328">
        <f>-($B$24+N67+T67+R67+S67+Q67+O67+P67+M67+L67+K67+I67+J67+G67+F67+H67)*0.022</f>
        <v>-3184.7860000000005</v>
      </c>
      <c r="U65" s="328">
        <f>-($B$24+O67+U67+S67+T67+R67+P67+Q67+N67+M67+L67+J67+K67+H67+G67+F67+I67)*0.022</f>
        <v>-2972.4669333333336</v>
      </c>
      <c r="V65" s="328">
        <f>-($B$24+P67+V67+T67+U67+S67+Q67+R67+O67+N67+M67+K67+L67+I67+H67+G67+F67+J67)*0.022</f>
        <v>-2760.1478666666671</v>
      </c>
      <c r="W65" s="328">
        <f>-($B$24+Q67+W67+U67+V67+T67+R67+S67+P67+O67+N67+L67+M67+J67+I67+H67+G67+F67+K67)*0.022</f>
        <v>-2547.8288000000002</v>
      </c>
      <c r="X65" s="328">
        <f>-($B$24+R67+X67+V67+W67+U67+S67+T67+Q67+P67+O67+M67+N67+K67+J67+I67+H67+F67+G67++L67)*0.022</f>
        <v>-2335.5097333333338</v>
      </c>
      <c r="Y65" s="328">
        <f>-($B$24+S67+Y67+W67+X67+V67+T67+U67+R67+Q67+P67+N67+O67+L67+K67+J67+I67+G67+H67+F67+M67)*0.022</f>
        <v>-2123.1906666666669</v>
      </c>
      <c r="Z65" s="328">
        <f>-($B$24+T67+Z67+X67+Y67+W67+U67+V67+S67+R67+Q67+O67+P67+M67+L67+K67+J67+H67+I67+G67+F67+N67)*0.022</f>
        <v>-1910.8716000000002</v>
      </c>
      <c r="AA65" s="328">
        <f>-($B$24+U67+AA67+Y67+Z67+X67+V67+W67+T67+S67+R67+P67+Q67+N67+M67+L67+K67+I67+J67+H67+G67+F67+O67)*0.022</f>
        <v>-1698.5525333333335</v>
      </c>
      <c r="AB65" s="328">
        <f>-($B$24+V67+AB67+Z67+AA67+Y67+W67+X67+U67+T67+S67+Q67+R67+O67+N67+M67+L67+J67+K67+I67+H67+G67+F67+P67)*0.022</f>
        <v>-1486.2334666666668</v>
      </c>
      <c r="AC65" s="328">
        <v>0</v>
      </c>
      <c r="AD65" s="328">
        <v>0</v>
      </c>
      <c r="AE65" s="328">
        <v>0</v>
      </c>
      <c r="AF65" s="328"/>
    </row>
    <row r="66" spans="1:32" s="262" customFormat="1" ht="12.75" x14ac:dyDescent="0.2">
      <c r="A66" s="329" t="s">
        <v>558</v>
      </c>
      <c r="B66" s="258">
        <f t="shared" ref="B66:AE66" si="6">B58+B59</f>
        <v>0</v>
      </c>
      <c r="C66" s="258">
        <f t="shared" si="6"/>
        <v>-6157.2529333333332</v>
      </c>
      <c r="D66" s="258">
        <f t="shared" ref="D66:E66" si="7">D58+D59</f>
        <v>-6157.2529333333332</v>
      </c>
      <c r="E66" s="258">
        <f t="shared" si="7"/>
        <v>-6157.2529333333332</v>
      </c>
      <c r="F66" s="258">
        <f t="shared" si="6"/>
        <v>-6157.2529333333332</v>
      </c>
      <c r="G66" s="258">
        <f t="shared" si="6"/>
        <v>-5944.9338666666672</v>
      </c>
      <c r="H66" s="258">
        <f t="shared" si="6"/>
        <v>-5732.6148000000012</v>
      </c>
      <c r="I66" s="258">
        <f t="shared" si="6"/>
        <v>-5520.2957333333343</v>
      </c>
      <c r="J66" s="258">
        <f t="shared" si="6"/>
        <v>-5307.9766666666674</v>
      </c>
      <c r="K66" s="258">
        <f t="shared" si="6"/>
        <v>-5095.6576000000005</v>
      </c>
      <c r="L66" s="258">
        <f t="shared" si="6"/>
        <v>-4918.0816533333345</v>
      </c>
      <c r="M66" s="258">
        <f t="shared" si="6"/>
        <v>-4671.0194666666675</v>
      </c>
      <c r="N66" s="258">
        <f t="shared" si="6"/>
        <v>-4562.9297600000009</v>
      </c>
      <c r="O66" s="258">
        <f t="shared" si="6"/>
        <v>-4246.3813333333337</v>
      </c>
      <c r="P66" s="258">
        <f t="shared" si="6"/>
        <v>-8705.0817333333271</v>
      </c>
      <c r="Q66" s="258">
        <f t="shared" si="6"/>
        <v>-3821.7432000000003</v>
      </c>
      <c r="R66" s="258">
        <f t="shared" si="6"/>
        <v>-337765.3035872773</v>
      </c>
      <c r="S66" s="258">
        <f t="shared" si="6"/>
        <v>-3397.105066666667</v>
      </c>
      <c r="T66" s="258">
        <f t="shared" si="6"/>
        <v>-3184.7860000000005</v>
      </c>
      <c r="U66" s="258">
        <f t="shared" si="6"/>
        <v>-2972.4669333333336</v>
      </c>
      <c r="V66" s="258">
        <f t="shared" si="6"/>
        <v>-2864.377226666667</v>
      </c>
      <c r="W66" s="258">
        <f t="shared" si="6"/>
        <v>-2547.8288000000002</v>
      </c>
      <c r="X66" s="258">
        <f t="shared" si="6"/>
        <v>-336491.38918727729</v>
      </c>
      <c r="Y66" s="258">
        <f t="shared" si="6"/>
        <v>-2123.1906666666669</v>
      </c>
      <c r="Z66" s="258">
        <f t="shared" si="6"/>
        <v>-1910.8716000000002</v>
      </c>
      <c r="AA66" s="258">
        <f t="shared" si="6"/>
        <v>-1698.5525333333335</v>
      </c>
      <c r="AB66" s="258">
        <f t="shared" si="6"/>
        <v>-1486.2334666666668</v>
      </c>
      <c r="AC66" s="258">
        <f t="shared" si="6"/>
        <v>0</v>
      </c>
      <c r="AD66" s="258">
        <f t="shared" si="6"/>
        <v>-104.22936</v>
      </c>
      <c r="AE66" s="258">
        <f t="shared" si="6"/>
        <v>0</v>
      </c>
    </row>
    <row r="67" spans="1:32" s="262" customFormat="1" ht="12.75" x14ac:dyDescent="0.2">
      <c r="A67" s="325" t="s">
        <v>294</v>
      </c>
      <c r="B67" s="330">
        <v>0</v>
      </c>
      <c r="C67" s="330">
        <f>($B$81+$C$81+$D$81+$E$81+$F$81)*$B$27/$B$26</f>
        <v>-9650.8666666666668</v>
      </c>
      <c r="D67" s="330">
        <f t="shared" ref="D67:E67" si="8">($B$81+$C$81+$D$81+$E$81+$F$81)*$B$27/$B$26</f>
        <v>-9650.8666666666668</v>
      </c>
      <c r="E67" s="330">
        <f t="shared" si="8"/>
        <v>-9650.8666666666668</v>
      </c>
      <c r="F67" s="330">
        <f>($B$81+$C$81+$D$81+$E$81+$F$81)*$B$27/$B$26</f>
        <v>-9650.8666666666668</v>
      </c>
      <c r="G67" s="330">
        <f>($B$81+$C$81+$D$81+$E$81+$F$81)*$B$27/$B$26</f>
        <v>-9650.8666666666668</v>
      </c>
      <c r="H67" s="328">
        <f t="shared" ref="H67:AE67" si="9">G67</f>
        <v>-9650.8666666666668</v>
      </c>
      <c r="I67" s="328">
        <f t="shared" si="9"/>
        <v>-9650.8666666666668</v>
      </c>
      <c r="J67" s="328">
        <f t="shared" si="9"/>
        <v>-9650.8666666666668</v>
      </c>
      <c r="K67" s="328">
        <f t="shared" si="9"/>
        <v>-9650.8666666666668</v>
      </c>
      <c r="L67" s="328">
        <f t="shared" si="9"/>
        <v>-9650.8666666666668</v>
      </c>
      <c r="M67" s="328">
        <f t="shared" si="9"/>
        <v>-9650.8666666666668</v>
      </c>
      <c r="N67" s="328">
        <f t="shared" si="9"/>
        <v>-9650.8666666666668</v>
      </c>
      <c r="O67" s="328">
        <f t="shared" si="9"/>
        <v>-9650.8666666666668</v>
      </c>
      <c r="P67" s="328">
        <f t="shared" si="9"/>
        <v>-9650.8666666666668</v>
      </c>
      <c r="Q67" s="328">
        <f t="shared" si="9"/>
        <v>-9650.8666666666668</v>
      </c>
      <c r="R67" s="328">
        <f t="shared" si="9"/>
        <v>-9650.8666666666668</v>
      </c>
      <c r="S67" s="328">
        <f t="shared" si="9"/>
        <v>-9650.8666666666668</v>
      </c>
      <c r="T67" s="328">
        <f t="shared" si="9"/>
        <v>-9650.8666666666668</v>
      </c>
      <c r="U67" s="328">
        <f t="shared" si="9"/>
        <v>-9650.8666666666668</v>
      </c>
      <c r="V67" s="328">
        <f t="shared" si="9"/>
        <v>-9650.8666666666668</v>
      </c>
      <c r="W67" s="328">
        <f t="shared" si="9"/>
        <v>-9650.8666666666668</v>
      </c>
      <c r="X67" s="328">
        <f t="shared" si="9"/>
        <v>-9650.8666666666668</v>
      </c>
      <c r="Y67" s="328">
        <f t="shared" si="9"/>
        <v>-9650.8666666666668</v>
      </c>
      <c r="Z67" s="328">
        <f t="shared" si="9"/>
        <v>-9650.8666666666668</v>
      </c>
      <c r="AA67" s="328">
        <f t="shared" si="9"/>
        <v>-9650.8666666666668</v>
      </c>
      <c r="AB67" s="328">
        <f t="shared" si="9"/>
        <v>-9650.8666666666668</v>
      </c>
      <c r="AC67" s="328">
        <v>0</v>
      </c>
      <c r="AD67" s="328">
        <f t="shared" si="9"/>
        <v>0</v>
      </c>
      <c r="AE67" s="328">
        <f t="shared" si="9"/>
        <v>0</v>
      </c>
    </row>
    <row r="68" spans="1:32" s="262" customFormat="1" ht="12.75" x14ac:dyDescent="0.2">
      <c r="A68" s="329" t="s">
        <v>559</v>
      </c>
      <c r="B68" s="258">
        <f t="shared" ref="B68:AE68" si="10">B66+B67</f>
        <v>0</v>
      </c>
      <c r="C68" s="258">
        <f t="shared" si="10"/>
        <v>-15808.1196</v>
      </c>
      <c r="D68" s="258">
        <f t="shared" si="10"/>
        <v>-15808.1196</v>
      </c>
      <c r="E68" s="258">
        <f t="shared" si="10"/>
        <v>-15808.1196</v>
      </c>
      <c r="F68" s="258">
        <f t="shared" si="10"/>
        <v>-15808.1196</v>
      </c>
      <c r="G68" s="258">
        <f t="shared" si="10"/>
        <v>-15595.800533333335</v>
      </c>
      <c r="H68" s="258">
        <f t="shared" si="10"/>
        <v>-15383.481466666668</v>
      </c>
      <c r="I68" s="258">
        <f t="shared" si="10"/>
        <v>-15171.162400000001</v>
      </c>
      <c r="J68" s="258">
        <f t="shared" si="10"/>
        <v>-14958.843333333334</v>
      </c>
      <c r="K68" s="258">
        <f t="shared" si="10"/>
        <v>-14746.524266666667</v>
      </c>
      <c r="L68" s="258">
        <f t="shared" si="10"/>
        <v>-14568.948320000001</v>
      </c>
      <c r="M68" s="258">
        <f t="shared" si="10"/>
        <v>-14321.886133333333</v>
      </c>
      <c r="N68" s="258">
        <f t="shared" si="10"/>
        <v>-14213.796426666668</v>
      </c>
      <c r="O68" s="258">
        <f t="shared" si="10"/>
        <v>-13897.248</v>
      </c>
      <c r="P68" s="258">
        <f t="shared" si="10"/>
        <v>-18355.948399999994</v>
      </c>
      <c r="Q68" s="258">
        <f t="shared" si="10"/>
        <v>-13472.609866666668</v>
      </c>
      <c r="R68" s="258">
        <f t="shared" si="10"/>
        <v>-347416.17025394394</v>
      </c>
      <c r="S68" s="258">
        <f t="shared" si="10"/>
        <v>-13047.971733333334</v>
      </c>
      <c r="T68" s="258">
        <f t="shared" si="10"/>
        <v>-12835.652666666667</v>
      </c>
      <c r="U68" s="258">
        <f t="shared" si="10"/>
        <v>-12623.3336</v>
      </c>
      <c r="V68" s="258">
        <f t="shared" si="10"/>
        <v>-12515.243893333334</v>
      </c>
      <c r="W68" s="258">
        <f t="shared" si="10"/>
        <v>-12198.695466666668</v>
      </c>
      <c r="X68" s="258">
        <f t="shared" si="10"/>
        <v>-346142.25585394393</v>
      </c>
      <c r="Y68" s="258">
        <f t="shared" si="10"/>
        <v>-11774.057333333334</v>
      </c>
      <c r="Z68" s="258">
        <f t="shared" si="10"/>
        <v>-11561.738266666667</v>
      </c>
      <c r="AA68" s="258">
        <f t="shared" si="10"/>
        <v>-11349.4192</v>
      </c>
      <c r="AB68" s="258">
        <f t="shared" si="10"/>
        <v>-11137.100133333333</v>
      </c>
      <c r="AC68" s="258">
        <f t="shared" si="10"/>
        <v>0</v>
      </c>
      <c r="AD68" s="258">
        <f t="shared" si="10"/>
        <v>-104.22936</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-15808.1196</v>
      </c>
      <c r="D70" s="258">
        <f t="shared" si="11"/>
        <v>-15808.1196</v>
      </c>
      <c r="E70" s="258">
        <f t="shared" si="11"/>
        <v>-15808.1196</v>
      </c>
      <c r="F70" s="258">
        <f t="shared" si="11"/>
        <v>-15808.1196</v>
      </c>
      <c r="G70" s="258">
        <f t="shared" si="11"/>
        <v>-15595.800533333335</v>
      </c>
      <c r="H70" s="258">
        <f t="shared" si="11"/>
        <v>-15383.481466666668</v>
      </c>
      <c r="I70" s="258">
        <f t="shared" si="11"/>
        <v>-15171.162400000001</v>
      </c>
      <c r="J70" s="258">
        <f t="shared" si="11"/>
        <v>-14958.843333333334</v>
      </c>
      <c r="K70" s="258">
        <f t="shared" si="11"/>
        <v>-14746.524266666667</v>
      </c>
      <c r="L70" s="258">
        <f t="shared" si="11"/>
        <v>-14568.948320000001</v>
      </c>
      <c r="M70" s="258">
        <f t="shared" si="11"/>
        <v>-14321.886133333333</v>
      </c>
      <c r="N70" s="258">
        <f t="shared" si="11"/>
        <v>-14213.796426666668</v>
      </c>
      <c r="O70" s="258">
        <f t="shared" si="11"/>
        <v>-13897.248</v>
      </c>
      <c r="P70" s="258">
        <f t="shared" si="11"/>
        <v>-18355.948399999994</v>
      </c>
      <c r="Q70" s="258">
        <f t="shared" si="11"/>
        <v>-13472.609866666668</v>
      </c>
      <c r="R70" s="258">
        <f t="shared" si="11"/>
        <v>-347416.17025394394</v>
      </c>
      <c r="S70" s="258">
        <f t="shared" si="11"/>
        <v>-13047.971733333334</v>
      </c>
      <c r="T70" s="258">
        <f t="shared" si="11"/>
        <v>-12835.652666666667</v>
      </c>
      <c r="U70" s="258">
        <f t="shared" si="11"/>
        <v>-12623.3336</v>
      </c>
      <c r="V70" s="258">
        <f t="shared" si="11"/>
        <v>-12515.243893333334</v>
      </c>
      <c r="W70" s="258">
        <f t="shared" si="11"/>
        <v>-12198.695466666668</v>
      </c>
      <c r="X70" s="258">
        <f t="shared" si="11"/>
        <v>-346142.25585394393</v>
      </c>
      <c r="Y70" s="258">
        <f t="shared" si="11"/>
        <v>-11774.057333333334</v>
      </c>
      <c r="Z70" s="258">
        <f t="shared" si="11"/>
        <v>-11561.738266666667</v>
      </c>
      <c r="AA70" s="258">
        <f t="shared" si="11"/>
        <v>-11349.4192</v>
      </c>
      <c r="AB70" s="258">
        <f t="shared" si="11"/>
        <v>-11137.100133333333</v>
      </c>
      <c r="AC70" s="258">
        <f t="shared" si="11"/>
        <v>0</v>
      </c>
      <c r="AD70" s="258">
        <f t="shared" si="11"/>
        <v>-104.22936</v>
      </c>
      <c r="AE70" s="258">
        <f t="shared" si="11"/>
        <v>0</v>
      </c>
    </row>
    <row r="71" spans="1:32" s="262" customFormat="1" ht="12.75" x14ac:dyDescent="0.2">
      <c r="A71" s="325" t="s">
        <v>292</v>
      </c>
      <c r="B71" s="330">
        <f t="shared" ref="B71:AE71" si="12">-B70*$B$35</f>
        <v>0</v>
      </c>
      <c r="C71" s="330">
        <f t="shared" si="12"/>
        <v>3161.62392</v>
      </c>
      <c r="D71" s="330">
        <f t="shared" si="12"/>
        <v>3161.62392</v>
      </c>
      <c r="E71" s="330">
        <f t="shared" si="12"/>
        <v>3161.62392</v>
      </c>
      <c r="F71" s="330">
        <f t="shared" si="12"/>
        <v>3161.62392</v>
      </c>
      <c r="G71" s="330">
        <f t="shared" si="12"/>
        <v>3119.1601066666672</v>
      </c>
      <c r="H71" s="330">
        <f t="shared" si="12"/>
        <v>3076.6962933333339</v>
      </c>
      <c r="I71" s="330">
        <f t="shared" si="12"/>
        <v>3034.2324800000006</v>
      </c>
      <c r="J71" s="330">
        <f t="shared" si="12"/>
        <v>2991.7686666666668</v>
      </c>
      <c r="K71" s="330">
        <f t="shared" si="12"/>
        <v>2949.3048533333335</v>
      </c>
      <c r="L71" s="330">
        <f t="shared" si="12"/>
        <v>2913.7896640000004</v>
      </c>
      <c r="M71" s="330">
        <f t="shared" si="12"/>
        <v>2864.377226666667</v>
      </c>
      <c r="N71" s="330">
        <f t="shared" si="12"/>
        <v>2842.7592853333335</v>
      </c>
      <c r="O71" s="330">
        <f t="shared" si="12"/>
        <v>2779.4495999999999</v>
      </c>
      <c r="P71" s="330">
        <f t="shared" si="12"/>
        <v>3671.189679999999</v>
      </c>
      <c r="Q71" s="330">
        <f t="shared" si="12"/>
        <v>2694.5219733333338</v>
      </c>
      <c r="R71" s="330">
        <f t="shared" si="12"/>
        <v>69483.234050788786</v>
      </c>
      <c r="S71" s="330">
        <f t="shared" si="12"/>
        <v>2609.5943466666668</v>
      </c>
      <c r="T71" s="330">
        <f t="shared" si="12"/>
        <v>2567.1305333333335</v>
      </c>
      <c r="U71" s="330">
        <f t="shared" si="12"/>
        <v>2524.6667200000002</v>
      </c>
      <c r="V71" s="330">
        <f t="shared" si="12"/>
        <v>2503.0487786666672</v>
      </c>
      <c r="W71" s="330">
        <f t="shared" si="12"/>
        <v>2439.7390933333336</v>
      </c>
      <c r="X71" s="330">
        <f t="shared" si="12"/>
        <v>69228.451170788787</v>
      </c>
      <c r="Y71" s="330">
        <f t="shared" si="12"/>
        <v>2354.811466666667</v>
      </c>
      <c r="Z71" s="330">
        <f t="shared" si="12"/>
        <v>2312.3476533333337</v>
      </c>
      <c r="AA71" s="330">
        <f t="shared" si="12"/>
        <v>2269.88384</v>
      </c>
      <c r="AB71" s="330">
        <f t="shared" si="12"/>
        <v>2227.4200266666667</v>
      </c>
      <c r="AC71" s="330">
        <f t="shared" si="12"/>
        <v>0</v>
      </c>
      <c r="AD71" s="330">
        <f t="shared" si="12"/>
        <v>20.845872</v>
      </c>
      <c r="AE71" s="330">
        <f t="shared" si="12"/>
        <v>0</v>
      </c>
    </row>
    <row r="72" spans="1:32" s="262" customFormat="1" ht="13.5" thickBot="1" x14ac:dyDescent="0.25">
      <c r="A72" s="331" t="s">
        <v>296</v>
      </c>
      <c r="B72" s="332">
        <f t="shared" ref="B72:AE72" si="13">B70+B71</f>
        <v>0</v>
      </c>
      <c r="C72" s="332">
        <f t="shared" si="13"/>
        <v>-12646.49568</v>
      </c>
      <c r="D72" s="332">
        <f t="shared" si="13"/>
        <v>-12646.49568</v>
      </c>
      <c r="E72" s="332">
        <f t="shared" si="13"/>
        <v>-12646.49568</v>
      </c>
      <c r="F72" s="332">
        <f t="shared" si="13"/>
        <v>-12646.49568</v>
      </c>
      <c r="G72" s="332">
        <f t="shared" si="13"/>
        <v>-12476.640426666669</v>
      </c>
      <c r="H72" s="332">
        <f t="shared" si="13"/>
        <v>-12306.785173333334</v>
      </c>
      <c r="I72" s="332">
        <f t="shared" si="13"/>
        <v>-12136.92992</v>
      </c>
      <c r="J72" s="332">
        <f t="shared" si="13"/>
        <v>-11967.074666666667</v>
      </c>
      <c r="K72" s="332">
        <f t="shared" si="13"/>
        <v>-11797.219413333334</v>
      </c>
      <c r="L72" s="332">
        <f t="shared" si="13"/>
        <v>-11655.158656000001</v>
      </c>
      <c r="M72" s="332">
        <f t="shared" si="13"/>
        <v>-11457.508906666666</v>
      </c>
      <c r="N72" s="332">
        <f t="shared" si="13"/>
        <v>-11371.037141333334</v>
      </c>
      <c r="O72" s="332">
        <f t="shared" si="13"/>
        <v>-11117.7984</v>
      </c>
      <c r="P72" s="332">
        <f t="shared" si="13"/>
        <v>-14684.758719999994</v>
      </c>
      <c r="Q72" s="332">
        <f t="shared" si="13"/>
        <v>-10778.087893333333</v>
      </c>
      <c r="R72" s="332">
        <f t="shared" si="13"/>
        <v>-277932.93620315514</v>
      </c>
      <c r="S72" s="332">
        <f t="shared" si="13"/>
        <v>-10438.377386666667</v>
      </c>
      <c r="T72" s="332">
        <f t="shared" si="13"/>
        <v>-10268.522133333334</v>
      </c>
      <c r="U72" s="332">
        <f t="shared" si="13"/>
        <v>-10098.666880000001</v>
      </c>
      <c r="V72" s="332">
        <f t="shared" si="13"/>
        <v>-10012.195114666667</v>
      </c>
      <c r="W72" s="332">
        <f t="shared" si="13"/>
        <v>-9758.9563733333343</v>
      </c>
      <c r="X72" s="332">
        <f t="shared" si="13"/>
        <v>-276913.80468315515</v>
      </c>
      <c r="Y72" s="332">
        <f t="shared" si="13"/>
        <v>-9419.245866666668</v>
      </c>
      <c r="Z72" s="332">
        <f t="shared" si="13"/>
        <v>-9249.390613333333</v>
      </c>
      <c r="AA72" s="332">
        <f t="shared" si="13"/>
        <v>-9079.5353599999999</v>
      </c>
      <c r="AB72" s="332">
        <f t="shared" si="13"/>
        <v>-8909.6801066666667</v>
      </c>
      <c r="AC72" s="332">
        <f t="shared" si="13"/>
        <v>0</v>
      </c>
      <c r="AD72" s="332">
        <f t="shared" si="13"/>
        <v>-83.383488</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559</v>
      </c>
      <c r="B75" s="258">
        <f t="shared" ref="B75:AE75" si="14">B68</f>
        <v>0</v>
      </c>
      <c r="C75" s="258">
        <f t="shared" si="14"/>
        <v>-15808.1196</v>
      </c>
      <c r="D75" s="258">
        <f t="shared" si="14"/>
        <v>-15808.1196</v>
      </c>
      <c r="E75" s="258">
        <f t="shared" si="14"/>
        <v>-15808.1196</v>
      </c>
      <c r="F75" s="258">
        <f t="shared" si="14"/>
        <v>-15808.1196</v>
      </c>
      <c r="G75" s="258">
        <f t="shared" si="14"/>
        <v>-15595.800533333335</v>
      </c>
      <c r="H75" s="258">
        <f t="shared" si="14"/>
        <v>-15383.481466666668</v>
      </c>
      <c r="I75" s="258">
        <f t="shared" si="14"/>
        <v>-15171.162400000001</v>
      </c>
      <c r="J75" s="258">
        <f t="shared" si="14"/>
        <v>-14958.843333333334</v>
      </c>
      <c r="K75" s="258">
        <f t="shared" si="14"/>
        <v>-14746.524266666667</v>
      </c>
      <c r="L75" s="258">
        <f t="shared" si="14"/>
        <v>-14568.948320000001</v>
      </c>
      <c r="M75" s="258">
        <f t="shared" si="14"/>
        <v>-14321.886133333333</v>
      </c>
      <c r="N75" s="258">
        <f t="shared" si="14"/>
        <v>-14213.796426666668</v>
      </c>
      <c r="O75" s="258">
        <f t="shared" si="14"/>
        <v>-13897.248</v>
      </c>
      <c r="P75" s="258">
        <f t="shared" si="14"/>
        <v>-18355.948399999994</v>
      </c>
      <c r="Q75" s="258">
        <f t="shared" si="14"/>
        <v>-13472.609866666668</v>
      </c>
      <c r="R75" s="258">
        <f t="shared" si="14"/>
        <v>-347416.17025394394</v>
      </c>
      <c r="S75" s="258">
        <f t="shared" si="14"/>
        <v>-13047.971733333334</v>
      </c>
      <c r="T75" s="258">
        <f t="shared" si="14"/>
        <v>-12835.652666666667</v>
      </c>
      <c r="U75" s="258">
        <f t="shared" si="14"/>
        <v>-12623.3336</v>
      </c>
      <c r="V75" s="258">
        <f t="shared" si="14"/>
        <v>-12515.243893333334</v>
      </c>
      <c r="W75" s="258">
        <f t="shared" si="14"/>
        <v>-12198.695466666668</v>
      </c>
      <c r="X75" s="258">
        <f t="shared" si="14"/>
        <v>-346142.25585394393</v>
      </c>
      <c r="Y75" s="258">
        <f t="shared" si="14"/>
        <v>-11774.057333333334</v>
      </c>
      <c r="Z75" s="258">
        <f t="shared" si="14"/>
        <v>-11561.738266666667</v>
      </c>
      <c r="AA75" s="258">
        <f t="shared" si="14"/>
        <v>-11349.4192</v>
      </c>
      <c r="AB75" s="258">
        <f t="shared" si="14"/>
        <v>-11137.100133333333</v>
      </c>
      <c r="AC75" s="258">
        <f t="shared" si="14"/>
        <v>0</v>
      </c>
      <c r="AD75" s="258">
        <f t="shared" si="14"/>
        <v>-104.22936</v>
      </c>
      <c r="AE75" s="258">
        <f t="shared" si="14"/>
        <v>0</v>
      </c>
    </row>
    <row r="76" spans="1:32" s="262" customFormat="1" ht="12.75" x14ac:dyDescent="0.2">
      <c r="A76" s="325" t="s">
        <v>294</v>
      </c>
      <c r="B76" s="330">
        <f t="shared" ref="B76:AE76" si="15">-B67</f>
        <v>0</v>
      </c>
      <c r="C76" s="330">
        <f t="shared" si="15"/>
        <v>9650.8666666666668</v>
      </c>
      <c r="D76" s="330">
        <f t="shared" si="15"/>
        <v>9650.8666666666668</v>
      </c>
      <c r="E76" s="330">
        <f t="shared" si="15"/>
        <v>9650.8666666666668</v>
      </c>
      <c r="F76" s="330">
        <f t="shared" si="15"/>
        <v>9650.8666666666668</v>
      </c>
      <c r="G76" s="330">
        <f>-G67</f>
        <v>9650.8666666666668</v>
      </c>
      <c r="H76" s="330">
        <f t="shared" si="15"/>
        <v>9650.8666666666668</v>
      </c>
      <c r="I76" s="330">
        <f t="shared" si="15"/>
        <v>9650.8666666666668</v>
      </c>
      <c r="J76" s="330">
        <f t="shared" si="15"/>
        <v>9650.8666666666668</v>
      </c>
      <c r="K76" s="330">
        <f t="shared" si="15"/>
        <v>9650.8666666666668</v>
      </c>
      <c r="L76" s="330">
        <f t="shared" si="15"/>
        <v>9650.8666666666668</v>
      </c>
      <c r="M76" s="330">
        <f t="shared" si="15"/>
        <v>9650.8666666666668</v>
      </c>
      <c r="N76" s="330">
        <f t="shared" si="15"/>
        <v>9650.8666666666668</v>
      </c>
      <c r="O76" s="330">
        <f t="shared" si="15"/>
        <v>9650.8666666666668</v>
      </c>
      <c r="P76" s="330">
        <f t="shared" si="15"/>
        <v>9650.8666666666668</v>
      </c>
      <c r="Q76" s="330">
        <f t="shared" si="15"/>
        <v>9650.8666666666668</v>
      </c>
      <c r="R76" s="330">
        <f t="shared" si="15"/>
        <v>9650.8666666666668</v>
      </c>
      <c r="S76" s="330">
        <f t="shared" si="15"/>
        <v>9650.8666666666668</v>
      </c>
      <c r="T76" s="330">
        <f t="shared" si="15"/>
        <v>9650.8666666666668</v>
      </c>
      <c r="U76" s="330">
        <f t="shared" si="15"/>
        <v>9650.8666666666668</v>
      </c>
      <c r="V76" s="330">
        <f t="shared" si="15"/>
        <v>9650.8666666666668</v>
      </c>
      <c r="W76" s="330">
        <f t="shared" si="15"/>
        <v>9650.8666666666668</v>
      </c>
      <c r="X76" s="330">
        <f t="shared" si="15"/>
        <v>9650.8666666666668</v>
      </c>
      <c r="Y76" s="330">
        <f t="shared" si="15"/>
        <v>9650.8666666666668</v>
      </c>
      <c r="Z76" s="330">
        <f t="shared" si="15"/>
        <v>9650.8666666666668</v>
      </c>
      <c r="AA76" s="330">
        <f t="shared" si="15"/>
        <v>9650.8666666666668</v>
      </c>
      <c r="AB76" s="330">
        <f t="shared" si="15"/>
        <v>9650.8666666666668</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-57905.200000000004</v>
      </c>
      <c r="C79" s="330">
        <f>IF(((SUM($B$58:C58)+SUM($B$60:C64))+SUM($B$81:C81))&lt;0,((SUM($B$58:C58)+SUM($B$60:C64))+SUM($B$81:C81))*0.2-SUM($A$79:B79),IF(SUM($A$79:B79)&lt;0,0-SUM($A$79:B79),0))</f>
        <v>0</v>
      </c>
      <c r="D79" s="330">
        <f>IF(((SUM($B$58:D58)+SUM($B$60:D64))+SUM($B$81:D81))&lt;0,((SUM($B$58:D58)+SUM($B$60:D64))+SUM($B$81:D81))*0.2-SUM($A$79:C79),IF(SUM($A$79:C79)&lt;0,0-SUM($A$79:C79),0))</f>
        <v>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-6.9486239999969257</v>
      </c>
      <c r="M79" s="330">
        <f>IF(((SUM($B$58:M58)+SUM($B$60:M64))+SUM($B$81:M81))&lt;0,((SUM($B$58:M58)+SUM($B$60:M64))+SUM($B$81:M81))*0.2-SUM($A$79:L79),IF(SUM($A$79:L79)&lt;0,0-SUM($A$79:L79),0))</f>
        <v>0</v>
      </c>
      <c r="N79" s="330">
        <f>IF(((SUM($B$58:N58)+SUM($B$60:N64))+SUM($B$81:N81))&lt;0,((SUM($B$58:N58)+SUM($B$60:N64))+SUM($B$81:N81))*0.2-SUM($A$79:M79),IF(SUM($A$79:M79)&lt;0,0-SUM($A$79:M79),0))</f>
        <v>-20.845871999998053</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-66831.175890788814</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-20.845872000005329</v>
      </c>
      <c r="W79" s="330">
        <f>IF(((SUM($B$58:W58)+SUM($B$60:W64))+SUM($B$81:W81))&lt;0,((SUM($B$58:W58)+SUM($B$60:W64))+SUM($B$81:W81))*0.2-SUM($A$79:V79),IF(SUM($A$79:V79)&lt;0,0-SUM($A$79:V79),0))</f>
        <v>0</v>
      </c>
      <c r="X79" s="330">
        <f>IF(((SUM($B$58:X58)+SUM($B$60:X64))+SUM($B$81:X81))&lt;0,((SUM($B$58:X58)+SUM($B$60:X64))+SUM($B$81:X81))*0.2-SUM($A$79:W79),IF(SUM($A$79:W79)&lt;0,0-SUM($A$79:W79),0))</f>
        <v>-66831.175890788785</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-20.845872000005329</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ввод'!D24*1000000</f>
        <v>-289526</v>
      </c>
      <c r="C81" s="330">
        <f>'6.2. Паспорт фин осв ввод'!V24</f>
        <v>0</v>
      </c>
      <c r="D81" s="330">
        <f>'6.2. Паспорт фин осв ввод'!Z24</f>
        <v>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-347431.2</v>
      </c>
      <c r="C83" s="258">
        <f t="shared" ref="C83:AE83" si="18">SUM(C75:C82)</f>
        <v>-6157.2529333333332</v>
      </c>
      <c r="D83" s="258">
        <f t="shared" si="18"/>
        <v>-6157.2529333333332</v>
      </c>
      <c r="E83" s="258">
        <f t="shared" si="18"/>
        <v>-6157.2529333333332</v>
      </c>
      <c r="F83" s="258">
        <f t="shared" si="18"/>
        <v>-6157.2529333333332</v>
      </c>
      <c r="G83" s="258">
        <f t="shared" si="18"/>
        <v>-5944.9338666666681</v>
      </c>
      <c r="H83" s="258">
        <f t="shared" si="18"/>
        <v>-5732.6148000000012</v>
      </c>
      <c r="I83" s="258">
        <f t="shared" si="18"/>
        <v>-5520.2957333333343</v>
      </c>
      <c r="J83" s="258">
        <f t="shared" si="18"/>
        <v>-5307.9766666666674</v>
      </c>
      <c r="K83" s="258">
        <f t="shared" si="18"/>
        <v>-5095.6576000000005</v>
      </c>
      <c r="L83" s="258">
        <f t="shared" si="18"/>
        <v>-4925.0302773333315</v>
      </c>
      <c r="M83" s="258">
        <f t="shared" si="18"/>
        <v>-4671.0194666666666</v>
      </c>
      <c r="N83" s="258">
        <f t="shared" si="18"/>
        <v>-4583.775631999999</v>
      </c>
      <c r="O83" s="258">
        <f t="shared" si="18"/>
        <v>-4246.3813333333328</v>
      </c>
      <c r="P83" s="258">
        <f t="shared" si="18"/>
        <v>-8705.0817333333271</v>
      </c>
      <c r="Q83" s="258">
        <f t="shared" si="18"/>
        <v>-3821.7432000000008</v>
      </c>
      <c r="R83" s="258">
        <f t="shared" si="18"/>
        <v>-404596.47947806609</v>
      </c>
      <c r="S83" s="258">
        <f t="shared" si="18"/>
        <v>-3397.105066666667</v>
      </c>
      <c r="T83" s="258">
        <f t="shared" si="18"/>
        <v>-3184.7860000000001</v>
      </c>
      <c r="U83" s="258">
        <f t="shared" si="18"/>
        <v>-2972.4669333333331</v>
      </c>
      <c r="V83" s="258">
        <f t="shared" si="18"/>
        <v>-2885.2230986666727</v>
      </c>
      <c r="W83" s="258">
        <f t="shared" si="18"/>
        <v>-2547.8288000000011</v>
      </c>
      <c r="X83" s="258">
        <f t="shared" si="18"/>
        <v>-403322.56507806608</v>
      </c>
      <c r="Y83" s="258">
        <f t="shared" si="18"/>
        <v>-2123.1906666666673</v>
      </c>
      <c r="Z83" s="258">
        <f t="shared" si="18"/>
        <v>-1910.8716000000004</v>
      </c>
      <c r="AA83" s="258">
        <f t="shared" si="18"/>
        <v>-1698.5525333333335</v>
      </c>
      <c r="AB83" s="258">
        <f t="shared" si="18"/>
        <v>-1486.2334666666666</v>
      </c>
      <c r="AC83" s="258">
        <f t="shared" si="18"/>
        <v>0</v>
      </c>
      <c r="AD83" s="258">
        <f t="shared" si="18"/>
        <v>-125.07523200000533</v>
      </c>
      <c r="AE83" s="258">
        <f t="shared" si="18"/>
        <v>0</v>
      </c>
    </row>
    <row r="84" spans="1:31" s="262" customFormat="1" ht="12.75" x14ac:dyDescent="0.2">
      <c r="A84" s="329" t="s">
        <v>560</v>
      </c>
      <c r="B84" s="258">
        <f>SUM($B$83:B83)</f>
        <v>-347431.2</v>
      </c>
      <c r="C84" s="258">
        <f>SUM($B$83:C83)</f>
        <v>-353588.45293333335</v>
      </c>
      <c r="D84" s="258">
        <f>SUM($B$83:D83)</f>
        <v>-359745.70586666669</v>
      </c>
      <c r="E84" s="258">
        <f>SUM($B$83:E83)</f>
        <v>-365902.95880000002</v>
      </c>
      <c r="F84" s="258">
        <f>SUM($B$83:F83)</f>
        <v>-372060.21173333336</v>
      </c>
      <c r="G84" s="258">
        <f>SUM($B$83:G83)</f>
        <v>-378005.14560000005</v>
      </c>
      <c r="H84" s="258">
        <f>SUM($B$83:H83)</f>
        <v>-383737.76040000003</v>
      </c>
      <c r="I84" s="258">
        <f>SUM($B$83:I83)</f>
        <v>-389258.05613333336</v>
      </c>
      <c r="J84" s="258">
        <f>SUM($B$83:J83)</f>
        <v>-394566.03280000004</v>
      </c>
      <c r="K84" s="258">
        <f>SUM($B$83:K83)</f>
        <v>-399661.69040000002</v>
      </c>
      <c r="L84" s="258">
        <f>SUM($B$83:L83)</f>
        <v>-404586.72067733336</v>
      </c>
      <c r="M84" s="258">
        <f>SUM($B$83:M83)</f>
        <v>-409257.74014400004</v>
      </c>
      <c r="N84" s="258">
        <f>SUM($B$83:N83)</f>
        <v>-413841.51577600004</v>
      </c>
      <c r="O84" s="258">
        <f>SUM($B$83:O83)</f>
        <v>-418087.89710933337</v>
      </c>
      <c r="P84" s="258">
        <f>SUM($B$83:P83)</f>
        <v>-426792.97884266672</v>
      </c>
      <c r="Q84" s="258">
        <f>SUM($B$83:Q83)</f>
        <v>-430614.72204266675</v>
      </c>
      <c r="R84" s="258">
        <f>SUM($B$83:R83)</f>
        <v>-835211.20152073284</v>
      </c>
      <c r="S84" s="258">
        <f>SUM($B$83:S83)</f>
        <v>-838608.30658739945</v>
      </c>
      <c r="T84" s="258">
        <f>SUM($B$83:T83)</f>
        <v>-841793.09258739941</v>
      </c>
      <c r="U84" s="258">
        <f>SUM($B$83:U83)</f>
        <v>-844765.55952073273</v>
      </c>
      <c r="V84" s="258">
        <f>SUM($B$83:V83)</f>
        <v>-847650.78261939937</v>
      </c>
      <c r="W84" s="258">
        <f>SUM($B$83:W83)</f>
        <v>-850198.61141939939</v>
      </c>
      <c r="X84" s="258">
        <f>SUM($B$83:X83)</f>
        <v>-1253521.1764974655</v>
      </c>
      <c r="Y84" s="258">
        <f>SUM($B$83:Y83)</f>
        <v>-1255644.3671641322</v>
      </c>
      <c r="Z84" s="258">
        <f>SUM($B$83:Z83)</f>
        <v>-1257555.2387641321</v>
      </c>
      <c r="AA84" s="258">
        <f>SUM($B$83:AA83)</f>
        <v>-1259253.7912974656</v>
      </c>
      <c r="AB84" s="258">
        <f>SUM($B$83:AB83)</f>
        <v>-1260740.0247641322</v>
      </c>
      <c r="AC84" s="258">
        <f>SUM($B$83:AC83)</f>
        <v>-1260740.0247641322</v>
      </c>
      <c r="AD84" s="258">
        <f>SUM($B$83:AD83)</f>
        <v>-1260865.0999961323</v>
      </c>
      <c r="AE84" s="258">
        <f>SUM($B$83:AE83)</f>
        <v>-1260865.0999961323</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561</v>
      </c>
      <c r="B86" s="258">
        <f t="shared" ref="B86:AE86" si="20">B83*B85</f>
        <v>-331458.57132226112</v>
      </c>
      <c r="C86" s="258">
        <f t="shared" si="20"/>
        <v>-5346.4844438276186</v>
      </c>
      <c r="D86" s="258">
        <f t="shared" si="20"/>
        <v>-4866.1913569014459</v>
      </c>
      <c r="E86" s="258">
        <f t="shared" si="20"/>
        <v>-4429.0446499512573</v>
      </c>
      <c r="F86" s="258">
        <f t="shared" si="20"/>
        <v>-4031.1683352609966</v>
      </c>
      <c r="G86" s="258">
        <f t="shared" si="20"/>
        <v>-3542.5161833046554</v>
      </c>
      <c r="H86" s="258">
        <f t="shared" si="20"/>
        <v>-3109.1269210763921</v>
      </c>
      <c r="I86" s="258">
        <f t="shared" si="20"/>
        <v>-2725.0150834146143</v>
      </c>
      <c r="J86" s="258">
        <f t="shared" si="20"/>
        <v>-2384.8246208934106</v>
      </c>
      <c r="K86" s="258">
        <f t="shared" si="20"/>
        <v>-2083.7641176460129</v>
      </c>
      <c r="L86" s="258">
        <f t="shared" si="20"/>
        <v>-1833.0659796927928</v>
      </c>
      <c r="M86" s="258">
        <f t="shared" si="20"/>
        <v>-1582.3470630379586</v>
      </c>
      <c r="N86" s="258">
        <f t="shared" si="20"/>
        <v>-1413.2997920542246</v>
      </c>
      <c r="O86" s="258">
        <f t="shared" si="20"/>
        <v>-1191.6557450969224</v>
      </c>
      <c r="P86" s="258">
        <f t="shared" si="20"/>
        <v>-2223.4406821231355</v>
      </c>
      <c r="Q86" s="258">
        <f t="shared" si="20"/>
        <v>-888.45425476708544</v>
      </c>
      <c r="R86" s="258">
        <f t="shared" si="20"/>
        <v>-85608.432473275374</v>
      </c>
      <c r="S86" s="258">
        <f t="shared" si="20"/>
        <v>-654.22072809739541</v>
      </c>
      <c r="T86" s="258">
        <f t="shared" si="20"/>
        <v>-558.23421551953049</v>
      </c>
      <c r="U86" s="258">
        <f t="shared" si="20"/>
        <v>-474.21370815651392</v>
      </c>
      <c r="V86" s="258">
        <f t="shared" si="20"/>
        <v>-418.94532437529978</v>
      </c>
      <c r="W86" s="258">
        <f t="shared" si="20"/>
        <v>-336.72011833638476</v>
      </c>
      <c r="X86" s="258">
        <f t="shared" si="20"/>
        <v>-48514.573634090702</v>
      </c>
      <c r="Y86" s="258">
        <f t="shared" si="20"/>
        <v>-232.45001058132115</v>
      </c>
      <c r="Z86" s="258">
        <f t="shared" si="20"/>
        <v>-190.4114039530254</v>
      </c>
      <c r="AA86" s="258">
        <f t="shared" si="20"/>
        <v>-154.04986009973439</v>
      </c>
      <c r="AB86" s="258">
        <f t="shared" si="20"/>
        <v>-122.68465239580185</v>
      </c>
      <c r="AC86" s="258">
        <f t="shared" si="20"/>
        <v>0</v>
      </c>
      <c r="AD86" s="258">
        <f t="shared" si="20"/>
        <v>-8.5529566022489529</v>
      </c>
      <c r="AE86" s="258">
        <f t="shared" si="20"/>
        <v>0</v>
      </c>
    </row>
    <row r="87" spans="1:31" s="262" customFormat="1" ht="12.75" x14ac:dyDescent="0.2">
      <c r="A87" s="334" t="s">
        <v>562</v>
      </c>
      <c r="B87" s="258">
        <f>SUM($B$86:B86)</f>
        <v>-331458.57132226112</v>
      </c>
      <c r="C87" s="258">
        <f>SUM($B$86:C86)</f>
        <v>-336805.05576608871</v>
      </c>
      <c r="D87" s="258">
        <f>SUM($B$86:D86)</f>
        <v>-341671.24712299014</v>
      </c>
      <c r="E87" s="258">
        <f>SUM($B$86:E86)</f>
        <v>-346100.29177294142</v>
      </c>
      <c r="F87" s="258">
        <f>SUM($B$86:F86)</f>
        <v>-350131.46010820242</v>
      </c>
      <c r="G87" s="258">
        <f>SUM($B$86:G86)</f>
        <v>-353673.97629150708</v>
      </c>
      <c r="H87" s="258">
        <f>SUM($B$86:H86)</f>
        <v>-356783.10321258346</v>
      </c>
      <c r="I87" s="258">
        <f>SUM($B$86:I86)</f>
        <v>-359508.11829599808</v>
      </c>
      <c r="J87" s="258">
        <f>SUM($B$86:J86)</f>
        <v>-361892.94291689148</v>
      </c>
      <c r="K87" s="258">
        <f>SUM($B$86:K86)</f>
        <v>-363976.70703453751</v>
      </c>
      <c r="L87" s="258">
        <f>SUM($B$86:L86)</f>
        <v>-365809.7730142303</v>
      </c>
      <c r="M87" s="258">
        <f>SUM($B$86:M86)</f>
        <v>-367392.12007726828</v>
      </c>
      <c r="N87" s="258">
        <f>SUM($B$86:N86)</f>
        <v>-368805.4198693225</v>
      </c>
      <c r="O87" s="258">
        <f>SUM($B$86:O86)</f>
        <v>-369997.07561441942</v>
      </c>
      <c r="P87" s="258">
        <f>SUM($B$86:P86)</f>
        <v>-372220.51629654254</v>
      </c>
      <c r="Q87" s="258">
        <f>SUM($B$86:Q86)</f>
        <v>-373108.97055130964</v>
      </c>
      <c r="R87" s="258">
        <f>SUM($B$86:R86)</f>
        <v>-458717.40302458499</v>
      </c>
      <c r="S87" s="258">
        <f>SUM($B$86:S86)</f>
        <v>-459371.62375268235</v>
      </c>
      <c r="T87" s="258">
        <f>SUM($B$86:T86)</f>
        <v>-459929.85796820186</v>
      </c>
      <c r="U87" s="258">
        <f>SUM($B$86:U86)</f>
        <v>-460404.07167635835</v>
      </c>
      <c r="V87" s="258">
        <f>SUM($B$86:V86)</f>
        <v>-460823.01700073364</v>
      </c>
      <c r="W87" s="258">
        <f>SUM($B$86:W86)</f>
        <v>-461159.73711907002</v>
      </c>
      <c r="X87" s="258">
        <f>SUM($B$86:X86)</f>
        <v>-509674.31075316074</v>
      </c>
      <c r="Y87" s="258">
        <f>SUM($B$86:Y86)</f>
        <v>-509906.76076374209</v>
      </c>
      <c r="Z87" s="258">
        <f>SUM($B$86:Z86)</f>
        <v>-510097.17216769513</v>
      </c>
      <c r="AA87" s="258">
        <f>SUM($B$86:AA86)</f>
        <v>-510251.22202779487</v>
      </c>
      <c r="AB87" s="258">
        <f>SUM($B$86:AB86)</f>
        <v>-510373.90668019064</v>
      </c>
      <c r="AC87" s="258">
        <f>SUM($B$86:AC86)</f>
        <v>-510373.90668019064</v>
      </c>
      <c r="AD87" s="258">
        <f>SUM($B$86:AD86)</f>
        <v>-510382.45963679289</v>
      </c>
      <c r="AE87" s="258">
        <f>SUM($B$86:AE86)</f>
        <v>-510382.45963679289</v>
      </c>
    </row>
    <row r="88" spans="1:31" s="262" customFormat="1" ht="12.75" x14ac:dyDescent="0.2">
      <c r="A88" s="334" t="s">
        <v>563</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564</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565</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70" t="s">
        <v>566</v>
      </c>
      <c r="B93" s="470"/>
      <c r="C93" s="470"/>
      <c r="D93" s="470"/>
      <c r="E93" s="470"/>
      <c r="F93" s="470"/>
      <c r="G93" s="470"/>
      <c r="H93" s="470"/>
      <c r="I93" s="470"/>
      <c r="J93" s="470"/>
      <c r="K93" s="470"/>
      <c r="L93" s="470"/>
      <c r="M93" s="470"/>
      <c r="N93" s="470"/>
      <c r="O93" s="470"/>
      <c r="P93" s="470"/>
      <c r="Q93" s="470"/>
      <c r="R93" s="470"/>
      <c r="S93" s="470"/>
      <c r="T93" s="470"/>
      <c r="U93" s="470"/>
      <c r="V93" s="470"/>
      <c r="W93" s="470"/>
      <c r="X93" s="470"/>
      <c r="Y93" s="470"/>
      <c r="Z93" s="470"/>
      <c r="AA93" s="470"/>
      <c r="AB93" s="470"/>
      <c r="AC93" s="470"/>
    </row>
    <row r="94" spans="1:31" s="262" customFormat="1" ht="12.75" x14ac:dyDescent="0.2">
      <c r="A94" s="470" t="s">
        <v>567</v>
      </c>
      <c r="B94" s="470"/>
      <c r="C94" s="470"/>
      <c r="D94" s="470"/>
      <c r="E94" s="470"/>
      <c r="F94" s="470"/>
      <c r="G94" s="470"/>
      <c r="H94" s="470"/>
      <c r="I94" s="470"/>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568</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569</v>
      </c>
      <c r="B102" s="351" t="s">
        <v>570</v>
      </c>
      <c r="C102" s="351" t="s">
        <v>571</v>
      </c>
      <c r="D102" s="351" t="s">
        <v>572</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-1833.0659796927928</v>
      </c>
      <c r="C103" s="355">
        <f>G26</f>
        <v>0</v>
      </c>
      <c r="D103" s="355" t="str">
        <f>G27</f>
        <v>не окупается</v>
      </c>
      <c r="E103" s="352" t="s">
        <v>573</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574</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575</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576</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577</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578</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579</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71" t="s">
        <v>580</v>
      </c>
      <c r="C114" s="472"/>
      <c r="D114" s="471" t="s">
        <v>581</v>
      </c>
      <c r="E114" s="472"/>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582</v>
      </c>
      <c r="B115" s="365"/>
      <c r="C115" s="356" t="s">
        <v>583</v>
      </c>
      <c r="D115" s="365">
        <v>16</v>
      </c>
      <c r="E115" s="356" t="s">
        <v>583</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582</v>
      </c>
      <c r="B116" s="356">
        <f>$B$110*B115</f>
        <v>0</v>
      </c>
      <c r="C116" s="356" t="s">
        <v>125</v>
      </c>
      <c r="D116" s="356">
        <f>D115*B108</f>
        <v>14.88</v>
      </c>
      <c r="E116" s="356" t="s">
        <v>125</v>
      </c>
      <c r="F116" s="359" t="s">
        <v>584</v>
      </c>
      <c r="G116" s="356">
        <f>D115-B115</f>
        <v>16</v>
      </c>
      <c r="H116" s="356" t="s">
        <v>583</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585</v>
      </c>
      <c r="G117" s="366">
        <v>9.4623655913978499</v>
      </c>
      <c r="H117" s="356" t="s">
        <v>583</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586</v>
      </c>
      <c r="G118" s="356">
        <f>G116</f>
        <v>16</v>
      </c>
      <c r="H118" s="356" t="s">
        <v>583</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587</v>
      </c>
      <c r="B120" s="372">
        <f>B124/1000000</f>
        <v>0</v>
      </c>
      <c r="D120" s="462" t="s">
        <v>323</v>
      </c>
      <c r="E120" s="373" t="s">
        <v>588</v>
      </c>
      <c r="F120" s="374">
        <v>35</v>
      </c>
      <c r="G120" s="463"/>
    </row>
    <row r="121" spans="1:71" s="352" customFormat="1" ht="15.75" x14ac:dyDescent="0.2">
      <c r="A121" s="371" t="s">
        <v>323</v>
      </c>
      <c r="B121" s="375">
        <v>30</v>
      </c>
      <c r="D121" s="462"/>
      <c r="E121" s="373" t="s">
        <v>589</v>
      </c>
      <c r="F121" s="374">
        <v>30</v>
      </c>
      <c r="G121" s="463"/>
    </row>
    <row r="122" spans="1:71" s="352" customFormat="1" ht="15.75" x14ac:dyDescent="0.2">
      <c r="A122" s="371" t="s">
        <v>590</v>
      </c>
      <c r="B122" s="375" t="s">
        <v>591</v>
      </c>
      <c r="C122" s="376" t="s">
        <v>592</v>
      </c>
      <c r="D122" s="462"/>
      <c r="E122" s="373" t="s">
        <v>593</v>
      </c>
      <c r="F122" s="374">
        <v>30</v>
      </c>
      <c r="G122" s="463"/>
    </row>
    <row r="123" spans="1:71" s="352" customFormat="1" ht="15.75" x14ac:dyDescent="0.2">
      <c r="A123" s="377"/>
      <c r="B123" s="378"/>
      <c r="C123" s="376"/>
      <c r="D123" s="462"/>
      <c r="E123" s="373" t="s">
        <v>594</v>
      </c>
      <c r="F123" s="374">
        <v>30</v>
      </c>
      <c r="G123" s="463"/>
    </row>
    <row r="124" spans="1:71" s="352" customFormat="1" ht="12.75" x14ac:dyDescent="0.2">
      <c r="A124" s="371" t="s">
        <v>595</v>
      </c>
      <c r="B124" s="379">
        <f>B126*1000000</f>
        <v>0</v>
      </c>
      <c r="C124" s="379"/>
      <c r="D124" s="379"/>
    </row>
    <row r="125" spans="1:71" s="352" customFormat="1" ht="12.75" x14ac:dyDescent="0.2">
      <c r="A125" s="371" t="s">
        <v>596</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597</v>
      </c>
      <c r="B127" s="382">
        <v>9.8699999999999996E-2</v>
      </c>
    </row>
    <row r="128" spans="1:71" s="352" customFormat="1" ht="15.75" x14ac:dyDescent="0.2">
      <c r="A128" s="383"/>
      <c r="B128" s="384"/>
    </row>
    <row r="129" spans="1:51" s="352" customFormat="1" ht="25.5" x14ac:dyDescent="0.2">
      <c r="A129" s="385" t="s">
        <v>598</v>
      </c>
      <c r="B129" s="386">
        <v>0.74426999999999999</v>
      </c>
    </row>
    <row r="130" spans="1:51" s="352" customFormat="1" ht="12.75" x14ac:dyDescent="0.2"/>
    <row r="131" spans="1:51" s="352" customFormat="1" ht="12.75" x14ac:dyDescent="0.2">
      <c r="A131" s="370"/>
      <c r="C131" s="352" t="s">
        <v>599</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8" zoomScale="70" zoomScaleSheetLayoutView="70" workbookViewId="0">
      <selection activeCell="J53" sqref="J53"/>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2022 год</v>
      </c>
      <c r="B5" s="404"/>
      <c r="C5" s="404"/>
      <c r="D5" s="404"/>
      <c r="E5" s="404"/>
      <c r="F5" s="404"/>
      <c r="G5" s="404"/>
      <c r="H5" s="404"/>
      <c r="I5" s="404"/>
      <c r="J5" s="404"/>
      <c r="K5" s="404"/>
      <c r="L5" s="40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6" t="s">
        <v>7</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7" t="str">
        <f>'1. паспорт местоположение'!A9:C9</f>
        <v>Акционерное общество "Западная энергетическая компания"</v>
      </c>
      <c r="B9" s="417"/>
      <c r="C9" s="417"/>
      <c r="D9" s="417"/>
      <c r="E9" s="417"/>
      <c r="F9" s="417"/>
      <c r="G9" s="417"/>
      <c r="H9" s="417"/>
      <c r="I9" s="417"/>
      <c r="J9" s="417"/>
      <c r="K9" s="417"/>
      <c r="L9" s="417"/>
    </row>
    <row r="10" spans="1:44" x14ac:dyDescent="0.25">
      <c r="A10" s="412" t="s">
        <v>6</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7" t="str">
        <f>'1. паспорт местоположение'!A12:C12</f>
        <v>L 21-23</v>
      </c>
      <c r="B12" s="417"/>
      <c r="C12" s="417"/>
      <c r="D12" s="417"/>
      <c r="E12" s="417"/>
      <c r="F12" s="417"/>
      <c r="G12" s="417"/>
      <c r="H12" s="417"/>
      <c r="I12" s="417"/>
      <c r="J12" s="417"/>
      <c r="K12" s="417"/>
      <c r="L12" s="417"/>
    </row>
    <row r="13" spans="1:44" x14ac:dyDescent="0.25">
      <c r="A13" s="412" t="s">
        <v>5</v>
      </c>
      <c r="B13" s="412"/>
      <c r="C13" s="412"/>
      <c r="D13" s="412"/>
      <c r="E13" s="412"/>
      <c r="F13" s="412"/>
      <c r="G13" s="412"/>
      <c r="H13" s="412"/>
      <c r="I13" s="412"/>
      <c r="J13" s="412"/>
      <c r="K13" s="412"/>
      <c r="L13" s="412"/>
    </row>
    <row r="14" spans="1:44" ht="18.75" x14ac:dyDescent="0.25">
      <c r="A14" s="418"/>
      <c r="B14" s="418"/>
      <c r="C14" s="418"/>
      <c r="D14" s="418"/>
      <c r="E14" s="418"/>
      <c r="F14" s="418"/>
      <c r="G14" s="418"/>
      <c r="H14" s="418"/>
      <c r="I14" s="418"/>
      <c r="J14" s="418"/>
      <c r="K14" s="418"/>
      <c r="L14" s="418"/>
    </row>
    <row r="15" spans="1:44" ht="102" customHeight="1" x14ac:dyDescent="0.25">
      <c r="A15" s="411" t="str">
        <f>'1. паспорт местоположение'!A15</f>
        <v>Устройство систем кондиционирования ПС Луговая, ПС Окружная</v>
      </c>
      <c r="B15" s="411"/>
      <c r="C15" s="411"/>
      <c r="D15" s="411"/>
      <c r="E15" s="411"/>
      <c r="F15" s="411"/>
      <c r="G15" s="411"/>
      <c r="H15" s="411"/>
      <c r="I15" s="411"/>
      <c r="J15" s="411"/>
      <c r="K15" s="411"/>
      <c r="L15" s="411"/>
    </row>
    <row r="16" spans="1:44" x14ac:dyDescent="0.25">
      <c r="A16" s="412" t="s">
        <v>4</v>
      </c>
      <c r="B16" s="412"/>
      <c r="C16" s="412"/>
      <c r="D16" s="412"/>
      <c r="E16" s="412"/>
      <c r="F16" s="412"/>
      <c r="G16" s="412"/>
      <c r="H16" s="412"/>
      <c r="I16" s="412"/>
      <c r="J16" s="412"/>
      <c r="K16" s="412"/>
      <c r="L16" s="412"/>
    </row>
    <row r="17" spans="1:12" ht="15.75" customHeight="1" x14ac:dyDescent="0.25">
      <c r="L17" s="84"/>
    </row>
    <row r="18" spans="1:12" x14ac:dyDescent="0.25">
      <c r="K18" s="83"/>
    </row>
    <row r="19" spans="1:12" ht="15.75" customHeight="1" x14ac:dyDescent="0.25">
      <c r="A19" s="473" t="s">
        <v>478</v>
      </c>
      <c r="B19" s="473"/>
      <c r="C19" s="473"/>
      <c r="D19" s="473"/>
      <c r="E19" s="473"/>
      <c r="F19" s="473"/>
      <c r="G19" s="473"/>
      <c r="H19" s="473"/>
      <c r="I19" s="473"/>
      <c r="J19" s="473"/>
      <c r="K19" s="473"/>
      <c r="L19" s="473"/>
    </row>
    <row r="20" spans="1:12" x14ac:dyDescent="0.25">
      <c r="A20" s="61"/>
      <c r="B20" s="61"/>
      <c r="C20" s="82"/>
      <c r="D20" s="82"/>
      <c r="E20" s="82"/>
      <c r="F20" s="82"/>
      <c r="G20" s="82"/>
      <c r="H20" s="82"/>
      <c r="I20" s="82"/>
      <c r="J20" s="82"/>
      <c r="K20" s="82"/>
      <c r="L20" s="82"/>
    </row>
    <row r="21" spans="1:12" ht="28.5" customHeight="1" x14ac:dyDescent="0.25">
      <c r="A21" s="474" t="s">
        <v>216</v>
      </c>
      <c r="B21" s="474" t="s">
        <v>215</v>
      </c>
      <c r="C21" s="480" t="s">
        <v>410</v>
      </c>
      <c r="D21" s="480"/>
      <c r="E21" s="480"/>
      <c r="F21" s="480"/>
      <c r="G21" s="480"/>
      <c r="H21" s="480"/>
      <c r="I21" s="475" t="s">
        <v>214</v>
      </c>
      <c r="J21" s="477" t="s">
        <v>412</v>
      </c>
      <c r="K21" s="474" t="s">
        <v>213</v>
      </c>
      <c r="L21" s="476" t="s">
        <v>411</v>
      </c>
    </row>
    <row r="22" spans="1:12" ht="58.5" customHeight="1" x14ac:dyDescent="0.25">
      <c r="A22" s="474"/>
      <c r="B22" s="474"/>
      <c r="C22" s="481" t="s">
        <v>2</v>
      </c>
      <c r="D22" s="481"/>
      <c r="E22" s="481" t="s">
        <v>9</v>
      </c>
      <c r="F22" s="481"/>
      <c r="G22" s="481" t="s">
        <v>532</v>
      </c>
      <c r="H22" s="481"/>
      <c r="I22" s="475"/>
      <c r="J22" s="478"/>
      <c r="K22" s="474"/>
      <c r="L22" s="476"/>
    </row>
    <row r="23" spans="1:12" ht="31.5" x14ac:dyDescent="0.25">
      <c r="A23" s="474"/>
      <c r="B23" s="474"/>
      <c r="C23" s="81" t="s">
        <v>212</v>
      </c>
      <c r="D23" s="81" t="s">
        <v>211</v>
      </c>
      <c r="E23" s="81" t="s">
        <v>212</v>
      </c>
      <c r="F23" s="81" t="s">
        <v>211</v>
      </c>
      <c r="G23" s="81" t="s">
        <v>212</v>
      </c>
      <c r="H23" s="81" t="s">
        <v>211</v>
      </c>
      <c r="I23" s="475"/>
      <c r="J23" s="479"/>
      <c r="K23" s="474"/>
      <c r="L23" s="476"/>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44226</v>
      </c>
      <c r="H40" s="181">
        <v>44560</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44226</v>
      </c>
      <c r="H43" s="181">
        <v>44560</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44226</v>
      </c>
      <c r="H53" s="181">
        <v>44560</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2022-03-26T12:39:30Z</dcterms:modified>
</cp:coreProperties>
</file>