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G02251153926028850_39\паспорта,карты,формы 20, РС, ПЗ, акты\M 22-01 Прибрежная нет смет\"/>
    </mc:Choice>
  </mc:AlternateContent>
  <xr:revisionPtr revIDLastSave="0" documentId="13_ncr:1_{6A6051C7-9150-425B-9DC9-6362C34B8D49}" xr6:coauthVersionLast="47" xr6:coauthVersionMax="47" xr10:uidLastSave="{00000000-0000-0000-0000-000000000000}"/>
  <bookViews>
    <workbookView minimized="1" xWindow="510" yWindow="60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т2!$A$1:$R$28</definedName>
    <definedName name="_xlnm.Print_Area" localSheetId="2">т3!$A$1:$Q$15</definedName>
    <definedName name="_xlnm.Print_Area" localSheetId="3">т4!$A$1:$W$27</definedName>
    <definedName name="_xlnm.Print_Area" localSheetId="4">т5!$A$1:$Q$26</definedName>
    <definedName name="_xlnm.Print_Area" localSheetId="6">т6!$A$1:$P$22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1" i="102" l="1"/>
  <c r="D32" i="102"/>
  <c r="G22" i="102"/>
  <c r="A11" i="102"/>
  <c r="D20" i="102"/>
  <c r="D26" i="102"/>
  <c r="D21" i="102"/>
  <c r="D22" i="102" s="1"/>
  <c r="D23" i="102" l="1"/>
  <c r="G23" i="102" s="1"/>
  <c r="D34" i="102"/>
  <c r="D36" i="102" s="1"/>
  <c r="D25" i="102"/>
  <c r="Q28" i="96" l="1"/>
  <c r="Q26" i="96"/>
  <c r="Q27" i="96"/>
  <c r="Q22" i="96"/>
  <c r="Q23" i="96"/>
  <c r="Q24" i="96"/>
  <c r="Q25" i="96"/>
  <c r="Q21" i="96"/>
  <c r="Q20" i="96"/>
  <c r="Q19" i="96"/>
  <c r="Q18" i="96"/>
  <c r="Q17" i="96"/>
  <c r="Q13" i="96"/>
  <c r="Q14" i="96"/>
  <c r="Q12" i="96"/>
  <c r="Q10" i="96"/>
  <c r="Q9" i="96"/>
  <c r="L16" i="96" l="1"/>
  <c r="R56" i="103" l="1"/>
  <c r="R57" i="103"/>
  <c r="R58" i="103"/>
  <c r="R59" i="103"/>
  <c r="R60" i="103"/>
  <c r="R62" i="103"/>
  <c r="R55" i="103"/>
  <c r="R51" i="103"/>
  <c r="R52" i="103"/>
  <c r="R53" i="103"/>
  <c r="R54" i="103"/>
  <c r="R50" i="103"/>
  <c r="R49" i="103"/>
  <c r="R48" i="103"/>
  <c r="R47" i="103"/>
  <c r="R46" i="103"/>
  <c r="R45" i="103"/>
  <c r="R44" i="103"/>
  <c r="R43" i="103"/>
  <c r="R42" i="103"/>
  <c r="R41" i="103"/>
  <c r="R40" i="103"/>
  <c r="R39" i="103"/>
  <c r="R38" i="103"/>
  <c r="R37" i="103"/>
  <c r="R36" i="103"/>
  <c r="R34" i="103"/>
  <c r="R27" i="103"/>
  <c r="R28" i="103"/>
  <c r="R29" i="103"/>
  <c r="R26" i="103"/>
  <c r="R24" i="103"/>
  <c r="R23" i="103"/>
  <c r="A8" i="104" l="1"/>
  <c r="A9" i="104"/>
  <c r="A10" i="104"/>
  <c r="Q14" i="97" l="1"/>
  <c r="Q13" i="97"/>
  <c r="Q12" i="97"/>
  <c r="Q11" i="97"/>
  <c r="Q22" i="101"/>
  <c r="Q16" i="101"/>
  <c r="Q10" i="101"/>
  <c r="Q9" i="101"/>
  <c r="I12" i="97"/>
  <c r="I11" i="97"/>
  <c r="R11" i="98" l="1"/>
  <c r="T11" i="98" s="1"/>
  <c r="R9" i="98"/>
  <c r="T9" i="98" s="1"/>
  <c r="Q11" i="101"/>
  <c r="Q12" i="101"/>
  <c r="Q13" i="101"/>
  <c r="Q14" i="101"/>
  <c r="Q17" i="101"/>
  <c r="Q19" i="101"/>
  <c r="Q20" i="101"/>
  <c r="Q21" i="101"/>
  <c r="L24" i="103" l="1"/>
  <c r="L23" i="103"/>
  <c r="H31" i="103" l="1"/>
  <c r="P24" i="104"/>
  <c r="P25" i="104"/>
  <c r="P26" i="104"/>
  <c r="P23" i="104"/>
  <c r="P27" i="104" l="1"/>
  <c r="J6" i="98" l="1"/>
  <c r="K6" i="98" s="1"/>
  <c r="L6" i="98" s="1"/>
  <c r="M6" i="98" s="1"/>
  <c r="N6" i="98" s="1"/>
  <c r="O6" i="98" s="1"/>
  <c r="P6" i="98" s="1"/>
  <c r="Q6" i="98" s="1"/>
  <c r="R6" i="98" s="1"/>
  <c r="S6" i="98" s="1"/>
  <c r="T6" i="98" s="1"/>
  <c r="T26" i="98"/>
  <c r="T25" i="98"/>
  <c r="T24" i="98"/>
  <c r="T23" i="98"/>
  <c r="T22" i="98"/>
  <c r="R21" i="98"/>
  <c r="T21" i="98" s="1"/>
  <c r="R14" i="98"/>
  <c r="T14" i="98" s="1"/>
  <c r="R13" i="98"/>
  <c r="T13" i="98" s="1"/>
  <c r="R12" i="98"/>
  <c r="T12" i="98" s="1"/>
  <c r="R10" i="98"/>
  <c r="T10" i="98" s="1"/>
  <c r="R8" i="98"/>
  <c r="T8" i="98" s="1"/>
  <c r="Q15" i="97"/>
  <c r="T27" i="98" l="1"/>
  <c r="G36" i="102"/>
  <c r="R27" i="98"/>
  <c r="I15" i="97"/>
  <c r="K26" i="98" l="1"/>
  <c r="K25" i="98"/>
  <c r="K24" i="98"/>
  <c r="K23" i="98"/>
  <c r="K22" i="98"/>
  <c r="C3" i="98"/>
  <c r="I27" i="98" l="1"/>
  <c r="K27" i="98"/>
  <c r="M61" i="103" l="1"/>
  <c r="R61" i="103" s="1"/>
  <c r="C4" i="101"/>
  <c r="J4" i="101" s="1"/>
  <c r="C3" i="97"/>
  <c r="C4" i="96"/>
  <c r="J4" i="96" s="1"/>
  <c r="J3" i="97" s="1"/>
  <c r="L3" i="98" s="1"/>
  <c r="A14" i="102"/>
  <c r="A13" i="102"/>
  <c r="A10" i="102"/>
  <c r="A9" i="102"/>
  <c r="A8" i="102"/>
  <c r="A6" i="102"/>
  <c r="L35" i="103"/>
  <c r="L34" i="103"/>
  <c r="J60" i="103"/>
  <c r="J49" i="103"/>
  <c r="J48" i="103"/>
  <c r="J47" i="103"/>
  <c r="J46" i="103"/>
  <c r="J45" i="103"/>
  <c r="J44" i="103"/>
  <c r="J43" i="103"/>
  <c r="J42" i="103"/>
  <c r="J41" i="103"/>
  <c r="J40" i="103"/>
  <c r="E38" i="103"/>
  <c r="D35" i="103"/>
  <c r="D34" i="103"/>
  <c r="D33" i="103"/>
  <c r="D32" i="103"/>
  <c r="E30" i="103"/>
  <c r="J30" i="103" s="1"/>
  <c r="J29" i="103"/>
  <c r="J28" i="103"/>
  <c r="J27" i="103"/>
  <c r="J26" i="103"/>
  <c r="J24" i="103"/>
  <c r="J23" i="103"/>
  <c r="R64" i="103" l="1"/>
  <c r="J64" i="103"/>
  <c r="E31" i="103"/>
  <c r="M63" i="103"/>
  <c r="R63" i="103" s="1"/>
  <c r="E11" i="100" l="1"/>
  <c r="L15" i="101" l="1"/>
  <c r="Q15" i="101" s="1"/>
  <c r="Q26" i="101" l="1"/>
  <c r="E5" i="100" l="1"/>
  <c r="E6" i="100" s="1"/>
  <c r="E7" i="100" s="1"/>
  <c r="E10" i="100" s="1"/>
  <c r="E8" i="100" s="1"/>
</calcChain>
</file>

<file path=xl/sharedStrings.xml><?xml version="1.0" encoding="utf-8"?>
<sst xmlns="http://schemas.openxmlformats.org/spreadsheetml/2006/main" count="1393" uniqueCount="358">
  <si>
    <t>№ п/п</t>
  </si>
  <si>
    <t>…</t>
  </si>
  <si>
    <t>Наименование</t>
  </si>
  <si>
    <t>км (по трассе)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</si>
  <si>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</si>
  <si>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</si>
  <si>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</si>
  <si>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</si>
  <si>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</si>
  <si>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</si>
  <si>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</si>
  <si>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</si>
  <si>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</si>
  <si>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</si>
  <si>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</si>
  <si>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>тип ПС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</si>
  <si>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</si>
  <si>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</si>
  <si>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</si>
  <si>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</si>
  <si>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</si>
  <si>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</si>
  <si>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</si>
  <si>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</si>
  <si>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</si>
  <si>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</si>
  <si>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</si>
  <si>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>С-1</t>
  </si>
  <si>
    <t>Т-3, Т-4, Т-5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</si>
  <si>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</si>
  <si>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</si>
  <si>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</si>
  <si>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</si>
  <si>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</si>
  <si>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</si>
  <si>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</si>
  <si>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</si>
  <si>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</si>
  <si>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</si>
  <si>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</si>
  <si>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</si>
  <si>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</si>
  <si>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</si>
  <si>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</si>
  <si>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</si>
  <si>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</si>
  <si>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</si>
  <si>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</si>
  <si>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</si>
  <si>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</si>
  <si>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</si>
  <si>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</si>
  <si>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</si>
  <si>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</si>
  <si>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</si>
  <si>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</si>
  <si>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</si>
  <si>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</si>
  <si>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</si>
  <si>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</si>
  <si>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</si>
  <si>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</si>
  <si>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</si>
  <si>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</si>
  <si>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</si>
  <si>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</si>
  <si>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 xml:space="preserve">Итого объем финансовых потребностей,                   тыс рублей (без НДС) </t>
  </si>
  <si>
    <t>КТП 1</t>
  </si>
  <si>
    <t>КТП 2</t>
  </si>
  <si>
    <t>ВЛ 2</t>
  </si>
  <si>
    <t>Демонтаж ВЛ 1</t>
  </si>
  <si>
    <t>Демонтаж ВЛ 2</t>
  </si>
  <si>
    <t>КЛ 1</t>
  </si>
  <si>
    <t>КЛ 2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</si>
  <si>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</si>
  <si>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</si>
  <si>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</si>
  <si>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</si>
  <si>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</si>
  <si>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</si>
  <si>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</si>
  <si>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</si>
  <si>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</si>
  <si>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5.1</t>
  </si>
  <si>
    <t>5.2</t>
  </si>
  <si>
    <t>5. …</t>
  </si>
  <si>
    <t>описание прочих элементов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</si>
  <si>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</si>
  <si>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</si>
  <si>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</si>
  <si>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</si>
  <si>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</si>
  <si>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</si>
  <si>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</si>
  <si>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</si>
  <si>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</si>
  <si>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</si>
  <si>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</si>
  <si>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</si>
  <si>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</si>
  <si>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</si>
  <si>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</si>
  <si>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</si>
  <si>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</si>
  <si>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</si>
  <si>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</si>
  <si>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</si>
  <si>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</si>
  <si>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</si>
  <si>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</si>
  <si>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</si>
  <si>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</si>
  <si>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</si>
  <si>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</si>
  <si>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</si>
  <si>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</si>
  <si>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</si>
  <si>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</si>
  <si>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</si>
  <si>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</si>
  <si>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</si>
  <si>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</si>
  <si>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</si>
  <si>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</si>
  <si>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</si>
  <si>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</si>
  <si>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</si>
  <si>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</si>
  <si>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</si>
  <si>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</si>
  <si>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</si>
  <si>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</si>
  <si>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</si>
  <si>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</si>
  <si>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</si>
  <si>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</si>
  <si>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</si>
  <si>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</si>
  <si>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</si>
  <si>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</si>
  <si>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</si>
  <si>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</si>
  <si>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</si>
  <si>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</si>
  <si>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</si>
  <si>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2023г</t>
  </si>
  <si>
    <t>2024г</t>
  </si>
  <si>
    <t>8</t>
  </si>
  <si>
    <t>Составил</t>
  </si>
  <si>
    <t>Проверил</t>
  </si>
  <si>
    <t>Калининградская область</t>
  </si>
  <si>
    <t>5.3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</si>
  <si>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</si>
  <si>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</si>
  <si>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</si>
  <si>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</si>
  <si>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</si>
  <si>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</si>
  <si>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</si>
  <si>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</si>
  <si>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В-01-1</t>
  </si>
  <si>
    <t>В-02-1</t>
  </si>
  <si>
    <t>ТДН-16000/110-У1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</si>
  <si>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</si>
  <si>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</si>
  <si>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</si>
  <si>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</si>
  <si>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</si>
  <si>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</si>
  <si>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</si>
  <si>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</si>
  <si>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</si>
  <si>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</si>
  <si>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</si>
  <si>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</si>
  <si>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</si>
  <si>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</si>
  <si>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</si>
  <si>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</si>
  <si>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</si>
  <si>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</si>
  <si>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</si>
  <si>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</si>
  <si>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</si>
  <si>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</si>
  <si>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</si>
  <si>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</si>
  <si>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</si>
  <si>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</si>
  <si>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</si>
  <si>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</si>
  <si>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</si>
  <si>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</si>
  <si>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</si>
  <si>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</si>
  <si>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П11-01</t>
  </si>
  <si>
    <t>га</t>
  </si>
  <si>
    <t>м2</t>
  </si>
  <si>
    <t xml:space="preserve"> Затраты на инженерно-археологическим изысканиям </t>
  </si>
  <si>
    <t>П7-01</t>
  </si>
  <si>
    <t>9</t>
  </si>
  <si>
    <t>10</t>
  </si>
  <si>
    <t>Б5-01</t>
  </si>
  <si>
    <t>Затраты на очистку местности от взрывоопасных предметов</t>
  </si>
  <si>
    <t>5.7</t>
  </si>
  <si>
    <t>5.8</t>
  </si>
  <si>
    <t>ASR1.0P/840</t>
  </si>
  <si>
    <t>НДС 20%</t>
  </si>
  <si>
    <t>коэф пересчета</t>
  </si>
  <si>
    <t>Величина затрат, тыс рублей (без НДС) с учетом регионального коэф.</t>
  </si>
  <si>
    <t>Л1-04-2</t>
  </si>
  <si>
    <t>Л5-04</t>
  </si>
  <si>
    <t>1.4</t>
  </si>
  <si>
    <t xml:space="preserve">Стоимость вырубки (расширение)  </t>
  </si>
  <si>
    <t>расчистка кустарников и мелколесья, вырубку деревьев с диаметром ствола до 11см, 12см и более</t>
  </si>
  <si>
    <t>Б7-02</t>
  </si>
  <si>
    <t>1.5</t>
  </si>
  <si>
    <t>Стоимость разработки землеустроительной документации</t>
  </si>
  <si>
    <t xml:space="preserve"> км</t>
  </si>
  <si>
    <t>П8-10</t>
  </si>
  <si>
    <t>1.6</t>
  </si>
  <si>
    <t>затраты на кадастровые работы</t>
  </si>
  <si>
    <t>100 км</t>
  </si>
  <si>
    <t>П10-01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</si>
  <si>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</si>
  <si>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</si>
  <si>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</si>
  <si>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</si>
  <si>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</si>
  <si>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</si>
  <si>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</si>
  <si>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</si>
  <si>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</si>
  <si>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</si>
  <si>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</si>
  <si>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</si>
  <si>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Ячейка трансформатора (комплект на три фазы) ПС (ЗПС)</t>
  </si>
  <si>
    <t>Основные здания (ОПУ, ЗРУ, РЩ) в целом на одну ПС</t>
  </si>
  <si>
    <t>Прочее в целом на одну ПС (или ЗПС)</t>
  </si>
  <si>
    <t>Распределительные пункты (РП) 15 кВ</t>
  </si>
  <si>
    <t>УНЦ здания РП</t>
  </si>
  <si>
    <t>УНЦ Выключателей</t>
  </si>
  <si>
    <t>Э 4-01</t>
  </si>
  <si>
    <t>В 8-02-1</t>
  </si>
  <si>
    <t>15 кВ</t>
  </si>
  <si>
    <t>Кабель АПвПуг -15 3х185/50</t>
  </si>
  <si>
    <t xml:space="preserve">План утв. </t>
  </si>
  <si>
    <t>Т4-07-2</t>
  </si>
  <si>
    <t>В3-01-1  </t>
  </si>
  <si>
    <t>С1-01 - 2</t>
  </si>
  <si>
    <t>С1-03 - 2</t>
  </si>
  <si>
    <t>С1-04 - 2</t>
  </si>
  <si>
    <t>С1-06 - 2</t>
  </si>
  <si>
    <t>К-1-07-2</t>
  </si>
  <si>
    <t>Б2-02-2</t>
  </si>
  <si>
    <t>устройство траншеи для прокладки 2-х цепей, прокладка в траншее без восстановления газонов</t>
  </si>
  <si>
    <t>таблица 35-01-1</t>
  </si>
  <si>
    <t>3AP1FG-145/EK,       In=3150А; I отк 40 кА</t>
  </si>
  <si>
    <t xml:space="preserve">ВВ/TEL-20-16/800 У2, In=800А; I отк=20 кА </t>
  </si>
  <si>
    <t xml:space="preserve">РП -1 15 кВ  мощностью 12000 кВт      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</si>
  <si>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</si>
  <si>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</si>
  <si>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</si>
  <si>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</si>
  <si>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 xml:space="preserve">УНЦ ячейки трансформатора 6-35 кВ </t>
  </si>
  <si>
    <t>Т5-12 - 1</t>
  </si>
  <si>
    <t>ТМ 15/0,4 кВ, 250 кВА</t>
  </si>
  <si>
    <t xml:space="preserve">УНЦ систем АСУТП и ТМ </t>
  </si>
  <si>
    <t xml:space="preserve">УНЦ АСУТП присоединения </t>
  </si>
  <si>
    <t xml:space="preserve">УНЦ подготовки и устройства территории ПС (ЗПС) </t>
  </si>
  <si>
    <t>2.3</t>
  </si>
  <si>
    <t>ТМГ 15/0,4 кВ 25 кВА</t>
  </si>
  <si>
    <t>Трансформатор трехфазный 15 кВ мощностью 400 кВ•А</t>
  </si>
  <si>
    <t>2.4</t>
  </si>
  <si>
    <t>Т5-06-1</t>
  </si>
  <si>
    <t>Т5-14-1</t>
  </si>
  <si>
    <t>УНЦ ВЧ связи</t>
  </si>
  <si>
    <t>УНЦ ПА, УПАСК по ВОЛС</t>
  </si>
  <si>
    <t>УНЦ зданий ОПУ</t>
  </si>
  <si>
    <t>УНЦ зданий ЗРУ</t>
  </si>
  <si>
    <t>1РУ</t>
  </si>
  <si>
    <t>1 единица</t>
  </si>
  <si>
    <t>Затраты на проектные работы ПС 110/15 кВ</t>
  </si>
  <si>
    <t xml:space="preserve">Затраты на проектно-изыскательские работы по КЛ </t>
  </si>
  <si>
    <t>1 км по трассе</t>
  </si>
  <si>
    <t>П5-01</t>
  </si>
  <si>
    <t xml:space="preserve">УНЦ КЛ 6-500 кВ (с алюминевой жилой) </t>
  </si>
  <si>
    <t xml:space="preserve">УНЦ на устройство траншеи КЛ 6-500 кВ (с алюминевой жилой) </t>
  </si>
  <si>
    <t xml:space="preserve">УНЦ ВЛ 0,4-750 кВ на строительно-монтажные работы без опор и провода </t>
  </si>
  <si>
    <t xml:space="preserve">двухцепная, все типы опор за исключением многогранных, сечение провода АС150, 1 провод в фазе </t>
  </si>
  <si>
    <t xml:space="preserve">УНЦ опор ВЛ 0,4-750 кВ </t>
  </si>
  <si>
    <t>двухцепная, все типы опор за исключением многогранных</t>
  </si>
  <si>
    <t>1 км</t>
  </si>
  <si>
    <t>Л3-04-2</t>
  </si>
  <si>
    <t>УНЦ провода ВЛ 0,4-750 кВ сталеалюминиевого типа</t>
  </si>
  <si>
    <t>2-х цепная, сечение фазного провода АС150, 1 провод в фазе</t>
  </si>
  <si>
    <t>24 ОВ, 83кН</t>
  </si>
  <si>
    <t>О1-02</t>
  </si>
  <si>
    <t xml:space="preserve">УНЦ ОКГТ </t>
  </si>
  <si>
    <t>П-3-14</t>
  </si>
  <si>
    <t xml:space="preserve">протяженность 5 км  </t>
  </si>
  <si>
    <t>Затраты на проектно-изыскательские работы</t>
  </si>
  <si>
    <t>УНЦ АСУТП присоединения 110 кВ</t>
  </si>
  <si>
    <t>11</t>
  </si>
  <si>
    <t xml:space="preserve">УНЦ защитных конструкций ПС </t>
  </si>
  <si>
    <t xml:space="preserve">УНЦ комплекса систем безопасности ПС </t>
  </si>
  <si>
    <t>12</t>
  </si>
  <si>
    <t>13</t>
  </si>
  <si>
    <t>14</t>
  </si>
  <si>
    <t>15</t>
  </si>
  <si>
    <t>16</t>
  </si>
  <si>
    <t>17</t>
  </si>
  <si>
    <t>18</t>
  </si>
  <si>
    <t>Откатные (раздвижные, автоматические, противопожарные) ворота</t>
  </si>
  <si>
    <t>1 ед</t>
  </si>
  <si>
    <t>У3-02</t>
  </si>
  <si>
    <t>Шкаф ЦК системы видеонаблюдения</t>
  </si>
  <si>
    <t>И15-01</t>
  </si>
  <si>
    <t>Шкаф ЦК комплекса систем безопасности</t>
  </si>
  <si>
    <t>И15-02</t>
  </si>
  <si>
    <t>АРМ персонала комплекса систем безопасности</t>
  </si>
  <si>
    <t>И15-03</t>
  </si>
  <si>
    <t>Поворотная камера охранного (технологического) видеонаблюдения</t>
  </si>
  <si>
    <t>И15-04</t>
  </si>
  <si>
    <t>Стационарная камера охранного (технологического) видеонаблюдения</t>
  </si>
  <si>
    <t>И15-05</t>
  </si>
  <si>
    <t>СКУД</t>
  </si>
  <si>
    <t>И15-07</t>
  </si>
  <si>
    <t>Система пожарной и охранной сигнализации</t>
  </si>
  <si>
    <t>И15-08</t>
  </si>
  <si>
    <t>Система периметральной сигнализации</t>
  </si>
  <si>
    <t>И15-09</t>
  </si>
  <si>
    <t>19</t>
  </si>
  <si>
    <t>20</t>
  </si>
  <si>
    <t>устройство противотаранное</t>
  </si>
  <si>
    <t>У3-01</t>
  </si>
  <si>
    <t>УНЦ на очистку местности от взрывоопастных предметов</t>
  </si>
  <si>
    <t>Б6-08</t>
  </si>
  <si>
    <t>Т5-10 - 1</t>
  </si>
  <si>
    <t>ТМ 15/0,4 кВ, 100 кВА</t>
  </si>
  <si>
    <t>ASR1.0P/840, 840 кВА</t>
  </si>
  <si>
    <t>Р1-15-1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</si>
  <si>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</si>
  <si>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</si>
  <si>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объекту, тыс.руб. с НДС</t>
  </si>
  <si>
    <t>реквизиты решения органа исполнительной власти, утвердившего инвестиционную программу</t>
  </si>
  <si>
    <t>строительство и (или) реконструкция</t>
  </si>
  <si>
    <t>Идентификатор инвестиционного проекта: М 22-01</t>
  </si>
  <si>
    <t>Год раскрытия информации: 2022 год</t>
  </si>
  <si>
    <t xml:space="preserve">Наименование инвестиционного проекта: Строительство второй очереди ПС 110кВ "Прибрежная"  г. Калининград, пос. Прибрежный с установкой второго трансформатора мощностью 10 МВА. </t>
  </si>
  <si>
    <t>ТДН-10000/110-У1</t>
  </si>
  <si>
    <t>Т4-06-2</t>
  </si>
  <si>
    <t>П6-10</t>
  </si>
  <si>
    <t>1 м2 здания</t>
  </si>
  <si>
    <t>1 м периметра ПС</t>
  </si>
  <si>
    <t xml:space="preserve">система охранного освещения </t>
  </si>
  <si>
    <t>И15-10</t>
  </si>
  <si>
    <t>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</si>
</sst>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DEDED"/>
        <bgColor rgb="FF000000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1" fillId="0" borderId="0"/>
    <xf numFmtId="0" fontId="51" fillId="0" borderId="0"/>
  </cellStyleXfs>
  <cellXfs count="28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3" fontId="4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7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6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3" fontId="4" fillId="0" borderId="0" xfId="0" applyNumberFormat="1" applyFont="1" applyFill="1"/>
    <xf numFmtId="0" fontId="48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3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1" fillId="0" borderId="0" xfId="0" applyFont="1" applyFill="1" applyBorder="1"/>
    <xf numFmtId="0" fontId="52" fillId="0" borderId="21" xfId="55" applyFont="1" applyFill="1" applyBorder="1" applyAlignment="1">
      <alignment horizontal="center" vertical="center" wrapText="1"/>
    </xf>
    <xf numFmtId="1" fontId="52" fillId="0" borderId="21" xfId="55" applyNumberFormat="1" applyFont="1" applyFill="1" applyBorder="1" applyAlignment="1">
      <alignment horizontal="center" vertical="center" wrapText="1"/>
    </xf>
    <xf numFmtId="2" fontId="52" fillId="0" borderId="21" xfId="55" applyNumberFormat="1" applyFont="1" applyFill="1" applyBorder="1" applyAlignment="1">
      <alignment horizontal="center" vertical="center"/>
    </xf>
    <xf numFmtId="169" fontId="52" fillId="0" borderId="21" xfId="55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31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" fontId="52" fillId="0" borderId="21" xfId="55" applyNumberFormat="1" applyFont="1" applyBorder="1" applyAlignment="1">
      <alignment horizontal="center" vertical="center" wrapText="1"/>
    </xf>
    <xf numFmtId="49" fontId="4" fillId="25" borderId="10" xfId="0" applyNumberFormat="1" applyFont="1" applyFill="1" applyBorder="1" applyAlignment="1">
      <alignment horizontal="center" vertical="center"/>
    </xf>
    <xf numFmtId="0" fontId="4" fillId="25" borderId="10" xfId="0" applyFont="1" applyFill="1" applyBorder="1" applyAlignment="1">
      <alignment vertical="center" wrapText="1"/>
    </xf>
    <xf numFmtId="0" fontId="4" fillId="25" borderId="10" xfId="0" applyFont="1" applyFill="1" applyBorder="1" applyAlignment="1">
      <alignment horizontal="center" vertical="center" wrapText="1"/>
    </xf>
    <xf numFmtId="3" fontId="4" fillId="25" borderId="10" xfId="0" applyNumberFormat="1" applyFont="1" applyFill="1" applyBorder="1" applyAlignment="1">
      <alignment horizontal="center" vertical="center" wrapText="1"/>
    </xf>
    <xf numFmtId="4" fontId="4" fillId="25" borderId="10" xfId="0" applyNumberFormat="1" applyFont="1" applyFill="1" applyBorder="1" applyAlignment="1">
      <alignment horizontal="center" vertical="center" wrapText="1"/>
    </xf>
    <xf numFmtId="0" fontId="4" fillId="25" borderId="0" xfId="0" applyFont="1" applyFill="1" applyBorder="1" applyAlignment="1">
      <alignment vertical="center"/>
    </xf>
    <xf numFmtId="2" fontId="4" fillId="0" borderId="0" xfId="0" applyNumberFormat="1" applyFont="1" applyFill="1"/>
    <xf numFmtId="1" fontId="4" fillId="0" borderId="21" xfId="55" applyNumberFormat="1" applyFont="1" applyFill="1" applyBorder="1" applyAlignment="1">
      <alignment horizontal="center" vertical="center" wrapText="1"/>
    </xf>
    <xf numFmtId="2" fontId="4" fillId="0" borderId="21" xfId="55" applyNumberFormat="1" applyFont="1" applyFill="1" applyBorder="1" applyAlignment="1">
      <alignment horizontal="center" vertical="center"/>
    </xf>
    <xf numFmtId="169" fontId="4" fillId="0" borderId="21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48" fillId="0" borderId="11" xfId="0" applyFont="1" applyFill="1" applyBorder="1" applyAlignment="1">
      <alignment horizontal="center"/>
    </xf>
    <xf numFmtId="0" fontId="37" fillId="24" borderId="17" xfId="0" applyFont="1" applyFill="1" applyBorder="1" applyAlignment="1">
      <alignment horizontal="center" vertical="center" wrapText="1"/>
    </xf>
    <xf numFmtId="0" fontId="52" fillId="0" borderId="21" xfId="55" applyFont="1" applyBorder="1" applyAlignment="1">
      <alignment horizontal="center" vertical="center" wrapText="1"/>
    </xf>
    <xf numFmtId="0" fontId="52" fillId="0" borderId="0" xfId="55" applyFont="1" applyBorder="1" applyAlignment="1">
      <alignment horizontal="center" vertical="center" wrapText="1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26" borderId="10" xfId="45" applyFont="1" applyFill="1" applyBorder="1" applyAlignment="1">
      <alignment horizontal="center" vertical="center" wrapText="1"/>
    </xf>
    <xf numFmtId="4" fontId="4" fillId="26" borderId="10" xfId="0" applyNumberFormat="1" applyFont="1" applyFill="1" applyBorder="1" applyAlignment="1">
      <alignment horizontal="center" vertical="center" wrapText="1"/>
    </xf>
    <xf numFmtId="164" fontId="4" fillId="26" borderId="10" xfId="0" applyNumberFormat="1" applyFont="1" applyFill="1" applyBorder="1" applyAlignment="1">
      <alignment horizontal="center" vertical="center"/>
    </xf>
    <xf numFmtId="0" fontId="4" fillId="26" borderId="10" xfId="0" applyFont="1" applyFill="1" applyBorder="1" applyAlignment="1">
      <alignment horizontal="center" vertical="center"/>
    </xf>
    <xf numFmtId="4" fontId="4" fillId="26" borderId="10" xfId="0" applyNumberFormat="1" applyFont="1" applyFill="1" applyBorder="1" applyAlignment="1">
      <alignment horizontal="center" vertical="center"/>
    </xf>
    <xf numFmtId="0" fontId="4" fillId="26" borderId="10" xfId="0" applyFont="1" applyFill="1" applyBorder="1" applyAlignment="1">
      <alignment horizontal="center" vertical="center" wrapText="1"/>
    </xf>
    <xf numFmtId="3" fontId="4" fillId="26" borderId="10" xfId="0" applyNumberFormat="1" applyFont="1" applyFill="1" applyBorder="1" applyAlignment="1">
      <alignment horizontal="center" vertical="center"/>
    </xf>
    <xf numFmtId="0" fontId="4" fillId="26" borderId="10" xfId="52" applyFont="1" applyFill="1" applyBorder="1" applyAlignment="1">
      <alignment horizontal="center" vertical="center" wrapText="1"/>
    </xf>
    <xf numFmtId="164" fontId="4" fillId="26" borderId="10" xfId="0" applyNumberFormat="1" applyFont="1" applyFill="1" applyBorder="1" applyAlignment="1">
      <alignment horizontal="center" vertical="center" wrapText="1"/>
    </xf>
    <xf numFmtId="3" fontId="4" fillId="26" borderId="10" xfId="0" applyNumberFormat="1" applyFont="1" applyFill="1" applyBorder="1" applyAlignment="1">
      <alignment horizontal="center" vertical="center" wrapText="1"/>
    </xf>
    <xf numFmtId="169" fontId="4" fillId="0" borderId="21" xfId="55" applyNumberFormat="1" applyFont="1" applyFill="1" applyBorder="1" applyAlignment="1">
      <alignment horizontal="center" vertical="center"/>
    </xf>
    <xf numFmtId="1" fontId="4" fillId="0" borderId="0" xfId="55" applyNumberFormat="1" applyFont="1" applyFill="1" applyBorder="1" applyAlignment="1">
      <alignment horizontal="center" vertical="center" wrapText="1"/>
    </xf>
    <xf numFmtId="169" fontId="4" fillId="0" borderId="0" xfId="55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4" fontId="4" fillId="27" borderId="10" xfId="0" applyNumberFormat="1" applyFont="1" applyFill="1" applyBorder="1" applyAlignment="1">
      <alignment horizontal="right" vertical="center"/>
    </xf>
    <xf numFmtId="2" fontId="4" fillId="0" borderId="0" xfId="0" applyNumberFormat="1" applyFont="1" applyFill="1" applyBorder="1" applyAlignment="1">
      <alignment horizontal="center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>
      <alignment vertical="center" wrapText="1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2" fillId="0" borderId="21" xfId="55" applyFont="1" applyFill="1" applyBorder="1" applyAlignment="1">
      <alignment horizontal="center" vertical="center" wrapText="1"/>
    </xf>
    <xf numFmtId="0" fontId="52" fillId="0" borderId="0" xfId="55" applyFont="1" applyFill="1" applyBorder="1" applyAlignment="1">
      <alignment horizontal="center" vertical="center" wrapText="1"/>
    </xf>
    <xf numFmtId="0" fontId="51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6" fillId="0" borderId="11" xfId="0" applyNumberFormat="1" applyFont="1" applyBorder="1" applyAlignment="1">
      <alignment horizontal="center" vertical="center" wrapText="1"/>
    </xf>
    <xf numFmtId="3" fontId="46" fillId="0" borderId="13" xfId="0" applyNumberFormat="1" applyFont="1" applyBorder="1" applyAlignment="1">
      <alignment horizontal="center" vertical="center" wrapText="1"/>
    </xf>
    <xf numFmtId="3" fontId="46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27" borderId="13" xfId="0" applyNumberFormat="1" applyFont="1" applyFill="1" applyBorder="1" applyAlignment="1">
      <alignment horizontal="right" vertical="center"/>
    </xf>
    <xf numFmtId="4" fontId="4" fillId="27" borderId="12" xfId="0" applyNumberFormat="1" applyFont="1" applyFill="1" applyBorder="1" applyAlignment="1">
      <alignment horizontal="right" vertical="center"/>
    </xf>
    <xf numFmtId="4" fontId="4" fillId="27" borderId="10" xfId="0" applyNumberFormat="1" applyFont="1" applyFill="1" applyBorder="1" applyAlignment="1">
      <alignment horizontal="right" vertical="center"/>
    </xf>
    <xf numFmtId="0" fontId="53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vertical="top"/>
    </xf>
    <xf numFmtId="0" fontId="27" fillId="0" borderId="10" xfId="0" applyFont="1" applyBorder="1" applyAlignment="1">
      <alignment horizontal="center" vertical="center" wrapText="1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 8" xfId="56" xr:uid="{00000000-0005-0000-0000-00002F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5000000}"/>
    <cellStyle name="Финансовый 2 2 2 2 2" xfId="50" xr:uid="{00000000-0005-0000-0000-000036000000}"/>
    <cellStyle name="Финансовый 3" xfId="51" xr:uid="{00000000-0005-0000-0000-000037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6"/>
  <sheetViews>
    <sheetView topLeftCell="G1" zoomScale="85" zoomScaleNormal="85" workbookViewId="0">
      <selection activeCell="K17" sqref="K17:R17"/>
    </sheetView>
  </sheetViews>
  <sheetFormatPr defaultColWidth="9" defaultRowHeight="15.75" x14ac:dyDescent="0.25"/>
  <cols>
    <col min="1" max="1" width="8.625" style="72" customWidth="1"/>
    <col min="2" max="2" width="26.375" style="113" customWidth="1"/>
    <col min="3" max="3" width="14" style="95" customWidth="1"/>
    <col min="4" max="4" width="23.5" style="113" customWidth="1"/>
    <col min="5" max="5" width="13.625" style="95" customWidth="1"/>
    <col min="6" max="6" width="10.875" style="95" customWidth="1"/>
    <col min="7" max="7" width="15.625" style="111" customWidth="1"/>
    <col min="8" max="8" width="16.75" style="111" customWidth="1"/>
    <col min="9" max="9" width="9.625" style="49" customWidth="1"/>
    <col min="10" max="10" width="15.125" style="35" customWidth="1"/>
    <col min="11" max="11" width="14" style="49" customWidth="1"/>
    <col min="12" max="12" width="22.375" style="49" customWidth="1"/>
    <col min="13" max="13" width="13.5" style="49" customWidth="1"/>
    <col min="14" max="14" width="10.875" style="49" customWidth="1"/>
    <col min="15" max="16" width="16.75" style="49" customWidth="1"/>
    <col min="17" max="17" width="15.125" style="49" customWidth="1"/>
    <col min="18" max="18" width="12.625" style="49" customWidth="1"/>
    <col min="19" max="16384" width="9" style="49"/>
  </cols>
  <sheetData>
    <row r="1" spans="1:34" ht="18.75" x14ac:dyDescent="0.25">
      <c r="Q1" s="114" t="s">
        <v>39</v>
      </c>
    </row>
    <row r="2" spans="1:34" ht="18.75" x14ac:dyDescent="0.3">
      <c r="Q2" s="115" t="s">
        <v>37</v>
      </c>
    </row>
    <row r="3" spans="1:34" ht="18.75" x14ac:dyDescent="0.3">
      <c r="Q3" s="115" t="s">
        <v>38</v>
      </c>
    </row>
    <row r="4" spans="1:34" ht="69.75" customHeight="1" x14ac:dyDescent="0.25">
      <c r="A4" s="211" t="s">
        <v>42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116"/>
      <c r="S4" s="116"/>
      <c r="T4" s="116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</row>
    <row r="5" spans="1:34" ht="18.75" x14ac:dyDescent="0.3">
      <c r="A5" s="212"/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</row>
    <row r="6" spans="1:34" ht="18.75" x14ac:dyDescent="0.25">
      <c r="A6" s="213" t="s">
        <v>193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</row>
    <row r="7" spans="1:34" x14ac:dyDescent="0.25">
      <c r="A7" s="214" t="s">
        <v>40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120"/>
      <c r="S7" s="120"/>
      <c r="T7" s="120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</row>
    <row r="8" spans="1:34" ht="18.75" x14ac:dyDescent="0.3">
      <c r="A8" s="215" t="s">
        <v>348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117"/>
      <c r="S8" s="117"/>
      <c r="T8" s="117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</row>
    <row r="9" spans="1:34" ht="66" customHeight="1" x14ac:dyDescent="0.3">
      <c r="A9" s="216" t="s">
        <v>349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117"/>
      <c r="S9" s="117"/>
      <c r="T9" s="117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</row>
    <row r="10" spans="1:34" ht="18.75" x14ac:dyDescent="0.25">
      <c r="A10" s="217" t="s">
        <v>347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</row>
    <row r="11" spans="1:34" ht="18.75" x14ac:dyDescent="0.3">
      <c r="A11" s="218"/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117"/>
      <c r="S11" s="117"/>
      <c r="T11" s="117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</row>
    <row r="12" spans="1:34" s="123" customFormat="1" ht="22.5" customHeight="1" x14ac:dyDescent="0.3">
      <c r="A12" s="210" t="s">
        <v>41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122"/>
      <c r="S12" s="122"/>
      <c r="T12" s="122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</row>
    <row r="13" spans="1:34" s="123" customFormat="1" ht="18.75" x14ac:dyDescent="0.3">
      <c r="A13" s="219" t="s">
        <v>125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122"/>
      <c r="S13" s="122"/>
      <c r="T13" s="122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</row>
    <row r="14" spans="1:34" s="123" customFormat="1" ht="18.75" x14ac:dyDescent="0.3">
      <c r="A14" s="219" t="s">
        <v>157</v>
      </c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122"/>
      <c r="S14" s="122"/>
      <c r="T14" s="122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</row>
    <row r="15" spans="1:34" s="123" customFormat="1" ht="18.75" customHeight="1" x14ac:dyDescent="0.3">
      <c r="A15" s="210" t="s">
        <v>48</v>
      </c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122"/>
      <c r="S15" s="122"/>
      <c r="T15" s="122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</row>
    <row r="16" spans="1:34" ht="15" customHeight="1" x14ac:dyDescent="0.25">
      <c r="A16" s="208" t="s">
        <v>9</v>
      </c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</row>
    <row r="17" spans="1:19" x14ac:dyDescent="0.25">
      <c r="A17" s="209" t="s">
        <v>0</v>
      </c>
      <c r="B17" s="207" t="s">
        <v>2</v>
      </c>
      <c r="C17" s="203" t="s">
        <v>246</v>
      </c>
      <c r="D17" s="203"/>
      <c r="E17" s="203"/>
      <c r="F17" s="203"/>
      <c r="G17" s="203"/>
      <c r="H17" s="203"/>
      <c r="I17" s="203"/>
      <c r="J17" s="203"/>
      <c r="K17" s="203" t="s">
        <v>36</v>
      </c>
      <c r="L17" s="203"/>
      <c r="M17" s="203"/>
      <c r="N17" s="203"/>
      <c r="O17" s="203"/>
      <c r="P17" s="203"/>
      <c r="Q17" s="203"/>
      <c r="R17" s="203"/>
    </row>
    <row r="18" spans="1:19" ht="46.5" customHeight="1" x14ac:dyDescent="0.25">
      <c r="A18" s="209"/>
      <c r="B18" s="207"/>
      <c r="C18" s="204" t="s">
        <v>192</v>
      </c>
      <c r="D18" s="205"/>
      <c r="E18" s="205"/>
      <c r="F18" s="205"/>
      <c r="G18" s="205"/>
      <c r="H18" s="205"/>
      <c r="I18" s="205"/>
      <c r="J18" s="206"/>
      <c r="K18" s="204" t="s">
        <v>192</v>
      </c>
      <c r="L18" s="205"/>
      <c r="M18" s="205"/>
      <c r="N18" s="205"/>
      <c r="O18" s="205"/>
      <c r="P18" s="205"/>
      <c r="Q18" s="205"/>
      <c r="R18" s="206"/>
    </row>
    <row r="19" spans="1:19" ht="15.75" customHeight="1" x14ac:dyDescent="0.25">
      <c r="A19" s="209"/>
      <c r="B19" s="207"/>
      <c r="C19" s="207" t="s">
        <v>11</v>
      </c>
      <c r="D19" s="207"/>
      <c r="E19" s="207"/>
      <c r="F19" s="207"/>
      <c r="G19" s="207" t="s">
        <v>98</v>
      </c>
      <c r="H19" s="207"/>
      <c r="I19" s="207"/>
      <c r="J19" s="207"/>
      <c r="K19" s="207" t="s">
        <v>11</v>
      </c>
      <c r="L19" s="207"/>
      <c r="M19" s="207"/>
      <c r="N19" s="207"/>
      <c r="O19" s="207" t="s">
        <v>98</v>
      </c>
      <c r="P19" s="207"/>
      <c r="Q19" s="207"/>
      <c r="R19" s="207"/>
    </row>
    <row r="20" spans="1:19" s="26" customFormat="1" ht="126" x14ac:dyDescent="0.25">
      <c r="A20" s="209"/>
      <c r="B20" s="207"/>
      <c r="C20" s="110" t="s">
        <v>25</v>
      </c>
      <c r="D20" s="110" t="s">
        <v>8</v>
      </c>
      <c r="E20" s="110" t="s">
        <v>89</v>
      </c>
      <c r="F20" s="110" t="s">
        <v>10</v>
      </c>
      <c r="G20" s="110" t="s">
        <v>12</v>
      </c>
      <c r="H20" s="110" t="s">
        <v>43</v>
      </c>
      <c r="I20" s="26" t="s">
        <v>159</v>
      </c>
      <c r="J20" s="12" t="s">
        <v>44</v>
      </c>
      <c r="K20" s="110" t="s">
        <v>25</v>
      </c>
      <c r="L20" s="110" t="s">
        <v>8</v>
      </c>
      <c r="M20" s="110" t="s">
        <v>89</v>
      </c>
      <c r="N20" s="110" t="s">
        <v>10</v>
      </c>
      <c r="O20" s="110" t="s">
        <v>12</v>
      </c>
      <c r="P20" s="110" t="s">
        <v>43</v>
      </c>
      <c r="Q20" s="26" t="s">
        <v>159</v>
      </c>
      <c r="R20" s="12" t="s">
        <v>44</v>
      </c>
    </row>
    <row r="21" spans="1:19" s="26" customFormat="1" x14ac:dyDescent="0.25">
      <c r="A21" s="109">
        <v>1</v>
      </c>
      <c r="B21" s="110">
        <v>2</v>
      </c>
      <c r="C21" s="110">
        <v>3</v>
      </c>
      <c r="D21" s="110">
        <v>4</v>
      </c>
      <c r="E21" s="110">
        <v>5</v>
      </c>
      <c r="F21" s="110">
        <v>6</v>
      </c>
      <c r="G21" s="110">
        <v>7</v>
      </c>
      <c r="H21" s="110">
        <v>8</v>
      </c>
      <c r="J21" s="12">
        <v>9</v>
      </c>
      <c r="K21" s="110">
        <v>3</v>
      </c>
      <c r="L21" s="110">
        <v>4</v>
      </c>
      <c r="M21" s="110">
        <v>5</v>
      </c>
      <c r="N21" s="110">
        <v>6</v>
      </c>
      <c r="O21" s="110">
        <v>7</v>
      </c>
      <c r="P21" s="110">
        <v>8</v>
      </c>
      <c r="Q21" s="12">
        <v>9</v>
      </c>
      <c r="R21" s="12">
        <v>10</v>
      </c>
    </row>
    <row r="22" spans="1:19" s="26" customFormat="1" ht="47.25" x14ac:dyDescent="0.25">
      <c r="A22" s="109">
        <v>1</v>
      </c>
      <c r="B22" s="13" t="s">
        <v>87</v>
      </c>
      <c r="C22" s="110" t="s">
        <v>110</v>
      </c>
      <c r="D22" s="110" t="s">
        <v>97</v>
      </c>
      <c r="E22" s="110" t="s">
        <v>97</v>
      </c>
      <c r="F22" s="110" t="s">
        <v>97</v>
      </c>
      <c r="G22" s="110" t="s">
        <v>97</v>
      </c>
      <c r="H22" s="110" t="s">
        <v>97</v>
      </c>
      <c r="I22" s="110"/>
      <c r="J22" s="110" t="s">
        <v>97</v>
      </c>
      <c r="K22" s="110" t="s">
        <v>110</v>
      </c>
      <c r="L22" s="110" t="s">
        <v>97</v>
      </c>
      <c r="M22" s="110" t="s">
        <v>97</v>
      </c>
      <c r="N22" s="110" t="s">
        <v>97</v>
      </c>
      <c r="O22" s="110" t="s">
        <v>97</v>
      </c>
      <c r="P22" s="110" t="s">
        <v>97</v>
      </c>
      <c r="Q22" s="110" t="s">
        <v>97</v>
      </c>
      <c r="R22" s="110" t="s">
        <v>97</v>
      </c>
    </row>
    <row r="23" spans="1:19" s="26" customFormat="1" ht="31.5" x14ac:dyDescent="0.25">
      <c r="A23" s="109" t="s">
        <v>75</v>
      </c>
      <c r="B23" s="14" t="s">
        <v>260</v>
      </c>
      <c r="C23" s="110">
        <v>110</v>
      </c>
      <c r="D23" s="107" t="s">
        <v>257</v>
      </c>
      <c r="E23" s="110">
        <v>2</v>
      </c>
      <c r="F23" s="110" t="s">
        <v>59</v>
      </c>
      <c r="G23" s="15" t="s">
        <v>160</v>
      </c>
      <c r="H23" s="12">
        <v>23135</v>
      </c>
      <c r="I23" s="20">
        <v>1.1000000000000001</v>
      </c>
      <c r="J23" s="12">
        <f>E23*H23*I23</f>
        <v>50897.000000000007</v>
      </c>
      <c r="K23" s="110">
        <v>110</v>
      </c>
      <c r="L23" s="107" t="str">
        <f>D23</f>
        <v>3AP1FG-145/EK,       In=3150А; I отк 40 кА</v>
      </c>
      <c r="M23" s="110"/>
      <c r="N23" s="110" t="s">
        <v>59</v>
      </c>
      <c r="O23" s="15" t="s">
        <v>160</v>
      </c>
      <c r="P23" s="12">
        <v>23135</v>
      </c>
      <c r="Q23" s="20">
        <v>1.1000000000000001</v>
      </c>
      <c r="R23" s="183">
        <f>Q23+P23*M23</f>
        <v>1.1000000000000001</v>
      </c>
    </row>
    <row r="24" spans="1:19" s="26" customFormat="1" ht="31.5" x14ac:dyDescent="0.25">
      <c r="A24" s="109" t="s">
        <v>76</v>
      </c>
      <c r="B24" s="14" t="s">
        <v>261</v>
      </c>
      <c r="C24" s="110">
        <v>15</v>
      </c>
      <c r="D24" s="107" t="s">
        <v>258</v>
      </c>
      <c r="E24" s="110">
        <v>18</v>
      </c>
      <c r="F24" s="110" t="s">
        <v>59</v>
      </c>
      <c r="G24" s="15" t="s">
        <v>161</v>
      </c>
      <c r="H24" s="12">
        <v>2619</v>
      </c>
      <c r="I24" s="20">
        <v>1.1000000000000001</v>
      </c>
      <c r="J24" s="12">
        <f t="shared" ref="J24:J29" si="0">E24*H24*I24</f>
        <v>51856.200000000004</v>
      </c>
      <c r="K24" s="110">
        <v>15</v>
      </c>
      <c r="L24" s="107" t="str">
        <f>D24</f>
        <v xml:space="preserve">ВВ/TEL-20-16/800 У2, In=800А; I отк=20 кА </v>
      </c>
      <c r="M24" s="110"/>
      <c r="N24" s="110" t="s">
        <v>59</v>
      </c>
      <c r="O24" s="15" t="s">
        <v>248</v>
      </c>
      <c r="P24" s="12">
        <v>1188</v>
      </c>
      <c r="Q24" s="20">
        <v>1.1000000000000001</v>
      </c>
      <c r="R24" s="183">
        <f>Q24+P24*M24</f>
        <v>1.1000000000000001</v>
      </c>
    </row>
    <row r="25" spans="1:19" s="122" customFormat="1" ht="47.25" x14ac:dyDescent="0.25">
      <c r="A25" s="69">
        <v>2</v>
      </c>
      <c r="B25" s="13" t="s">
        <v>23</v>
      </c>
      <c r="C25" s="110" t="s">
        <v>97</v>
      </c>
      <c r="D25" s="110" t="s">
        <v>97</v>
      </c>
      <c r="E25" s="110" t="s">
        <v>97</v>
      </c>
      <c r="F25" s="110" t="s">
        <v>97</v>
      </c>
      <c r="G25" s="110" t="s">
        <v>97</v>
      </c>
      <c r="H25" s="110" t="s">
        <v>97</v>
      </c>
      <c r="I25" s="20"/>
      <c r="J25" s="110"/>
      <c r="K25" s="110" t="s">
        <v>97</v>
      </c>
      <c r="L25" s="110" t="s">
        <v>97</v>
      </c>
      <c r="M25" s="110"/>
      <c r="N25" s="110" t="s">
        <v>97</v>
      </c>
      <c r="O25" s="110" t="s">
        <v>97</v>
      </c>
      <c r="P25" s="110" t="s">
        <v>97</v>
      </c>
      <c r="Q25" s="153" t="s">
        <v>97</v>
      </c>
      <c r="R25" s="168" t="s">
        <v>97</v>
      </c>
    </row>
    <row r="26" spans="1:19" s="122" customFormat="1" ht="31.5" x14ac:dyDescent="0.3">
      <c r="A26" s="69" t="s">
        <v>77</v>
      </c>
      <c r="B26" s="14" t="s">
        <v>262</v>
      </c>
      <c r="C26" s="110">
        <v>110</v>
      </c>
      <c r="D26" s="112" t="s">
        <v>162</v>
      </c>
      <c r="E26" s="110">
        <v>1</v>
      </c>
      <c r="F26" s="110" t="s">
        <v>59</v>
      </c>
      <c r="G26" s="15" t="s">
        <v>247</v>
      </c>
      <c r="H26" s="12">
        <v>36657</v>
      </c>
      <c r="I26" s="20">
        <v>1.05</v>
      </c>
      <c r="J26" s="12">
        <f t="shared" si="0"/>
        <v>38489.85</v>
      </c>
      <c r="K26" s="110">
        <v>110</v>
      </c>
      <c r="L26" s="112" t="s">
        <v>350</v>
      </c>
      <c r="M26" s="110"/>
      <c r="N26" s="110" t="s">
        <v>59</v>
      </c>
      <c r="O26" s="15" t="s">
        <v>351</v>
      </c>
      <c r="P26" s="12">
        <v>28252</v>
      </c>
      <c r="Q26" s="20">
        <v>1.05</v>
      </c>
      <c r="R26" s="183">
        <f>Q26*P26*M26</f>
        <v>0</v>
      </c>
      <c r="S26" s="149"/>
    </row>
    <row r="27" spans="1:19" s="122" customFormat="1" ht="31.5" x14ac:dyDescent="0.25">
      <c r="A27" s="69" t="s">
        <v>78</v>
      </c>
      <c r="B27" s="14" t="s">
        <v>262</v>
      </c>
      <c r="C27" s="110">
        <v>110</v>
      </c>
      <c r="D27" s="112" t="s">
        <v>162</v>
      </c>
      <c r="E27" s="110">
        <v>1</v>
      </c>
      <c r="F27" s="110" t="s">
        <v>59</v>
      </c>
      <c r="G27" s="15" t="s">
        <v>247</v>
      </c>
      <c r="H27" s="12">
        <v>36657</v>
      </c>
      <c r="I27" s="20">
        <v>1.05</v>
      </c>
      <c r="J27" s="12">
        <f t="shared" si="0"/>
        <v>38489.85</v>
      </c>
      <c r="K27" s="110">
        <v>110</v>
      </c>
      <c r="L27" s="191" t="s">
        <v>350</v>
      </c>
      <c r="M27" s="189"/>
      <c r="N27" s="189" t="s">
        <v>59</v>
      </c>
      <c r="O27" s="192" t="s">
        <v>247</v>
      </c>
      <c r="P27" s="193">
        <v>36657</v>
      </c>
      <c r="Q27" s="185">
        <v>1.05</v>
      </c>
      <c r="R27" s="185">
        <f t="shared" ref="R27:R29" si="1">Q27*P27*M27</f>
        <v>0</v>
      </c>
    </row>
    <row r="28" spans="1:19" s="122" customFormat="1" ht="31.5" x14ac:dyDescent="0.25">
      <c r="A28" s="69" t="s">
        <v>79</v>
      </c>
      <c r="B28" s="14" t="s">
        <v>263</v>
      </c>
      <c r="C28" s="110">
        <v>15</v>
      </c>
      <c r="D28" s="110" t="s">
        <v>206</v>
      </c>
      <c r="E28" s="110">
        <v>2</v>
      </c>
      <c r="F28" s="110" t="s">
        <v>59</v>
      </c>
      <c r="G28" s="110" t="s">
        <v>163</v>
      </c>
      <c r="H28" s="110">
        <v>4349</v>
      </c>
      <c r="I28" s="20">
        <v>1.05</v>
      </c>
      <c r="J28" s="110">
        <f t="shared" si="0"/>
        <v>9132.9</v>
      </c>
      <c r="K28" s="110">
        <v>15</v>
      </c>
      <c r="L28" s="126" t="s">
        <v>340</v>
      </c>
      <c r="M28" s="110"/>
      <c r="N28" s="110" t="s">
        <v>59</v>
      </c>
      <c r="O28" s="110" t="s">
        <v>341</v>
      </c>
      <c r="P28" s="110">
        <v>4625</v>
      </c>
      <c r="Q28" s="20">
        <v>1.05</v>
      </c>
      <c r="R28" s="183">
        <f t="shared" si="1"/>
        <v>0</v>
      </c>
    </row>
    <row r="29" spans="1:19" s="122" customFormat="1" ht="31.5" x14ac:dyDescent="0.25">
      <c r="A29" s="69" t="s">
        <v>80</v>
      </c>
      <c r="B29" s="14" t="s">
        <v>264</v>
      </c>
      <c r="C29" s="153">
        <v>15</v>
      </c>
      <c r="D29" s="110" t="s">
        <v>266</v>
      </c>
      <c r="E29" s="110"/>
      <c r="F29" s="153" t="s">
        <v>59</v>
      </c>
      <c r="G29" s="110" t="s">
        <v>265</v>
      </c>
      <c r="H29" s="110">
        <v>309</v>
      </c>
      <c r="I29" s="20">
        <v>1.05</v>
      </c>
      <c r="J29" s="110">
        <f t="shared" si="0"/>
        <v>0</v>
      </c>
      <c r="K29" s="110">
        <v>15</v>
      </c>
      <c r="L29" s="110" t="s">
        <v>339</v>
      </c>
      <c r="M29" s="110"/>
      <c r="N29" s="110" t="s">
        <v>59</v>
      </c>
      <c r="O29" s="110" t="s">
        <v>338</v>
      </c>
      <c r="P29" s="110">
        <v>189</v>
      </c>
      <c r="Q29" s="20">
        <v>1.05</v>
      </c>
      <c r="R29" s="183">
        <f t="shared" si="1"/>
        <v>0</v>
      </c>
    </row>
    <row r="30" spans="1:19" s="122" customFormat="1" ht="47.25" x14ac:dyDescent="0.25">
      <c r="A30" s="69">
        <v>4</v>
      </c>
      <c r="B30" s="14" t="s">
        <v>269</v>
      </c>
      <c r="C30" s="110"/>
      <c r="D30" s="110" t="s">
        <v>150</v>
      </c>
      <c r="E30" s="20">
        <f>H31</f>
        <v>4230</v>
      </c>
      <c r="F30" s="20" t="s">
        <v>190</v>
      </c>
      <c r="G30" s="16" t="s">
        <v>164</v>
      </c>
      <c r="H30" s="20">
        <v>3.02</v>
      </c>
      <c r="I30" s="20">
        <v>1</v>
      </c>
      <c r="J30" s="12">
        <f>E30*H30*I30</f>
        <v>12774.6</v>
      </c>
      <c r="K30" s="110"/>
      <c r="L30" s="110" t="s">
        <v>150</v>
      </c>
      <c r="M30" s="20"/>
      <c r="N30" s="20" t="s">
        <v>190</v>
      </c>
      <c r="O30" s="16" t="s">
        <v>164</v>
      </c>
      <c r="P30" s="20">
        <v>3.02</v>
      </c>
      <c r="Q30" s="20">
        <v>1</v>
      </c>
      <c r="R30" s="168" t="s">
        <v>97</v>
      </c>
    </row>
    <row r="31" spans="1:19" s="122" customFormat="1" ht="63" x14ac:dyDescent="0.25">
      <c r="A31" s="69">
        <v>5</v>
      </c>
      <c r="B31" s="14" t="s">
        <v>232</v>
      </c>
      <c r="C31" s="110"/>
      <c r="D31" s="110" t="s">
        <v>97</v>
      </c>
      <c r="E31" s="20">
        <f>SUM(E32:E39)</f>
        <v>22.497</v>
      </c>
      <c r="F31" s="20" t="s">
        <v>26</v>
      </c>
      <c r="G31" s="16" t="s">
        <v>27</v>
      </c>
      <c r="H31" s="3">
        <f>SUM(H32:H39)</f>
        <v>4230</v>
      </c>
      <c r="I31" s="20">
        <v>1</v>
      </c>
      <c r="J31" s="3"/>
      <c r="K31" s="110"/>
      <c r="L31" s="14" t="s">
        <v>232</v>
      </c>
      <c r="M31" s="20"/>
      <c r="N31" s="20" t="s">
        <v>197</v>
      </c>
      <c r="O31" s="16" t="s">
        <v>27</v>
      </c>
      <c r="P31" s="3" t="s">
        <v>97</v>
      </c>
      <c r="Q31" s="124" t="s">
        <v>97</v>
      </c>
      <c r="R31" s="168" t="s">
        <v>97</v>
      </c>
    </row>
    <row r="32" spans="1:19" s="122" customFormat="1" ht="56.25" customHeight="1" x14ac:dyDescent="0.25">
      <c r="A32" s="69" t="s">
        <v>83</v>
      </c>
      <c r="B32" s="14" t="s">
        <v>232</v>
      </c>
      <c r="C32" s="110">
        <v>110</v>
      </c>
      <c r="D32" s="110" t="str">
        <f>D23</f>
        <v>3AP1FG-145/EK,       In=3150А; I отк 40 кА</v>
      </c>
      <c r="E32" s="20">
        <v>2</v>
      </c>
      <c r="F32" s="20" t="s">
        <v>26</v>
      </c>
      <c r="G32" s="16" t="s">
        <v>165</v>
      </c>
      <c r="H32" s="3">
        <v>68</v>
      </c>
      <c r="I32" s="20">
        <v>1</v>
      </c>
      <c r="J32" s="17"/>
      <c r="K32" s="110">
        <v>110</v>
      </c>
      <c r="L32" s="107" t="s">
        <v>257</v>
      </c>
      <c r="M32" s="20"/>
      <c r="N32" s="20" t="s">
        <v>197</v>
      </c>
      <c r="O32" s="16" t="s">
        <v>249</v>
      </c>
      <c r="P32" s="3">
        <v>833</v>
      </c>
      <c r="Q32" s="124">
        <v>1</v>
      </c>
      <c r="R32" s="178">
        <v>100</v>
      </c>
    </row>
    <row r="33" spans="1:18" s="122" customFormat="1" ht="42.75" customHeight="1" x14ac:dyDescent="0.25">
      <c r="A33" s="69" t="s">
        <v>84</v>
      </c>
      <c r="B33" s="14" t="s">
        <v>232</v>
      </c>
      <c r="C33" s="110">
        <v>15</v>
      </c>
      <c r="D33" s="110" t="str">
        <f>D24</f>
        <v xml:space="preserve">ВВ/TEL-20-16/800 У2, In=800А; I отк=20 кА </v>
      </c>
      <c r="E33" s="20">
        <v>18</v>
      </c>
      <c r="F33" s="20" t="s">
        <v>191</v>
      </c>
      <c r="G33" s="16" t="s">
        <v>165</v>
      </c>
      <c r="H33" s="3">
        <v>833</v>
      </c>
      <c r="I33" s="20">
        <v>1</v>
      </c>
      <c r="J33" s="3"/>
      <c r="K33" s="110">
        <v>110</v>
      </c>
      <c r="L33" s="184" t="s">
        <v>257</v>
      </c>
      <c r="M33" s="185"/>
      <c r="N33" s="185" t="s">
        <v>197</v>
      </c>
      <c r="O33" s="186" t="s">
        <v>249</v>
      </c>
      <c r="P33" s="187">
        <v>833</v>
      </c>
      <c r="Q33" s="188">
        <v>1</v>
      </c>
      <c r="R33" s="189" t="s">
        <v>97</v>
      </c>
    </row>
    <row r="34" spans="1:18" s="122" customFormat="1" ht="47.25" x14ac:dyDescent="0.25">
      <c r="A34" s="69" t="s">
        <v>151</v>
      </c>
      <c r="B34" s="14" t="s">
        <v>232</v>
      </c>
      <c r="C34" s="110">
        <v>110</v>
      </c>
      <c r="D34" s="110" t="str">
        <f>D26</f>
        <v>ТДН-16000/110-У1</v>
      </c>
      <c r="E34" s="20" t="s">
        <v>49</v>
      </c>
      <c r="F34" s="20" t="s">
        <v>26</v>
      </c>
      <c r="G34" s="16" t="s">
        <v>166</v>
      </c>
      <c r="H34" s="17">
        <v>100</v>
      </c>
      <c r="I34" s="124"/>
      <c r="J34" s="17"/>
      <c r="K34" s="110">
        <v>110</v>
      </c>
      <c r="L34" s="110" t="str">
        <f>L26</f>
        <v>ТДН-10000/110-У1</v>
      </c>
      <c r="M34" s="20"/>
      <c r="N34" s="20" t="s">
        <v>197</v>
      </c>
      <c r="O34" s="16" t="s">
        <v>250</v>
      </c>
      <c r="P34" s="17">
        <v>100</v>
      </c>
      <c r="Q34" s="124">
        <v>1</v>
      </c>
      <c r="R34" s="168">
        <f>M34*P34*Q34</f>
        <v>0</v>
      </c>
    </row>
    <row r="35" spans="1:18" s="122" customFormat="1" ht="47.25" x14ac:dyDescent="0.25">
      <c r="A35" s="69" t="s">
        <v>152</v>
      </c>
      <c r="B35" s="14" t="s">
        <v>232</v>
      </c>
      <c r="C35" s="110">
        <v>110</v>
      </c>
      <c r="D35" s="110" t="str">
        <f>D27</f>
        <v>ТДН-16000/110-У1</v>
      </c>
      <c r="E35" s="20">
        <v>1</v>
      </c>
      <c r="F35" s="20" t="s">
        <v>26</v>
      </c>
      <c r="G35" s="16" t="s">
        <v>166</v>
      </c>
      <c r="H35" s="17">
        <v>100</v>
      </c>
      <c r="I35" s="124"/>
      <c r="J35" s="17"/>
      <c r="K35" s="110">
        <v>110</v>
      </c>
      <c r="L35" s="189" t="str">
        <f>L27</f>
        <v>ТДН-10000/110-У1</v>
      </c>
      <c r="M35" s="185"/>
      <c r="N35" s="185" t="s">
        <v>197</v>
      </c>
      <c r="O35" s="186" t="s">
        <v>250</v>
      </c>
      <c r="P35" s="190">
        <v>100</v>
      </c>
      <c r="Q35" s="188">
        <v>1</v>
      </c>
      <c r="R35" s="189" t="s">
        <v>97</v>
      </c>
    </row>
    <row r="36" spans="1:18" s="122" customFormat="1" ht="47.25" x14ac:dyDescent="0.25">
      <c r="A36" s="69" t="s">
        <v>155</v>
      </c>
      <c r="B36" s="14" t="s">
        <v>232</v>
      </c>
      <c r="C36" s="110"/>
      <c r="D36" s="110" t="s">
        <v>97</v>
      </c>
      <c r="E36" s="20"/>
      <c r="F36" s="20" t="s">
        <v>26</v>
      </c>
      <c r="G36" s="16" t="s">
        <v>166</v>
      </c>
      <c r="H36" s="3">
        <v>317</v>
      </c>
      <c r="I36" s="124"/>
      <c r="J36" s="3"/>
      <c r="K36" s="153">
        <v>110</v>
      </c>
      <c r="L36" s="126" t="s">
        <v>237</v>
      </c>
      <c r="M36" s="20"/>
      <c r="N36" s="20" t="s">
        <v>235</v>
      </c>
      <c r="O36" s="16" t="s">
        <v>251</v>
      </c>
      <c r="P36" s="3">
        <v>1220</v>
      </c>
      <c r="Q36" s="124">
        <v>1</v>
      </c>
      <c r="R36" s="183">
        <f t="shared" ref="R36:R63" si="2">Q36*P36*M36</f>
        <v>0</v>
      </c>
    </row>
    <row r="37" spans="1:18" s="122" customFormat="1" ht="47.25" x14ac:dyDescent="0.25">
      <c r="A37" s="69" t="s">
        <v>156</v>
      </c>
      <c r="B37" s="14" t="s">
        <v>232</v>
      </c>
      <c r="C37" s="110"/>
      <c r="D37" s="110" t="s">
        <v>97</v>
      </c>
      <c r="E37" s="20"/>
      <c r="F37" s="20" t="s">
        <v>26</v>
      </c>
      <c r="G37" s="16" t="s">
        <v>166</v>
      </c>
      <c r="H37" s="3">
        <v>317</v>
      </c>
      <c r="I37" s="124"/>
      <c r="J37" s="3"/>
      <c r="K37" s="153">
        <v>110</v>
      </c>
      <c r="L37" s="126" t="s">
        <v>238</v>
      </c>
      <c r="M37" s="20"/>
      <c r="N37" s="20" t="s">
        <v>235</v>
      </c>
      <c r="O37" s="16" t="s">
        <v>252</v>
      </c>
      <c r="P37" s="3">
        <v>1275</v>
      </c>
      <c r="Q37" s="124">
        <v>1</v>
      </c>
      <c r="R37" s="183">
        <f t="shared" si="2"/>
        <v>0</v>
      </c>
    </row>
    <row r="38" spans="1:18" s="122" customFormat="1" ht="60" hidden="1" customHeight="1" x14ac:dyDescent="0.25">
      <c r="A38" s="69" t="s">
        <v>204</v>
      </c>
      <c r="B38" s="14" t="s">
        <v>88</v>
      </c>
      <c r="C38" s="110"/>
      <c r="D38" s="110" t="s">
        <v>154</v>
      </c>
      <c r="E38" s="20">
        <f>0.765+0.732</f>
        <v>1.4969999999999999</v>
      </c>
      <c r="F38" s="20" t="s">
        <v>26</v>
      </c>
      <c r="G38" s="16" t="s">
        <v>167</v>
      </c>
      <c r="H38" s="3">
        <v>1220</v>
      </c>
      <c r="I38" s="124"/>
      <c r="J38" s="3"/>
      <c r="K38" s="110"/>
      <c r="L38" s="110"/>
      <c r="M38" s="20"/>
      <c r="N38" s="20"/>
      <c r="O38" s="16"/>
      <c r="P38" s="3"/>
      <c r="Q38" s="124"/>
      <c r="R38" s="183">
        <f t="shared" si="2"/>
        <v>0</v>
      </c>
    </row>
    <row r="39" spans="1:18" s="122" customFormat="1" ht="25.5" hidden="1" customHeight="1" x14ac:dyDescent="0.25">
      <c r="A39" s="69" t="s">
        <v>205</v>
      </c>
      <c r="B39" s="14" t="s">
        <v>74</v>
      </c>
      <c r="C39" s="110"/>
      <c r="D39" s="110" t="s">
        <v>86</v>
      </c>
      <c r="E39" s="20"/>
      <c r="F39" s="20" t="s">
        <v>26</v>
      </c>
      <c r="G39" s="16" t="s">
        <v>168</v>
      </c>
      <c r="H39" s="3">
        <v>1275</v>
      </c>
      <c r="I39" s="124"/>
      <c r="J39" s="3"/>
      <c r="K39" s="110"/>
      <c r="L39" s="110"/>
      <c r="M39" s="20"/>
      <c r="N39" s="20"/>
      <c r="O39" s="16"/>
      <c r="P39" s="3"/>
      <c r="Q39" s="124"/>
      <c r="R39" s="183">
        <f t="shared" si="2"/>
        <v>0</v>
      </c>
    </row>
    <row r="40" spans="1:18" s="122" customFormat="1" hidden="1" x14ac:dyDescent="0.25">
      <c r="A40" s="69">
        <v>6</v>
      </c>
      <c r="B40" s="14" t="s">
        <v>4</v>
      </c>
      <c r="C40" s="110"/>
      <c r="D40" s="110" t="s">
        <v>18</v>
      </c>
      <c r="E40" s="110">
        <v>1</v>
      </c>
      <c r="F40" s="110" t="s">
        <v>17</v>
      </c>
      <c r="G40" s="16" t="s">
        <v>169</v>
      </c>
      <c r="H40" s="12">
        <v>57363</v>
      </c>
      <c r="I40" s="20">
        <v>1</v>
      </c>
      <c r="J40" s="12">
        <f t="shared" ref="J40:J60" si="3">E40*H40*I40</f>
        <v>57363</v>
      </c>
      <c r="K40" s="110"/>
      <c r="L40" s="110"/>
      <c r="M40" s="110"/>
      <c r="N40" s="110"/>
      <c r="O40" s="16"/>
      <c r="P40" s="12"/>
      <c r="Q40" s="20"/>
      <c r="R40" s="183">
        <f t="shared" si="2"/>
        <v>0</v>
      </c>
    </row>
    <row r="41" spans="1:18" s="122" customFormat="1" x14ac:dyDescent="0.25">
      <c r="A41" s="69" t="s">
        <v>204</v>
      </c>
      <c r="B41" s="13" t="s">
        <v>279</v>
      </c>
      <c r="C41" s="110"/>
      <c r="D41" s="110" t="s">
        <v>170</v>
      </c>
      <c r="E41" s="110">
        <v>1</v>
      </c>
      <c r="F41" s="110" t="s">
        <v>171</v>
      </c>
      <c r="G41" s="14" t="s">
        <v>172</v>
      </c>
      <c r="H41" s="12">
        <v>5101</v>
      </c>
      <c r="I41" s="20">
        <v>1</v>
      </c>
      <c r="J41" s="12">
        <f t="shared" si="3"/>
        <v>5101</v>
      </c>
      <c r="K41" s="153">
        <v>110</v>
      </c>
      <c r="L41" s="110" t="s">
        <v>279</v>
      </c>
      <c r="M41" s="110"/>
      <c r="N41" s="110" t="s">
        <v>280</v>
      </c>
      <c r="O41" s="14" t="s">
        <v>172</v>
      </c>
      <c r="P41" s="12">
        <v>5101</v>
      </c>
      <c r="Q41" s="20">
        <v>1</v>
      </c>
      <c r="R41" s="183">
        <f t="shared" si="2"/>
        <v>0</v>
      </c>
    </row>
    <row r="42" spans="1:18" s="122" customFormat="1" x14ac:dyDescent="0.25">
      <c r="A42" s="69" t="s">
        <v>205</v>
      </c>
      <c r="B42" s="14" t="s">
        <v>278</v>
      </c>
      <c r="C42" s="110"/>
      <c r="D42" s="14" t="s">
        <v>173</v>
      </c>
      <c r="E42" s="110">
        <v>1</v>
      </c>
      <c r="F42" s="110" t="s">
        <v>17</v>
      </c>
      <c r="G42" s="14" t="s">
        <v>256</v>
      </c>
      <c r="H42" s="12">
        <v>9450</v>
      </c>
      <c r="I42" s="20">
        <v>1</v>
      </c>
      <c r="J42" s="12">
        <f t="shared" si="3"/>
        <v>9450</v>
      </c>
      <c r="K42" s="153">
        <v>110</v>
      </c>
      <c r="L42" s="153" t="s">
        <v>278</v>
      </c>
      <c r="M42" s="110"/>
      <c r="N42" s="110" t="s">
        <v>314</v>
      </c>
      <c r="O42" s="14" t="s">
        <v>256</v>
      </c>
      <c r="P42" s="12">
        <v>9450</v>
      </c>
      <c r="Q42" s="20">
        <v>1</v>
      </c>
      <c r="R42" s="183">
        <f t="shared" si="2"/>
        <v>0</v>
      </c>
    </row>
    <row r="43" spans="1:18" s="122" customFormat="1" ht="31.5" hidden="1" customHeight="1" x14ac:dyDescent="0.25">
      <c r="A43" s="69"/>
      <c r="B43" s="14" t="s">
        <v>174</v>
      </c>
      <c r="C43" s="110"/>
      <c r="D43" s="110"/>
      <c r="E43" s="110">
        <v>1</v>
      </c>
      <c r="F43" s="110" t="s">
        <v>175</v>
      </c>
      <c r="G43" s="14" t="s">
        <v>176</v>
      </c>
      <c r="H43" s="12">
        <v>90</v>
      </c>
      <c r="I43" s="20">
        <v>1.04</v>
      </c>
      <c r="J43" s="12">
        <f t="shared" si="3"/>
        <v>93.600000000000009</v>
      </c>
      <c r="K43" s="110"/>
      <c r="L43" s="110"/>
      <c r="M43" s="110"/>
      <c r="N43" s="110" t="s">
        <v>314</v>
      </c>
      <c r="O43" s="14"/>
      <c r="P43" s="12"/>
      <c r="Q43" s="20"/>
      <c r="R43" s="183">
        <f t="shared" si="2"/>
        <v>0</v>
      </c>
    </row>
    <row r="44" spans="1:18" s="122" customFormat="1" hidden="1" x14ac:dyDescent="0.25">
      <c r="A44" s="69"/>
      <c r="B44" s="14" t="s">
        <v>177</v>
      </c>
      <c r="C44" s="110"/>
      <c r="D44" s="110"/>
      <c r="E44" s="110">
        <v>1</v>
      </c>
      <c r="F44" s="110" t="s">
        <v>178</v>
      </c>
      <c r="G44" s="14" t="s">
        <v>179</v>
      </c>
      <c r="H44" s="12">
        <v>588</v>
      </c>
      <c r="I44" s="20">
        <v>1.04</v>
      </c>
      <c r="J44" s="12">
        <f t="shared" si="3"/>
        <v>611.52</v>
      </c>
      <c r="K44" s="110"/>
      <c r="L44" s="110"/>
      <c r="M44" s="110"/>
      <c r="N44" s="110" t="s">
        <v>314</v>
      </c>
      <c r="O44" s="14"/>
      <c r="P44" s="12"/>
      <c r="Q44" s="20"/>
      <c r="R44" s="183">
        <f t="shared" si="2"/>
        <v>0</v>
      </c>
    </row>
    <row r="45" spans="1:18" s="163" customFormat="1" ht="31.5" x14ac:dyDescent="0.25">
      <c r="A45" s="158" t="s">
        <v>124</v>
      </c>
      <c r="B45" s="159" t="s">
        <v>180</v>
      </c>
      <c r="C45" s="160"/>
      <c r="D45" s="160"/>
      <c r="E45" s="160">
        <v>1</v>
      </c>
      <c r="F45" s="160" t="s">
        <v>178</v>
      </c>
      <c r="G45" s="159" t="s">
        <v>181</v>
      </c>
      <c r="H45" s="161">
        <v>23531</v>
      </c>
      <c r="I45" s="162">
        <v>1.04</v>
      </c>
      <c r="J45" s="161">
        <f t="shared" si="3"/>
        <v>24472.240000000002</v>
      </c>
      <c r="K45" s="153">
        <v>110</v>
      </c>
      <c r="L45" s="160" t="s">
        <v>267</v>
      </c>
      <c r="M45" s="160"/>
      <c r="N45" s="153" t="s">
        <v>314</v>
      </c>
      <c r="O45" s="159" t="s">
        <v>181</v>
      </c>
      <c r="P45" s="161">
        <v>23531</v>
      </c>
      <c r="Q45" s="162">
        <v>1.04</v>
      </c>
      <c r="R45" s="183">
        <f t="shared" si="2"/>
        <v>0</v>
      </c>
    </row>
    <row r="46" spans="1:18" s="122" customFormat="1" ht="30" x14ac:dyDescent="0.25">
      <c r="A46" s="69" t="s">
        <v>120</v>
      </c>
      <c r="B46" s="14" t="s">
        <v>182</v>
      </c>
      <c r="C46" s="110"/>
      <c r="D46" s="110"/>
      <c r="E46" s="110">
        <v>2</v>
      </c>
      <c r="F46" s="110" t="s">
        <v>178</v>
      </c>
      <c r="G46" s="14" t="s">
        <v>183</v>
      </c>
      <c r="H46" s="12">
        <v>180</v>
      </c>
      <c r="I46" s="20">
        <v>1.04</v>
      </c>
      <c r="J46" s="12">
        <f t="shared" si="3"/>
        <v>374.40000000000003</v>
      </c>
      <c r="K46" s="153">
        <v>110</v>
      </c>
      <c r="L46" s="157" t="s">
        <v>302</v>
      </c>
      <c r="M46" s="110"/>
      <c r="N46" s="153" t="s">
        <v>314</v>
      </c>
      <c r="O46" s="14" t="s">
        <v>183</v>
      </c>
      <c r="P46" s="12">
        <v>180</v>
      </c>
      <c r="Q46" s="20">
        <v>1.04</v>
      </c>
      <c r="R46" s="183">
        <f t="shared" si="2"/>
        <v>0</v>
      </c>
    </row>
    <row r="47" spans="1:18" s="122" customFormat="1" ht="30" x14ac:dyDescent="0.25">
      <c r="A47" s="69" t="s">
        <v>147</v>
      </c>
      <c r="B47" s="14" t="s">
        <v>182</v>
      </c>
      <c r="C47" s="110"/>
      <c r="D47" s="110"/>
      <c r="E47" s="110">
        <v>18</v>
      </c>
      <c r="F47" s="110" t="s">
        <v>178</v>
      </c>
      <c r="G47" s="14" t="s">
        <v>184</v>
      </c>
      <c r="H47" s="12">
        <v>629</v>
      </c>
      <c r="I47" s="20">
        <v>1.04</v>
      </c>
      <c r="J47" s="12">
        <f t="shared" si="3"/>
        <v>11774.880000000001</v>
      </c>
      <c r="K47" s="153">
        <v>110</v>
      </c>
      <c r="L47" s="157" t="s">
        <v>268</v>
      </c>
      <c r="M47" s="110"/>
      <c r="N47" s="153" t="s">
        <v>314</v>
      </c>
      <c r="O47" s="14" t="s">
        <v>184</v>
      </c>
      <c r="P47" s="12">
        <v>629</v>
      </c>
      <c r="Q47" s="20">
        <v>1.04</v>
      </c>
      <c r="R47" s="183">
        <f t="shared" si="2"/>
        <v>0</v>
      </c>
    </row>
    <row r="48" spans="1:18" s="122" customFormat="1" ht="15.75" customHeight="1" x14ac:dyDescent="0.25">
      <c r="A48" s="69" t="s">
        <v>200</v>
      </c>
      <c r="B48" s="14" t="s">
        <v>185</v>
      </c>
      <c r="C48" s="110"/>
      <c r="D48" s="110"/>
      <c r="E48" s="110">
        <v>2</v>
      </c>
      <c r="F48" s="110" t="s">
        <v>178</v>
      </c>
      <c r="G48" s="14" t="s">
        <v>186</v>
      </c>
      <c r="H48" s="12">
        <v>3354</v>
      </c>
      <c r="I48" s="20">
        <v>1.04</v>
      </c>
      <c r="J48" s="12">
        <f t="shared" si="3"/>
        <v>6976.3200000000006</v>
      </c>
      <c r="K48" s="153">
        <v>110</v>
      </c>
      <c r="L48" s="110" t="s">
        <v>276</v>
      </c>
      <c r="M48" s="110"/>
      <c r="N48" s="153" t="s">
        <v>314</v>
      </c>
      <c r="O48" s="14" t="s">
        <v>186</v>
      </c>
      <c r="P48" s="12">
        <v>3354</v>
      </c>
      <c r="Q48" s="20">
        <v>1.04</v>
      </c>
      <c r="R48" s="183">
        <f t="shared" si="2"/>
        <v>0</v>
      </c>
    </row>
    <row r="49" spans="1:18" s="122" customFormat="1" ht="31.5" x14ac:dyDescent="0.25">
      <c r="A49" s="69" t="s">
        <v>201</v>
      </c>
      <c r="B49" s="14" t="s">
        <v>187</v>
      </c>
      <c r="C49" s="110"/>
      <c r="D49" s="110"/>
      <c r="E49" s="110">
        <v>1</v>
      </c>
      <c r="F49" s="110" t="s">
        <v>178</v>
      </c>
      <c r="G49" s="14" t="s">
        <v>188</v>
      </c>
      <c r="H49" s="12">
        <v>1424</v>
      </c>
      <c r="I49" s="20">
        <v>1.04</v>
      </c>
      <c r="J49" s="12">
        <f t="shared" si="3"/>
        <v>1480.96</v>
      </c>
      <c r="K49" s="153">
        <v>110</v>
      </c>
      <c r="L49" s="153" t="s">
        <v>277</v>
      </c>
      <c r="M49" s="110"/>
      <c r="N49" s="153" t="s">
        <v>314</v>
      </c>
      <c r="O49" s="14" t="s">
        <v>188</v>
      </c>
      <c r="P49" s="12">
        <v>1424</v>
      </c>
      <c r="Q49" s="20">
        <v>1.04</v>
      </c>
      <c r="R49" s="183">
        <f t="shared" si="2"/>
        <v>0</v>
      </c>
    </row>
    <row r="50" spans="1:18" s="122" customFormat="1" ht="63" x14ac:dyDescent="0.25">
      <c r="A50" s="69" t="s">
        <v>303</v>
      </c>
      <c r="B50" s="14" t="s">
        <v>304</v>
      </c>
      <c r="C50" s="153"/>
      <c r="D50" s="153"/>
      <c r="E50" s="153"/>
      <c r="F50" s="153"/>
      <c r="G50" s="14"/>
      <c r="H50" s="12"/>
      <c r="I50" s="20"/>
      <c r="J50" s="12"/>
      <c r="K50" s="153"/>
      <c r="L50" s="165" t="s">
        <v>313</v>
      </c>
      <c r="M50" s="166"/>
      <c r="N50" s="165" t="s">
        <v>314</v>
      </c>
      <c r="O50" s="165" t="s">
        <v>315</v>
      </c>
      <c r="P50" s="167">
        <v>177</v>
      </c>
      <c r="Q50" s="167">
        <v>1.07</v>
      </c>
      <c r="R50" s="183">
        <f t="shared" si="2"/>
        <v>0</v>
      </c>
    </row>
    <row r="51" spans="1:18" s="122" customFormat="1" ht="31.5" x14ac:dyDescent="0.25">
      <c r="A51" s="69" t="s">
        <v>306</v>
      </c>
      <c r="B51" s="14" t="s">
        <v>304</v>
      </c>
      <c r="C51" s="153"/>
      <c r="D51" s="153"/>
      <c r="E51" s="153"/>
      <c r="F51" s="153"/>
      <c r="G51" s="14"/>
      <c r="H51" s="12"/>
      <c r="I51" s="20"/>
      <c r="J51" s="12"/>
      <c r="K51" s="153"/>
      <c r="L51" s="165" t="s">
        <v>334</v>
      </c>
      <c r="M51" s="166"/>
      <c r="N51" s="165" t="s">
        <v>314</v>
      </c>
      <c r="O51" s="165" t="s">
        <v>335</v>
      </c>
      <c r="P51" s="167">
        <v>577</v>
      </c>
      <c r="Q51" s="167">
        <v>1.07</v>
      </c>
      <c r="R51" s="183">
        <f t="shared" si="2"/>
        <v>0</v>
      </c>
    </row>
    <row r="52" spans="1:18" s="122" customFormat="1" ht="31.5" x14ac:dyDescent="0.25">
      <c r="A52" s="69" t="s">
        <v>307</v>
      </c>
      <c r="B52" s="14" t="s">
        <v>305</v>
      </c>
      <c r="C52" s="153"/>
      <c r="D52" s="153"/>
      <c r="E52" s="153"/>
      <c r="F52" s="153"/>
      <c r="G52" s="14"/>
      <c r="H52" s="12"/>
      <c r="I52" s="20"/>
      <c r="J52" s="12"/>
      <c r="K52" s="153"/>
      <c r="L52" s="165" t="s">
        <v>316</v>
      </c>
      <c r="M52" s="166"/>
      <c r="N52" s="165" t="s">
        <v>235</v>
      </c>
      <c r="O52" s="165" t="s">
        <v>317</v>
      </c>
      <c r="P52" s="167">
        <v>2289</v>
      </c>
      <c r="Q52" s="167">
        <v>1.04</v>
      </c>
      <c r="R52" s="183">
        <f t="shared" si="2"/>
        <v>0</v>
      </c>
    </row>
    <row r="53" spans="1:18" s="122" customFormat="1" ht="31.5" x14ac:dyDescent="0.25">
      <c r="A53" s="69" t="s">
        <v>308</v>
      </c>
      <c r="B53" s="14" t="s">
        <v>305</v>
      </c>
      <c r="C53" s="153"/>
      <c r="D53" s="153"/>
      <c r="E53" s="153"/>
      <c r="F53" s="153"/>
      <c r="G53" s="14"/>
      <c r="H53" s="12"/>
      <c r="I53" s="20"/>
      <c r="J53" s="12"/>
      <c r="K53" s="153"/>
      <c r="L53" s="165" t="s">
        <v>318</v>
      </c>
      <c r="M53" s="166"/>
      <c r="N53" s="165" t="s">
        <v>235</v>
      </c>
      <c r="O53" s="165" t="s">
        <v>319</v>
      </c>
      <c r="P53" s="167">
        <v>542</v>
      </c>
      <c r="Q53" s="167">
        <v>1.04</v>
      </c>
      <c r="R53" s="183">
        <f t="shared" si="2"/>
        <v>0</v>
      </c>
    </row>
    <row r="54" spans="1:18" s="122" customFormat="1" ht="47.25" x14ac:dyDescent="0.25">
      <c r="A54" s="69" t="s">
        <v>309</v>
      </c>
      <c r="B54" s="14" t="s">
        <v>305</v>
      </c>
      <c r="C54" s="153"/>
      <c r="D54" s="153"/>
      <c r="E54" s="153"/>
      <c r="F54" s="153"/>
      <c r="G54" s="14"/>
      <c r="H54" s="12"/>
      <c r="I54" s="20"/>
      <c r="J54" s="12"/>
      <c r="K54" s="153"/>
      <c r="L54" s="165" t="s">
        <v>320</v>
      </c>
      <c r="M54" s="166"/>
      <c r="N54" s="165" t="s">
        <v>235</v>
      </c>
      <c r="O54" s="165" t="s">
        <v>321</v>
      </c>
      <c r="P54" s="167">
        <v>189</v>
      </c>
      <c r="Q54" s="167">
        <v>1.04</v>
      </c>
      <c r="R54" s="183">
        <f t="shared" si="2"/>
        <v>0</v>
      </c>
    </row>
    <row r="55" spans="1:18" s="122" customFormat="1" ht="63" x14ac:dyDescent="0.25">
      <c r="A55" s="69" t="s">
        <v>310</v>
      </c>
      <c r="B55" s="14" t="s">
        <v>305</v>
      </c>
      <c r="C55" s="153"/>
      <c r="D55" s="153"/>
      <c r="E55" s="153"/>
      <c r="F55" s="153"/>
      <c r="G55" s="14"/>
      <c r="H55" s="12"/>
      <c r="I55" s="20"/>
      <c r="J55" s="12"/>
      <c r="K55" s="153"/>
      <c r="L55" s="165" t="s">
        <v>322</v>
      </c>
      <c r="M55" s="166"/>
      <c r="N55" s="165" t="s">
        <v>235</v>
      </c>
      <c r="O55" s="165" t="s">
        <v>323</v>
      </c>
      <c r="P55" s="167">
        <v>641</v>
      </c>
      <c r="Q55" s="167">
        <v>1.04</v>
      </c>
      <c r="R55" s="183">
        <f t="shared" si="2"/>
        <v>0</v>
      </c>
    </row>
    <row r="56" spans="1:18" s="122" customFormat="1" ht="63" x14ac:dyDescent="0.25">
      <c r="A56" s="69" t="s">
        <v>311</v>
      </c>
      <c r="B56" s="14" t="s">
        <v>305</v>
      </c>
      <c r="C56" s="153"/>
      <c r="D56" s="153"/>
      <c r="E56" s="153"/>
      <c r="F56" s="153"/>
      <c r="G56" s="14"/>
      <c r="H56" s="12"/>
      <c r="I56" s="20"/>
      <c r="J56" s="12"/>
      <c r="K56" s="153"/>
      <c r="L56" s="165" t="s">
        <v>324</v>
      </c>
      <c r="M56" s="166"/>
      <c r="N56" s="165" t="s">
        <v>235</v>
      </c>
      <c r="O56" s="165" t="s">
        <v>325</v>
      </c>
      <c r="P56" s="167">
        <v>137</v>
      </c>
      <c r="Q56" s="167">
        <v>1.04</v>
      </c>
      <c r="R56" s="183">
        <f t="shared" si="2"/>
        <v>0</v>
      </c>
    </row>
    <row r="57" spans="1:18" s="122" customFormat="1" ht="31.5" x14ac:dyDescent="0.25">
      <c r="A57" s="69" t="s">
        <v>312</v>
      </c>
      <c r="B57" s="14" t="s">
        <v>305</v>
      </c>
      <c r="C57" s="153"/>
      <c r="D57" s="153"/>
      <c r="E57" s="153"/>
      <c r="F57" s="153"/>
      <c r="G57" s="14"/>
      <c r="H57" s="12"/>
      <c r="I57" s="20"/>
      <c r="J57" s="12"/>
      <c r="K57" s="153"/>
      <c r="L57" s="165" t="s">
        <v>326</v>
      </c>
      <c r="M57" s="166"/>
      <c r="N57" s="165" t="s">
        <v>235</v>
      </c>
      <c r="O57" s="165" t="s">
        <v>327</v>
      </c>
      <c r="P57" s="167">
        <v>116</v>
      </c>
      <c r="Q57" s="167">
        <v>1.04</v>
      </c>
      <c r="R57" s="183">
        <f t="shared" si="2"/>
        <v>0</v>
      </c>
    </row>
    <row r="58" spans="1:18" s="122" customFormat="1" ht="60" customHeight="1" x14ac:dyDescent="0.25">
      <c r="A58" s="69" t="s">
        <v>332</v>
      </c>
      <c r="B58" s="14" t="s">
        <v>305</v>
      </c>
      <c r="C58" s="153"/>
      <c r="D58" s="153"/>
      <c r="E58" s="153"/>
      <c r="F58" s="153"/>
      <c r="G58" s="14"/>
      <c r="H58" s="12"/>
      <c r="I58" s="20"/>
      <c r="J58" s="12"/>
      <c r="K58" s="153"/>
      <c r="L58" s="165" t="s">
        <v>328</v>
      </c>
      <c r="M58" s="166"/>
      <c r="N58" s="165" t="s">
        <v>235</v>
      </c>
      <c r="O58" s="165" t="s">
        <v>329</v>
      </c>
      <c r="P58" s="167">
        <v>1.3</v>
      </c>
      <c r="Q58" s="167">
        <v>1.04</v>
      </c>
      <c r="R58" s="183">
        <f t="shared" si="2"/>
        <v>0</v>
      </c>
    </row>
    <row r="59" spans="1:18" s="122" customFormat="1" ht="47.25" x14ac:dyDescent="0.25">
      <c r="A59" s="69" t="s">
        <v>333</v>
      </c>
      <c r="B59" s="14" t="s">
        <v>305</v>
      </c>
      <c r="C59" s="153"/>
      <c r="D59" s="153"/>
      <c r="E59" s="153"/>
      <c r="F59" s="153"/>
      <c r="G59" s="14"/>
      <c r="H59" s="12"/>
      <c r="I59" s="20"/>
      <c r="J59" s="12"/>
      <c r="K59" s="153"/>
      <c r="L59" s="165" t="s">
        <v>330</v>
      </c>
      <c r="M59" s="166"/>
      <c r="N59" s="165" t="s">
        <v>235</v>
      </c>
      <c r="O59" s="165" t="s">
        <v>331</v>
      </c>
      <c r="P59" s="167">
        <v>5.5</v>
      </c>
      <c r="Q59" s="167">
        <v>1.04</v>
      </c>
      <c r="R59" s="183">
        <f t="shared" si="2"/>
        <v>0</v>
      </c>
    </row>
    <row r="60" spans="1:18" s="122" customFormat="1" ht="31.5" x14ac:dyDescent="0.25">
      <c r="A60" s="69" t="s">
        <v>303</v>
      </c>
      <c r="B60" s="14" t="s">
        <v>5</v>
      </c>
      <c r="C60" s="110"/>
      <c r="D60" s="110" t="s">
        <v>15</v>
      </c>
      <c r="E60" s="110">
        <v>1</v>
      </c>
      <c r="F60" s="110" t="s">
        <v>17</v>
      </c>
      <c r="G60" s="16" t="s">
        <v>189</v>
      </c>
      <c r="H60" s="12">
        <v>29099</v>
      </c>
      <c r="I60" s="20"/>
      <c r="J60" s="12">
        <f t="shared" si="3"/>
        <v>0</v>
      </c>
      <c r="K60" s="153">
        <v>110</v>
      </c>
      <c r="L60" s="110" t="s">
        <v>282</v>
      </c>
      <c r="M60" s="110"/>
      <c r="N60" s="153" t="s">
        <v>281</v>
      </c>
      <c r="O60" s="16" t="s">
        <v>352</v>
      </c>
      <c r="P60" s="12">
        <v>7500</v>
      </c>
      <c r="Q60" s="20">
        <v>1</v>
      </c>
      <c r="R60" s="183">
        <f t="shared" si="2"/>
        <v>0</v>
      </c>
    </row>
    <row r="61" spans="1:18" s="122" customFormat="1" ht="31.5" hidden="1" x14ac:dyDescent="0.25">
      <c r="A61" s="69" t="s">
        <v>147</v>
      </c>
      <c r="B61" s="14" t="s">
        <v>194</v>
      </c>
      <c r="C61" s="110"/>
      <c r="D61" s="110"/>
      <c r="E61" s="110"/>
      <c r="F61" s="110"/>
      <c r="G61" s="16"/>
      <c r="H61" s="12"/>
      <c r="I61" s="12"/>
      <c r="J61" s="12"/>
      <c r="K61" s="110"/>
      <c r="L61" s="110"/>
      <c r="M61" s="125">
        <f>M31/10000*0</f>
        <v>0</v>
      </c>
      <c r="N61" s="125" t="s">
        <v>196</v>
      </c>
      <c r="O61" s="16" t="s">
        <v>195</v>
      </c>
      <c r="P61" s="12">
        <v>2014</v>
      </c>
      <c r="Q61" s="12">
        <v>1</v>
      </c>
      <c r="R61" s="183">
        <f t="shared" si="2"/>
        <v>0</v>
      </c>
    </row>
    <row r="62" spans="1:18" s="122" customFormat="1" ht="47.25" hidden="1" x14ac:dyDescent="0.25">
      <c r="A62" s="69" t="s">
        <v>200</v>
      </c>
      <c r="B62" s="14" t="s">
        <v>198</v>
      </c>
      <c r="C62" s="110"/>
      <c r="D62" s="110"/>
      <c r="E62" s="110"/>
      <c r="F62" s="110"/>
      <c r="G62" s="16"/>
      <c r="H62" s="12"/>
      <c r="I62" s="12"/>
      <c r="J62" s="12"/>
      <c r="K62" s="110"/>
      <c r="L62" s="110"/>
      <c r="M62" s="20">
        <v>0</v>
      </c>
      <c r="N62" s="110" t="s">
        <v>197</v>
      </c>
      <c r="O62" s="16" t="s">
        <v>199</v>
      </c>
      <c r="P62" s="12">
        <v>18</v>
      </c>
      <c r="Q62" s="12">
        <v>1</v>
      </c>
      <c r="R62" s="183">
        <f t="shared" si="2"/>
        <v>0</v>
      </c>
    </row>
    <row r="63" spans="1:18" s="122" customFormat="1" ht="47.25" hidden="1" x14ac:dyDescent="0.25">
      <c r="A63" s="69" t="s">
        <v>201</v>
      </c>
      <c r="B63" s="14" t="s">
        <v>203</v>
      </c>
      <c r="C63" s="125"/>
      <c r="D63" s="125"/>
      <c r="E63" s="125"/>
      <c r="F63" s="125"/>
      <c r="G63" s="16"/>
      <c r="H63" s="12"/>
      <c r="I63" s="12"/>
      <c r="J63" s="12"/>
      <c r="K63" s="125"/>
      <c r="L63" s="125"/>
      <c r="M63" s="20">
        <f>M61</f>
        <v>0</v>
      </c>
      <c r="N63" s="125" t="s">
        <v>196</v>
      </c>
      <c r="O63" s="16" t="s">
        <v>202</v>
      </c>
      <c r="P63" s="12">
        <v>367</v>
      </c>
      <c r="Q63" s="12">
        <v>1</v>
      </c>
      <c r="R63" s="183">
        <f t="shared" si="2"/>
        <v>0</v>
      </c>
    </row>
    <row r="64" spans="1:18" s="122" customFormat="1" ht="47.25" x14ac:dyDescent="0.25">
      <c r="A64" s="69"/>
      <c r="B64" s="14" t="s">
        <v>66</v>
      </c>
      <c r="C64" s="110" t="s">
        <v>97</v>
      </c>
      <c r="D64" s="110" t="s">
        <v>97</v>
      </c>
      <c r="E64" s="110" t="s">
        <v>97</v>
      </c>
      <c r="F64" s="110" t="s">
        <v>97</v>
      </c>
      <c r="G64" s="110" t="s">
        <v>97</v>
      </c>
      <c r="H64" s="110" t="s">
        <v>97</v>
      </c>
      <c r="I64" s="17"/>
      <c r="J64" s="17">
        <f>SUM(J23:J24,J26:J27,J30,J40:J60)</f>
        <v>310205.42000000004</v>
      </c>
      <c r="K64" s="110" t="s">
        <v>97</v>
      </c>
      <c r="L64" s="110" t="s">
        <v>97</v>
      </c>
      <c r="M64" s="110" t="s">
        <v>97</v>
      </c>
      <c r="N64" s="110" t="s">
        <v>97</v>
      </c>
      <c r="O64" s="110" t="s">
        <v>97</v>
      </c>
      <c r="P64" s="110" t="s">
        <v>97</v>
      </c>
      <c r="Q64" s="17"/>
      <c r="R64" s="197">
        <f>SUM(R23:R63)</f>
        <v>102.2</v>
      </c>
    </row>
    <row r="65" spans="1:8" x14ac:dyDescent="0.25">
      <c r="A65" s="49"/>
      <c r="B65" s="49"/>
      <c r="C65" s="49"/>
      <c r="D65" s="49"/>
      <c r="E65" s="49"/>
      <c r="F65" s="49"/>
      <c r="G65" s="49"/>
    </row>
    <row r="66" spans="1:8" x14ac:dyDescent="0.25">
      <c r="A66" s="49"/>
      <c r="B66" s="49"/>
      <c r="C66" s="49"/>
      <c r="D66" s="49"/>
      <c r="E66" s="49"/>
      <c r="F66" s="49"/>
      <c r="G66" s="49"/>
    </row>
    <row r="67" spans="1:8" x14ac:dyDescent="0.25">
      <c r="A67" s="49"/>
      <c r="B67" s="49"/>
      <c r="C67" s="49"/>
      <c r="D67" s="49"/>
      <c r="E67" s="49"/>
      <c r="F67" s="49"/>
      <c r="G67" s="49"/>
      <c r="H67" s="49"/>
    </row>
    <row r="68" spans="1:8" x14ac:dyDescent="0.25">
      <c r="A68" s="49"/>
      <c r="B68" s="49"/>
      <c r="C68" s="49"/>
      <c r="D68" s="49"/>
      <c r="E68" s="49"/>
      <c r="F68" s="49"/>
      <c r="G68" s="49"/>
    </row>
    <row r="69" spans="1:8" x14ac:dyDescent="0.25">
      <c r="A69" s="49"/>
      <c r="B69" s="49"/>
      <c r="C69" s="49"/>
      <c r="D69" s="49"/>
      <c r="E69" s="49"/>
      <c r="F69" s="49"/>
      <c r="G69" s="49"/>
    </row>
    <row r="70" spans="1:8" x14ac:dyDescent="0.25">
      <c r="A70" s="200"/>
      <c r="B70" s="201"/>
      <c r="C70" s="201"/>
      <c r="D70" s="201"/>
      <c r="E70" s="201"/>
      <c r="F70" s="201"/>
      <c r="G70" s="201"/>
    </row>
    <row r="71" spans="1:8" x14ac:dyDescent="0.25">
      <c r="A71" s="202"/>
      <c r="B71" s="202"/>
      <c r="C71" s="202"/>
      <c r="D71" s="202"/>
      <c r="E71" s="202"/>
      <c r="F71" s="202"/>
      <c r="G71" s="202"/>
    </row>
    <row r="72" spans="1:8" x14ac:dyDescent="0.25">
      <c r="B72" s="49"/>
    </row>
    <row r="76" spans="1:8" x14ac:dyDescent="0.25">
      <c r="B76" s="49"/>
    </row>
  </sheetData>
  <mergeCells count="25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70:G70"/>
    <mergeCell ref="A71:G71"/>
    <mergeCell ref="K17:R17"/>
    <mergeCell ref="K18:R18"/>
    <mergeCell ref="O19:R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1"/>
  <sheetViews>
    <sheetView view="pageBreakPreview" zoomScale="90" zoomScaleNormal="70" zoomScaleSheetLayoutView="90" workbookViewId="0">
      <pane xSplit="2" ySplit="7" topLeftCell="E17" activePane="bottomRight" state="frozen"/>
      <selection pane="topRight" activeCell="C1" sqref="C1"/>
      <selection pane="bottomLeft" activeCell="A8" sqref="A8"/>
      <selection pane="bottomRight" activeCell="L23" sqref="L23"/>
    </sheetView>
  </sheetViews>
  <sheetFormatPr defaultColWidth="9" defaultRowHeight="15.75" x14ac:dyDescent="0.25"/>
  <cols>
    <col min="1" max="1" width="11" style="66" customWidth="1"/>
    <col min="2" max="2" width="34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180" customWidth="1"/>
    <col min="16" max="16" width="15.125" style="6" customWidth="1"/>
    <col min="17" max="17" width="15.75" style="6" customWidth="1"/>
    <col min="18" max="18" width="0.5" style="6" customWidth="1"/>
    <col min="19" max="16384" width="9" style="6"/>
  </cols>
  <sheetData>
    <row r="1" spans="1:17" s="18" customFormat="1" x14ac:dyDescent="0.25">
      <c r="A1" s="70"/>
      <c r="B1" s="24"/>
      <c r="C1" s="25"/>
      <c r="D1" s="26"/>
      <c r="E1" s="26"/>
      <c r="F1" s="26"/>
      <c r="G1" s="23"/>
      <c r="H1" s="23"/>
      <c r="I1" s="27"/>
      <c r="J1" s="5"/>
      <c r="K1" s="6"/>
      <c r="L1" s="6"/>
      <c r="O1" s="182"/>
    </row>
    <row r="2" spans="1:17" s="18" customFormat="1" x14ac:dyDescent="0.25">
      <c r="A2" s="208" t="s">
        <v>14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</row>
    <row r="3" spans="1:17" s="18" customFormat="1" x14ac:dyDescent="0.25">
      <c r="A3" s="209" t="s">
        <v>0</v>
      </c>
      <c r="B3" s="207" t="s">
        <v>2</v>
      </c>
      <c r="C3" s="203" t="s">
        <v>35</v>
      </c>
      <c r="D3" s="203"/>
      <c r="E3" s="203"/>
      <c r="F3" s="203"/>
      <c r="G3" s="203"/>
      <c r="H3" s="203"/>
      <c r="I3" s="203"/>
      <c r="J3" s="229" t="s">
        <v>36</v>
      </c>
      <c r="K3" s="202"/>
      <c r="L3" s="202"/>
      <c r="M3" s="202"/>
      <c r="N3" s="202"/>
      <c r="O3" s="202"/>
      <c r="P3" s="202"/>
      <c r="Q3" s="202"/>
    </row>
    <row r="4" spans="1:17" s="18" customFormat="1" ht="47.25" customHeight="1" x14ac:dyDescent="0.25">
      <c r="A4" s="209"/>
      <c r="B4" s="207"/>
      <c r="C4" s="20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207"/>
      <c r="E4" s="207"/>
      <c r="F4" s="207"/>
      <c r="G4" s="207"/>
      <c r="H4" s="207"/>
      <c r="I4" s="207"/>
      <c r="J4" s="227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228"/>
      <c r="L4" s="228"/>
      <c r="M4" s="228"/>
      <c r="N4" s="228"/>
      <c r="O4" s="228"/>
      <c r="P4" s="228"/>
      <c r="Q4" s="228"/>
    </row>
    <row r="5" spans="1:17" ht="33.75" customHeight="1" x14ac:dyDescent="0.25">
      <c r="A5" s="209"/>
      <c r="B5" s="207"/>
      <c r="C5" s="207" t="s">
        <v>11</v>
      </c>
      <c r="D5" s="207"/>
      <c r="E5" s="207"/>
      <c r="F5" s="207"/>
      <c r="G5" s="207" t="s">
        <v>98</v>
      </c>
      <c r="H5" s="226"/>
      <c r="I5" s="226"/>
      <c r="J5" s="207" t="s">
        <v>11</v>
      </c>
      <c r="K5" s="207"/>
      <c r="L5" s="207"/>
      <c r="M5" s="207"/>
      <c r="N5" s="207" t="s">
        <v>98</v>
      </c>
      <c r="O5" s="207"/>
      <c r="P5" s="207"/>
      <c r="Q5" s="207"/>
    </row>
    <row r="6" spans="1:17" s="9" customFormat="1" ht="94.5" x14ac:dyDescent="0.25">
      <c r="A6" s="209"/>
      <c r="B6" s="207"/>
      <c r="C6" s="82" t="s">
        <v>25</v>
      </c>
      <c r="D6" s="82" t="s">
        <v>8</v>
      </c>
      <c r="E6" s="82" t="s">
        <v>89</v>
      </c>
      <c r="F6" s="82" t="s">
        <v>10</v>
      </c>
      <c r="G6" s="82" t="s">
        <v>12</v>
      </c>
      <c r="H6" s="82" t="s">
        <v>43</v>
      </c>
      <c r="I6" s="12" t="s">
        <v>44</v>
      </c>
      <c r="J6" s="82" t="s">
        <v>25</v>
      </c>
      <c r="K6" s="82" t="s">
        <v>8</v>
      </c>
      <c r="L6" s="82" t="s">
        <v>89</v>
      </c>
      <c r="M6" s="82" t="s">
        <v>10</v>
      </c>
      <c r="N6" s="82" t="s">
        <v>12</v>
      </c>
      <c r="O6" s="178" t="s">
        <v>45</v>
      </c>
      <c r="P6" s="26" t="s">
        <v>159</v>
      </c>
      <c r="Q6" s="12" t="s">
        <v>44</v>
      </c>
    </row>
    <row r="7" spans="1:17" s="11" customFormat="1" x14ac:dyDescent="0.25">
      <c r="A7" s="81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12">
        <v>9</v>
      </c>
      <c r="J7" s="82">
        <v>10</v>
      </c>
      <c r="K7" s="12">
        <v>11</v>
      </c>
      <c r="L7" s="82">
        <v>12</v>
      </c>
      <c r="M7" s="12">
        <v>13</v>
      </c>
      <c r="N7" s="82">
        <v>14</v>
      </c>
      <c r="O7" s="12">
        <v>15</v>
      </c>
      <c r="P7" s="82">
        <v>16</v>
      </c>
    </row>
    <row r="8" spans="1:17" s="18" customFormat="1" ht="32.25" customHeight="1" x14ac:dyDescent="0.25">
      <c r="A8" s="81">
        <v>1</v>
      </c>
      <c r="B8" s="13" t="s">
        <v>30</v>
      </c>
      <c r="C8" s="82" t="s">
        <v>97</v>
      </c>
      <c r="D8" s="82" t="s">
        <v>97</v>
      </c>
      <c r="E8" s="82" t="s">
        <v>97</v>
      </c>
      <c r="F8" s="82" t="s">
        <v>97</v>
      </c>
      <c r="G8" s="82" t="s">
        <v>97</v>
      </c>
      <c r="H8" s="82" t="s">
        <v>97</v>
      </c>
      <c r="I8" s="82" t="s">
        <v>97</v>
      </c>
      <c r="J8" s="178" t="s">
        <v>97</v>
      </c>
      <c r="K8" s="178" t="s">
        <v>97</v>
      </c>
      <c r="L8" s="178" t="s">
        <v>97</v>
      </c>
      <c r="M8" s="178" t="s">
        <v>97</v>
      </c>
      <c r="N8" s="178" t="s">
        <v>97</v>
      </c>
      <c r="O8" s="178" t="s">
        <v>97</v>
      </c>
      <c r="P8" s="178" t="s">
        <v>97</v>
      </c>
      <c r="Q8" s="178" t="s">
        <v>97</v>
      </c>
    </row>
    <row r="9" spans="1:17" s="18" customFormat="1" ht="48" customHeight="1" x14ac:dyDescent="0.25">
      <c r="A9" s="81" t="s">
        <v>75</v>
      </c>
      <c r="B9" s="14" t="s">
        <v>62</v>
      </c>
      <c r="C9" s="178" t="s">
        <v>97</v>
      </c>
      <c r="D9" s="178" t="s">
        <v>97</v>
      </c>
      <c r="E9" s="178" t="s">
        <v>97</v>
      </c>
      <c r="F9" s="178" t="s">
        <v>97</v>
      </c>
      <c r="G9" s="178" t="s">
        <v>97</v>
      </c>
      <c r="H9" s="178" t="s">
        <v>97</v>
      </c>
      <c r="I9" s="178" t="s">
        <v>97</v>
      </c>
      <c r="J9" s="178">
        <v>110</v>
      </c>
      <c r="K9" s="107" t="s">
        <v>257</v>
      </c>
      <c r="L9" s="178">
        <v>3</v>
      </c>
      <c r="M9" s="178" t="s">
        <v>59</v>
      </c>
      <c r="N9" s="15" t="s">
        <v>160</v>
      </c>
      <c r="O9" s="12">
        <v>23135</v>
      </c>
      <c r="P9" s="183">
        <v>1.1000000000000001</v>
      </c>
      <c r="Q9" s="183">
        <f>P9*O9*L9</f>
        <v>76345.500000000015</v>
      </c>
    </row>
    <row r="10" spans="1:17" s="18" customFormat="1" ht="55.5" customHeight="1" x14ac:dyDescent="0.25">
      <c r="A10" s="81" t="s">
        <v>76</v>
      </c>
      <c r="B10" s="14" t="s">
        <v>63</v>
      </c>
      <c r="C10" s="178" t="s">
        <v>97</v>
      </c>
      <c r="D10" s="178" t="s">
        <v>97</v>
      </c>
      <c r="E10" s="178" t="s">
        <v>97</v>
      </c>
      <c r="F10" s="178" t="s">
        <v>97</v>
      </c>
      <c r="G10" s="178" t="s">
        <v>97</v>
      </c>
      <c r="H10" s="178" t="s">
        <v>97</v>
      </c>
      <c r="I10" s="178" t="s">
        <v>97</v>
      </c>
      <c r="J10" s="178">
        <v>15</v>
      </c>
      <c r="K10" s="107" t="s">
        <v>258</v>
      </c>
      <c r="L10" s="178">
        <v>14</v>
      </c>
      <c r="M10" s="178" t="s">
        <v>59</v>
      </c>
      <c r="N10" s="15" t="s">
        <v>248</v>
      </c>
      <c r="O10" s="12">
        <v>1188</v>
      </c>
      <c r="P10" s="183">
        <v>1.1000000000000001</v>
      </c>
      <c r="Q10" s="183">
        <f>P10*O10*L10</f>
        <v>18295.200000000004</v>
      </c>
    </row>
    <row r="11" spans="1:17" s="18" customFormat="1" ht="52.5" customHeight="1" x14ac:dyDescent="0.25">
      <c r="A11" s="69">
        <v>2</v>
      </c>
      <c r="B11" s="13" t="s">
        <v>23</v>
      </c>
      <c r="C11" s="178" t="s">
        <v>97</v>
      </c>
      <c r="D11" s="178" t="s">
        <v>97</v>
      </c>
      <c r="E11" s="178" t="s">
        <v>97</v>
      </c>
      <c r="F11" s="178" t="s">
        <v>97</v>
      </c>
      <c r="G11" s="178" t="s">
        <v>97</v>
      </c>
      <c r="H11" s="178" t="s">
        <v>97</v>
      </c>
      <c r="I11" s="178" t="s">
        <v>97</v>
      </c>
      <c r="J11" s="178" t="s">
        <v>97</v>
      </c>
      <c r="K11" s="178" t="s">
        <v>97</v>
      </c>
      <c r="L11" s="178" t="s">
        <v>97</v>
      </c>
      <c r="M11" s="178" t="s">
        <v>97</v>
      </c>
      <c r="N11" s="178" t="s">
        <v>97</v>
      </c>
      <c r="O11" s="178" t="s">
        <v>97</v>
      </c>
      <c r="P11" s="178" t="s">
        <v>97</v>
      </c>
      <c r="Q11" s="178" t="s">
        <v>97</v>
      </c>
    </row>
    <row r="12" spans="1:17" s="18" customFormat="1" ht="32.25" customHeight="1" x14ac:dyDescent="0.25">
      <c r="A12" s="69" t="s">
        <v>77</v>
      </c>
      <c r="B12" s="14" t="s">
        <v>60</v>
      </c>
      <c r="C12" s="178" t="s">
        <v>97</v>
      </c>
      <c r="D12" s="178" t="s">
        <v>97</v>
      </c>
      <c r="E12" s="178" t="s">
        <v>97</v>
      </c>
      <c r="F12" s="178" t="s">
        <v>97</v>
      </c>
      <c r="G12" s="178" t="s">
        <v>97</v>
      </c>
      <c r="H12" s="178" t="s">
        <v>97</v>
      </c>
      <c r="I12" s="178" t="s">
        <v>97</v>
      </c>
      <c r="J12" s="178">
        <v>110</v>
      </c>
      <c r="K12" s="181" t="s">
        <v>350</v>
      </c>
      <c r="L12" s="178">
        <v>1</v>
      </c>
      <c r="M12" s="178" t="s">
        <v>59</v>
      </c>
      <c r="N12" s="15" t="s">
        <v>351</v>
      </c>
      <c r="O12" s="12">
        <v>28252</v>
      </c>
      <c r="P12" s="183">
        <v>1.05</v>
      </c>
      <c r="Q12" s="183">
        <f t="shared" ref="Q12:Q14" si="0">P12*O12*L12</f>
        <v>29664.600000000002</v>
      </c>
    </row>
    <row r="13" spans="1:17" s="18" customFormat="1" ht="32.25" customHeight="1" x14ac:dyDescent="0.25">
      <c r="A13" s="69" t="s">
        <v>78</v>
      </c>
      <c r="B13" s="14" t="s">
        <v>61</v>
      </c>
      <c r="C13" s="178" t="s">
        <v>97</v>
      </c>
      <c r="D13" s="178" t="s">
        <v>97</v>
      </c>
      <c r="E13" s="178" t="s">
        <v>97</v>
      </c>
      <c r="F13" s="178" t="s">
        <v>97</v>
      </c>
      <c r="G13" s="178" t="s">
        <v>97</v>
      </c>
      <c r="H13" s="178" t="s">
        <v>97</v>
      </c>
      <c r="I13" s="178" t="s">
        <v>97</v>
      </c>
      <c r="J13" s="178">
        <v>15</v>
      </c>
      <c r="K13" s="178" t="s">
        <v>340</v>
      </c>
      <c r="L13" s="178">
        <v>1</v>
      </c>
      <c r="M13" s="178" t="s">
        <v>59</v>
      </c>
      <c r="N13" s="178" t="s">
        <v>341</v>
      </c>
      <c r="O13" s="178">
        <v>4625</v>
      </c>
      <c r="P13" s="183">
        <v>1.05</v>
      </c>
      <c r="Q13" s="183">
        <f t="shared" si="0"/>
        <v>4856.25</v>
      </c>
    </row>
    <row r="14" spans="1:17" s="18" customFormat="1" ht="32.25" customHeight="1" x14ac:dyDescent="0.25">
      <c r="A14" s="69" t="s">
        <v>1</v>
      </c>
      <c r="B14" s="14" t="s">
        <v>1</v>
      </c>
      <c r="C14" s="178" t="s">
        <v>97</v>
      </c>
      <c r="D14" s="178" t="s">
        <v>97</v>
      </c>
      <c r="E14" s="178" t="s">
        <v>97</v>
      </c>
      <c r="F14" s="178" t="s">
        <v>97</v>
      </c>
      <c r="G14" s="178" t="s">
        <v>97</v>
      </c>
      <c r="H14" s="178" t="s">
        <v>97</v>
      </c>
      <c r="I14" s="178" t="s">
        <v>97</v>
      </c>
      <c r="J14" s="178">
        <v>15</v>
      </c>
      <c r="K14" s="178" t="s">
        <v>339</v>
      </c>
      <c r="L14" s="178">
        <v>1</v>
      </c>
      <c r="M14" s="178" t="s">
        <v>59</v>
      </c>
      <c r="N14" s="178" t="s">
        <v>338</v>
      </c>
      <c r="O14" s="178">
        <v>189</v>
      </c>
      <c r="P14" s="183">
        <v>1.05</v>
      </c>
      <c r="Q14" s="183">
        <f t="shared" si="0"/>
        <v>198.45000000000002</v>
      </c>
    </row>
    <row r="15" spans="1:17" s="18" customFormat="1" ht="48.75" customHeight="1" x14ac:dyDescent="0.25">
      <c r="A15" s="69" t="s">
        <v>79</v>
      </c>
      <c r="B15" s="14" t="s">
        <v>114</v>
      </c>
      <c r="C15" s="178" t="s">
        <v>97</v>
      </c>
      <c r="D15" s="178" t="s">
        <v>97</v>
      </c>
      <c r="E15" s="178" t="s">
        <v>97</v>
      </c>
      <c r="F15" s="178" t="s">
        <v>97</v>
      </c>
      <c r="G15" s="178" t="s">
        <v>97</v>
      </c>
      <c r="H15" s="178" t="s">
        <v>97</v>
      </c>
      <c r="I15" s="178" t="s">
        <v>97</v>
      </c>
      <c r="J15" s="178"/>
      <c r="K15" s="178" t="s">
        <v>150</v>
      </c>
      <c r="L15" s="183" t="s">
        <v>97</v>
      </c>
      <c r="M15" s="183" t="s">
        <v>197</v>
      </c>
      <c r="N15" s="16" t="s">
        <v>164</v>
      </c>
      <c r="O15" s="183">
        <v>3.02</v>
      </c>
      <c r="P15" s="183">
        <v>1</v>
      </c>
      <c r="Q15" s="178" t="s">
        <v>97</v>
      </c>
    </row>
    <row r="16" spans="1:17" s="18" customFormat="1" ht="47.25" customHeight="1" x14ac:dyDescent="0.25">
      <c r="A16" s="69" t="s">
        <v>81</v>
      </c>
      <c r="B16" s="14" t="s">
        <v>64</v>
      </c>
      <c r="C16" s="178" t="s">
        <v>97</v>
      </c>
      <c r="D16" s="178" t="s">
        <v>97</v>
      </c>
      <c r="E16" s="178" t="s">
        <v>97</v>
      </c>
      <c r="F16" s="178" t="s">
        <v>97</v>
      </c>
      <c r="G16" s="178" t="s">
        <v>97</v>
      </c>
      <c r="H16" s="178" t="s">
        <v>97</v>
      </c>
      <c r="I16" s="178" t="s">
        <v>97</v>
      </c>
      <c r="J16" s="178"/>
      <c r="K16" s="14" t="s">
        <v>232</v>
      </c>
      <c r="L16" s="183">
        <f>Q17+Q18</f>
        <v>2599</v>
      </c>
      <c r="M16" s="183" t="s">
        <v>197</v>
      </c>
      <c r="N16" s="16" t="s">
        <v>27</v>
      </c>
      <c r="O16" s="3" t="s">
        <v>97</v>
      </c>
      <c r="P16" s="124" t="s">
        <v>97</v>
      </c>
      <c r="Q16" s="178" t="s">
        <v>97</v>
      </c>
    </row>
    <row r="17" spans="1:17" s="18" customFormat="1" ht="32.25" customHeight="1" x14ac:dyDescent="0.25">
      <c r="A17" s="69" t="s">
        <v>82</v>
      </c>
      <c r="B17" s="14" t="s">
        <v>65</v>
      </c>
      <c r="C17" s="178" t="s">
        <v>97</v>
      </c>
      <c r="D17" s="178" t="s">
        <v>97</v>
      </c>
      <c r="E17" s="178" t="s">
        <v>97</v>
      </c>
      <c r="F17" s="178" t="s">
        <v>97</v>
      </c>
      <c r="G17" s="178" t="s">
        <v>97</v>
      </c>
      <c r="H17" s="178" t="s">
        <v>97</v>
      </c>
      <c r="I17" s="178" t="s">
        <v>97</v>
      </c>
      <c r="J17" s="178">
        <v>110</v>
      </c>
      <c r="K17" s="107" t="s">
        <v>257</v>
      </c>
      <c r="L17" s="183">
        <v>3</v>
      </c>
      <c r="M17" s="183" t="s">
        <v>197</v>
      </c>
      <c r="N17" s="16" t="s">
        <v>249</v>
      </c>
      <c r="O17" s="3">
        <v>833</v>
      </c>
      <c r="P17" s="124">
        <v>1</v>
      </c>
      <c r="Q17" s="183">
        <f t="shared" ref="Q17:Q27" si="1">P17*O17*L17</f>
        <v>2499</v>
      </c>
    </row>
    <row r="18" spans="1:17" s="18" customFormat="1" ht="32.25" customHeight="1" x14ac:dyDescent="0.25">
      <c r="A18" s="69" t="s">
        <v>85</v>
      </c>
      <c r="B18" s="14"/>
      <c r="C18" s="178" t="s">
        <v>97</v>
      </c>
      <c r="D18" s="178" t="s">
        <v>97</v>
      </c>
      <c r="E18" s="178" t="s">
        <v>97</v>
      </c>
      <c r="F18" s="178" t="s">
        <v>97</v>
      </c>
      <c r="G18" s="178" t="s">
        <v>97</v>
      </c>
      <c r="H18" s="178" t="s">
        <v>97</v>
      </c>
      <c r="I18" s="178" t="s">
        <v>97</v>
      </c>
      <c r="J18" s="178">
        <v>110</v>
      </c>
      <c r="K18" s="178" t="s">
        <v>350</v>
      </c>
      <c r="L18" s="183">
        <v>1</v>
      </c>
      <c r="M18" s="183" t="s">
        <v>197</v>
      </c>
      <c r="N18" s="16" t="s">
        <v>250</v>
      </c>
      <c r="O18" s="17">
        <v>100</v>
      </c>
      <c r="P18" s="124">
        <v>1</v>
      </c>
      <c r="Q18" s="183">
        <f t="shared" si="1"/>
        <v>100</v>
      </c>
    </row>
    <row r="19" spans="1:17" s="18" customFormat="1" ht="32.25" customHeight="1" x14ac:dyDescent="0.25">
      <c r="A19" s="69" t="s">
        <v>152</v>
      </c>
      <c r="B19" s="106"/>
      <c r="C19" s="178" t="s">
        <v>97</v>
      </c>
      <c r="D19" s="178" t="s">
        <v>97</v>
      </c>
      <c r="E19" s="178" t="s">
        <v>97</v>
      </c>
      <c r="F19" s="178" t="s">
        <v>97</v>
      </c>
      <c r="G19" s="178" t="s">
        <v>97</v>
      </c>
      <c r="H19" s="178" t="s">
        <v>97</v>
      </c>
      <c r="I19" s="178" t="s">
        <v>97</v>
      </c>
      <c r="J19" s="178">
        <v>110</v>
      </c>
      <c r="K19" s="160" t="s">
        <v>267</v>
      </c>
      <c r="L19" s="160">
        <v>0</v>
      </c>
      <c r="M19" s="178" t="s">
        <v>314</v>
      </c>
      <c r="N19" s="159" t="s">
        <v>181</v>
      </c>
      <c r="O19" s="161">
        <v>23531</v>
      </c>
      <c r="P19" s="162">
        <v>1.04</v>
      </c>
      <c r="Q19" s="183">
        <f t="shared" si="1"/>
        <v>0</v>
      </c>
    </row>
    <row r="20" spans="1:17" s="18" customFormat="1" ht="32.25" customHeight="1" x14ac:dyDescent="0.25">
      <c r="A20" s="69">
        <v>6</v>
      </c>
      <c r="B20" s="14"/>
      <c r="C20" s="178" t="s">
        <v>97</v>
      </c>
      <c r="D20" s="178" t="s">
        <v>97</v>
      </c>
      <c r="E20" s="178" t="s">
        <v>97</v>
      </c>
      <c r="F20" s="178" t="s">
        <v>97</v>
      </c>
      <c r="G20" s="178" t="s">
        <v>97</v>
      </c>
      <c r="H20" s="178" t="s">
        <v>97</v>
      </c>
      <c r="I20" s="178" t="s">
        <v>97</v>
      </c>
      <c r="J20" s="178">
        <v>110</v>
      </c>
      <c r="K20" s="160" t="s">
        <v>302</v>
      </c>
      <c r="L20" s="178">
        <v>3</v>
      </c>
      <c r="M20" s="178" t="s">
        <v>314</v>
      </c>
      <c r="N20" s="14" t="s">
        <v>183</v>
      </c>
      <c r="O20" s="12">
        <v>180</v>
      </c>
      <c r="P20" s="183">
        <v>1.04</v>
      </c>
      <c r="Q20" s="183">
        <f t="shared" si="1"/>
        <v>561.6</v>
      </c>
    </row>
    <row r="21" spans="1:17" s="18" customFormat="1" ht="32.25" customHeight="1" x14ac:dyDescent="0.25">
      <c r="A21" s="69" t="s">
        <v>153</v>
      </c>
      <c r="B21" s="14"/>
      <c r="C21" s="178" t="s">
        <v>97</v>
      </c>
      <c r="D21" s="178" t="s">
        <v>97</v>
      </c>
      <c r="E21" s="178" t="s">
        <v>97</v>
      </c>
      <c r="F21" s="178" t="s">
        <v>97</v>
      </c>
      <c r="G21" s="178" t="s">
        <v>97</v>
      </c>
      <c r="H21" s="178" t="s">
        <v>97</v>
      </c>
      <c r="I21" s="178" t="s">
        <v>97</v>
      </c>
      <c r="J21" s="178">
        <v>110</v>
      </c>
      <c r="K21" s="160" t="s">
        <v>268</v>
      </c>
      <c r="L21" s="178">
        <v>14</v>
      </c>
      <c r="M21" s="178" t="s">
        <v>314</v>
      </c>
      <c r="N21" s="14" t="s">
        <v>184</v>
      </c>
      <c r="O21" s="12">
        <v>629</v>
      </c>
      <c r="P21" s="183">
        <v>1.04</v>
      </c>
      <c r="Q21" s="183">
        <f t="shared" si="1"/>
        <v>9158.24</v>
      </c>
    </row>
    <row r="22" spans="1:17" s="18" customFormat="1" ht="32.25" customHeight="1" x14ac:dyDescent="0.25">
      <c r="A22" s="69" t="s">
        <v>1</v>
      </c>
      <c r="B22" s="14"/>
      <c r="C22" s="178" t="s">
        <v>97</v>
      </c>
      <c r="D22" s="178" t="s">
        <v>97</v>
      </c>
      <c r="E22" s="178" t="s">
        <v>97</v>
      </c>
      <c r="F22" s="178" t="s">
        <v>97</v>
      </c>
      <c r="G22" s="178" t="s">
        <v>97</v>
      </c>
      <c r="H22" s="178" t="s">
        <v>97</v>
      </c>
      <c r="I22" s="178" t="s">
        <v>97</v>
      </c>
      <c r="J22" s="178">
        <v>110</v>
      </c>
      <c r="K22" s="178" t="s">
        <v>276</v>
      </c>
      <c r="L22" s="178">
        <v>1</v>
      </c>
      <c r="M22" s="178" t="s">
        <v>314</v>
      </c>
      <c r="N22" s="14" t="s">
        <v>186</v>
      </c>
      <c r="O22" s="12">
        <v>3354</v>
      </c>
      <c r="P22" s="183">
        <v>1.04</v>
      </c>
      <c r="Q22" s="183">
        <f t="shared" si="1"/>
        <v>3488.1600000000003</v>
      </c>
    </row>
    <row r="23" spans="1:17" s="18" customFormat="1" ht="53.25" customHeight="1" x14ac:dyDescent="0.25">
      <c r="A23" s="69" t="s">
        <v>90</v>
      </c>
      <c r="B23" s="14"/>
      <c r="C23" s="178" t="s">
        <v>97</v>
      </c>
      <c r="D23" s="178" t="s">
        <v>97</v>
      </c>
      <c r="E23" s="178" t="s">
        <v>97</v>
      </c>
      <c r="F23" s="178" t="s">
        <v>97</v>
      </c>
      <c r="G23" s="178" t="s">
        <v>97</v>
      </c>
      <c r="H23" s="178" t="s">
        <v>97</v>
      </c>
      <c r="I23" s="178" t="s">
        <v>97</v>
      </c>
      <c r="J23" s="178">
        <v>110</v>
      </c>
      <c r="K23" s="178" t="s">
        <v>277</v>
      </c>
      <c r="L23" s="178">
        <v>1</v>
      </c>
      <c r="M23" s="178" t="s">
        <v>314</v>
      </c>
      <c r="N23" s="14" t="s">
        <v>188</v>
      </c>
      <c r="O23" s="12">
        <v>1424</v>
      </c>
      <c r="P23" s="183">
        <v>1.04</v>
      </c>
      <c r="Q23" s="183">
        <f t="shared" si="1"/>
        <v>1480.96</v>
      </c>
    </row>
    <row r="24" spans="1:17" s="18" customFormat="1" ht="42" customHeight="1" x14ac:dyDescent="0.25">
      <c r="A24" s="69" t="s">
        <v>90</v>
      </c>
      <c r="B24" s="14"/>
      <c r="C24" s="178" t="s">
        <v>97</v>
      </c>
      <c r="D24" s="178" t="s">
        <v>97</v>
      </c>
      <c r="E24" s="178" t="s">
        <v>97</v>
      </c>
      <c r="F24" s="178" t="s">
        <v>97</v>
      </c>
      <c r="G24" s="178" t="s">
        <v>97</v>
      </c>
      <c r="H24" s="178" t="s">
        <v>97</v>
      </c>
      <c r="I24" s="178" t="s">
        <v>97</v>
      </c>
      <c r="J24" s="178">
        <v>110</v>
      </c>
      <c r="K24" s="165" t="s">
        <v>328</v>
      </c>
      <c r="L24" s="166">
        <v>1097.78</v>
      </c>
      <c r="M24" s="165" t="s">
        <v>353</v>
      </c>
      <c r="N24" s="165" t="s">
        <v>329</v>
      </c>
      <c r="O24" s="194">
        <v>1.3</v>
      </c>
      <c r="P24" s="194">
        <v>1.04</v>
      </c>
      <c r="Q24" s="183">
        <f t="shared" si="1"/>
        <v>1484.19856</v>
      </c>
    </row>
    <row r="25" spans="1:17" s="18" customFormat="1" ht="56.25" customHeight="1" x14ac:dyDescent="0.25">
      <c r="A25" s="69"/>
      <c r="B25" s="14"/>
      <c r="C25" s="178"/>
      <c r="D25" s="178"/>
      <c r="E25" s="178"/>
      <c r="F25" s="178"/>
      <c r="G25" s="178"/>
      <c r="H25" s="178"/>
      <c r="I25" s="178"/>
      <c r="J25" s="178">
        <v>110</v>
      </c>
      <c r="K25" s="165" t="s">
        <v>330</v>
      </c>
      <c r="L25" s="166">
        <v>170</v>
      </c>
      <c r="M25" s="165" t="s">
        <v>354</v>
      </c>
      <c r="N25" s="165" t="s">
        <v>331</v>
      </c>
      <c r="O25" s="194">
        <v>5.5</v>
      </c>
      <c r="P25" s="194">
        <v>1.04</v>
      </c>
      <c r="Q25" s="183">
        <f t="shared" si="1"/>
        <v>972.40000000000009</v>
      </c>
    </row>
    <row r="26" spans="1:17" s="18" customFormat="1" ht="56.25" customHeight="1" x14ac:dyDescent="0.25">
      <c r="A26" s="69"/>
      <c r="B26" s="14"/>
      <c r="C26" s="178"/>
      <c r="D26" s="178"/>
      <c r="E26" s="178"/>
      <c r="F26" s="178"/>
      <c r="G26" s="178"/>
      <c r="H26" s="178"/>
      <c r="I26" s="178"/>
      <c r="J26" s="178">
        <v>110</v>
      </c>
      <c r="K26" s="195" t="s">
        <v>355</v>
      </c>
      <c r="L26" s="166">
        <v>170</v>
      </c>
      <c r="M26" s="165" t="s">
        <v>354</v>
      </c>
      <c r="N26" s="165" t="s">
        <v>356</v>
      </c>
      <c r="O26" s="196">
        <v>3.5</v>
      </c>
      <c r="P26" s="194">
        <v>1.04</v>
      </c>
      <c r="Q26" s="183">
        <f t="shared" si="1"/>
        <v>618.80000000000007</v>
      </c>
    </row>
    <row r="27" spans="1:17" s="18" customFormat="1" ht="32.25" customHeight="1" x14ac:dyDescent="0.25">
      <c r="A27" s="69" t="s">
        <v>1</v>
      </c>
      <c r="B27" s="14"/>
      <c r="C27" s="178" t="s">
        <v>97</v>
      </c>
      <c r="D27" s="178" t="s">
        <v>97</v>
      </c>
      <c r="E27" s="178" t="s">
        <v>97</v>
      </c>
      <c r="F27" s="178" t="s">
        <v>97</v>
      </c>
      <c r="G27" s="178" t="s">
        <v>97</v>
      </c>
      <c r="H27" s="178" t="s">
        <v>97</v>
      </c>
      <c r="I27" s="178" t="s">
        <v>97</v>
      </c>
      <c r="J27" s="178">
        <v>110</v>
      </c>
      <c r="K27" s="178" t="s">
        <v>282</v>
      </c>
      <c r="L27" s="178">
        <v>1</v>
      </c>
      <c r="M27" s="178" t="s">
        <v>281</v>
      </c>
      <c r="N27" s="16" t="s">
        <v>352</v>
      </c>
      <c r="O27" s="12">
        <v>7500</v>
      </c>
      <c r="P27" s="183">
        <v>1</v>
      </c>
      <c r="Q27" s="183">
        <f t="shared" si="1"/>
        <v>7500</v>
      </c>
    </row>
    <row r="28" spans="1:17" s="49" customFormat="1" ht="38.25" customHeight="1" x14ac:dyDescent="0.25">
      <c r="A28" s="69"/>
      <c r="B28" s="47" t="s">
        <v>66</v>
      </c>
      <c r="C28" s="178" t="s">
        <v>97</v>
      </c>
      <c r="D28" s="178" t="s">
        <v>97</v>
      </c>
      <c r="E28" s="178" t="s">
        <v>97</v>
      </c>
      <c r="F28" s="178" t="s">
        <v>97</v>
      </c>
      <c r="G28" s="178" t="s">
        <v>97</v>
      </c>
      <c r="H28" s="178" t="s">
        <v>97</v>
      </c>
      <c r="I28" s="178" t="s">
        <v>97</v>
      </c>
      <c r="J28" s="178" t="s">
        <v>97</v>
      </c>
      <c r="K28" s="178" t="s">
        <v>97</v>
      </c>
      <c r="L28" s="178" t="s">
        <v>97</v>
      </c>
      <c r="M28" s="178" t="s">
        <v>97</v>
      </c>
      <c r="N28" s="178" t="s">
        <v>97</v>
      </c>
      <c r="O28" s="178" t="s">
        <v>97</v>
      </c>
      <c r="P28" s="17"/>
      <c r="Q28" s="183">
        <f>SUM(Q9:Q27)</f>
        <v>157223.35855999996</v>
      </c>
    </row>
    <row r="29" spans="1:17" s="49" customFormat="1" ht="18.75" customHeight="1" x14ac:dyDescent="0.25">
      <c r="A29" s="71"/>
      <c r="B29" s="29"/>
      <c r="C29" s="26"/>
      <c r="D29" s="26"/>
      <c r="E29" s="26"/>
      <c r="F29" s="26"/>
      <c r="G29" s="26"/>
      <c r="H29" s="30"/>
      <c r="I29" s="31"/>
      <c r="O29" s="179"/>
    </row>
    <row r="30" spans="1:17" s="49" customFormat="1" ht="217.5" customHeight="1" x14ac:dyDescent="0.25">
      <c r="A30" s="225"/>
      <c r="B30" s="225"/>
      <c r="C30" s="225"/>
      <c r="D30" s="225"/>
      <c r="E30" s="225"/>
      <c r="F30" s="225"/>
      <c r="G30" s="225"/>
      <c r="H30" s="83"/>
      <c r="I30" s="35"/>
      <c r="O30" s="179"/>
    </row>
    <row r="31" spans="1:17" ht="53.25" customHeight="1" x14ac:dyDescent="0.25">
      <c r="A31" s="225"/>
      <c r="B31" s="225"/>
      <c r="C31" s="225"/>
      <c r="D31" s="225"/>
      <c r="E31" s="225"/>
      <c r="F31" s="225"/>
      <c r="G31" s="225"/>
      <c r="H31" s="83"/>
      <c r="I31" s="35"/>
      <c r="J31" s="49"/>
      <c r="K31" s="49"/>
      <c r="L31" s="49"/>
      <c r="M31" s="49"/>
      <c r="N31" s="49"/>
      <c r="O31" s="179"/>
      <c r="P31" s="49"/>
      <c r="Q31" s="49"/>
    </row>
    <row r="32" spans="1:17" x14ac:dyDescent="0.25">
      <c r="A32" s="225"/>
      <c r="B32" s="225"/>
      <c r="C32" s="225"/>
      <c r="D32" s="225"/>
      <c r="E32" s="225"/>
      <c r="F32" s="225"/>
      <c r="G32" s="225"/>
      <c r="H32" s="86"/>
      <c r="I32" s="35"/>
    </row>
    <row r="33" spans="1:9" x14ac:dyDescent="0.25">
      <c r="A33" s="220"/>
      <c r="B33" s="220"/>
      <c r="C33" s="220"/>
      <c r="D33" s="220"/>
      <c r="E33" s="220"/>
      <c r="F33" s="220"/>
      <c r="G33" s="220"/>
      <c r="H33" s="83"/>
      <c r="I33" s="35"/>
    </row>
    <row r="34" spans="1:9" x14ac:dyDescent="0.25">
      <c r="A34" s="221"/>
      <c r="B34" s="222"/>
      <c r="C34" s="222"/>
      <c r="D34" s="222"/>
      <c r="E34" s="222"/>
      <c r="F34" s="222"/>
      <c r="G34" s="222"/>
      <c r="H34" s="83"/>
      <c r="I34" s="35"/>
    </row>
    <row r="35" spans="1:9" x14ac:dyDescent="0.25">
      <c r="A35" s="221"/>
      <c r="B35" s="223"/>
      <c r="C35" s="223"/>
      <c r="D35" s="223"/>
      <c r="E35" s="223"/>
      <c r="F35" s="223"/>
      <c r="G35" s="223"/>
    </row>
    <row r="36" spans="1:9" x14ac:dyDescent="0.25">
      <c r="A36" s="224"/>
      <c r="B36" s="224"/>
      <c r="C36" s="224"/>
      <c r="D36" s="224"/>
      <c r="E36" s="224"/>
      <c r="F36" s="224"/>
      <c r="G36" s="224"/>
    </row>
    <row r="37" spans="1:9" x14ac:dyDescent="0.25">
      <c r="B37" s="86"/>
    </row>
    <row r="41" spans="1:9" x14ac:dyDescent="0.25">
      <c r="B41" s="86"/>
    </row>
  </sheetData>
  <mergeCells count="18">
    <mergeCell ref="J5:M5"/>
    <mergeCell ref="A2:P2"/>
    <mergeCell ref="A3:A6"/>
    <mergeCell ref="B3:B6"/>
    <mergeCell ref="C3:I3"/>
    <mergeCell ref="C4:I4"/>
    <mergeCell ref="C5:F5"/>
    <mergeCell ref="G5:I5"/>
    <mergeCell ref="N5:Q5"/>
    <mergeCell ref="J4:Q4"/>
    <mergeCell ref="J3:Q3"/>
    <mergeCell ref="A33:G33"/>
    <mergeCell ref="A34:G34"/>
    <mergeCell ref="A35:G35"/>
    <mergeCell ref="A36:G36"/>
    <mergeCell ref="A30:G30"/>
    <mergeCell ref="A31:G31"/>
    <mergeCell ref="A32:G32"/>
  </mergeCells>
  <phoneticPr fontId="54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8"/>
  <sheetViews>
    <sheetView view="pageBreakPreview" zoomScale="90" zoomScaleNormal="70" zoomScaleSheetLayoutView="90" workbookViewId="0">
      <pane xSplit="2" ySplit="6" topLeftCell="H7" activePane="bottomRight" state="frozen"/>
      <selection pane="topRight" activeCell="C1" sqref="C1"/>
      <selection pane="bottomLeft" activeCell="A7" sqref="A7"/>
      <selection pane="bottomRight" activeCell="Q15" sqref="Q15"/>
    </sheetView>
  </sheetViews>
  <sheetFormatPr defaultColWidth="9" defaultRowHeight="15.75" x14ac:dyDescent="0.25"/>
  <cols>
    <col min="1" max="1" width="11" style="66" customWidth="1"/>
    <col min="2" max="2" width="35.12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5" customWidth="1"/>
    <col min="8" max="8" width="16.75" style="5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A1" s="208" t="s">
        <v>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</row>
    <row r="2" spans="1:17" ht="15.75" customHeight="1" x14ac:dyDescent="0.25">
      <c r="A2" s="209" t="s">
        <v>0</v>
      </c>
      <c r="B2" s="207" t="s">
        <v>2</v>
      </c>
      <c r="C2" s="203" t="s">
        <v>35</v>
      </c>
      <c r="D2" s="203"/>
      <c r="E2" s="203"/>
      <c r="F2" s="203"/>
      <c r="G2" s="203"/>
      <c r="H2" s="203"/>
      <c r="I2" s="203"/>
      <c r="J2" s="203" t="s">
        <v>36</v>
      </c>
      <c r="K2" s="203"/>
      <c r="L2" s="203"/>
      <c r="M2" s="203"/>
      <c r="N2" s="203"/>
      <c r="O2" s="203"/>
      <c r="P2" s="203"/>
      <c r="Q2" s="203"/>
    </row>
    <row r="3" spans="1:17" ht="45" customHeight="1" x14ac:dyDescent="0.25">
      <c r="A3" s="209"/>
      <c r="B3" s="207"/>
      <c r="C3" s="23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31"/>
      <c r="E3" s="231"/>
      <c r="F3" s="231"/>
      <c r="G3" s="231"/>
      <c r="H3" s="231"/>
      <c r="I3" s="232"/>
      <c r="J3" s="230" t="str">
        <f>т2!J4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3" s="231"/>
      <c r="L3" s="231"/>
      <c r="M3" s="231"/>
      <c r="N3" s="231"/>
      <c r="O3" s="231"/>
      <c r="P3" s="231"/>
      <c r="Q3" s="232"/>
    </row>
    <row r="4" spans="1:17" ht="33.75" customHeight="1" x14ac:dyDescent="0.25">
      <c r="A4" s="209"/>
      <c r="B4" s="207"/>
      <c r="C4" s="207" t="s">
        <v>11</v>
      </c>
      <c r="D4" s="207"/>
      <c r="E4" s="207"/>
      <c r="F4" s="207"/>
      <c r="G4" s="207" t="s">
        <v>98</v>
      </c>
      <c r="H4" s="226"/>
      <c r="I4" s="226"/>
      <c r="J4" s="207" t="s">
        <v>11</v>
      </c>
      <c r="K4" s="207"/>
      <c r="L4" s="207"/>
      <c r="M4" s="207"/>
      <c r="N4" s="207" t="s">
        <v>98</v>
      </c>
      <c r="O4" s="226"/>
      <c r="P4" s="226"/>
      <c r="Q4" s="226"/>
    </row>
    <row r="5" spans="1:17" s="9" customFormat="1" ht="63" x14ac:dyDescent="0.25">
      <c r="A5" s="209"/>
      <c r="B5" s="207"/>
      <c r="C5" s="63" t="s">
        <v>25</v>
      </c>
      <c r="D5" s="63" t="s">
        <v>8</v>
      </c>
      <c r="E5" s="63" t="s">
        <v>89</v>
      </c>
      <c r="F5" s="63" t="s">
        <v>10</v>
      </c>
      <c r="G5" s="63" t="s">
        <v>12</v>
      </c>
      <c r="H5" s="63" t="s">
        <v>43</v>
      </c>
      <c r="I5" s="12" t="s">
        <v>44</v>
      </c>
      <c r="J5" s="63" t="s">
        <v>25</v>
      </c>
      <c r="K5" s="63" t="s">
        <v>8</v>
      </c>
      <c r="L5" s="63" t="s">
        <v>89</v>
      </c>
      <c r="M5" s="63" t="s">
        <v>10</v>
      </c>
      <c r="N5" s="63" t="s">
        <v>12</v>
      </c>
      <c r="O5" s="63" t="s">
        <v>45</v>
      </c>
      <c r="P5" s="153" t="s">
        <v>159</v>
      </c>
      <c r="Q5" s="12" t="s">
        <v>44</v>
      </c>
    </row>
    <row r="6" spans="1:17" s="11" customFormat="1" x14ac:dyDescent="0.25">
      <c r="A6" s="67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63">
        <v>10</v>
      </c>
      <c r="K6" s="12">
        <v>11</v>
      </c>
      <c r="L6" s="63">
        <v>12</v>
      </c>
      <c r="M6" s="12">
        <v>13</v>
      </c>
      <c r="N6" s="63">
        <v>14</v>
      </c>
      <c r="O6" s="12">
        <v>15</v>
      </c>
      <c r="P6" s="12">
        <v>16</v>
      </c>
      <c r="Q6" s="63">
        <v>17</v>
      </c>
    </row>
    <row r="7" spans="1:17" s="18" customFormat="1" ht="56.25" customHeight="1" x14ac:dyDescent="0.25">
      <c r="A7" s="68">
        <v>1</v>
      </c>
      <c r="B7" s="14" t="s">
        <v>99</v>
      </c>
      <c r="C7" s="63" t="s">
        <v>97</v>
      </c>
      <c r="D7" s="63" t="s">
        <v>97</v>
      </c>
      <c r="E7" s="63" t="s">
        <v>97</v>
      </c>
      <c r="F7" s="63" t="s">
        <v>97</v>
      </c>
      <c r="G7" s="63" t="s">
        <v>97</v>
      </c>
      <c r="H7" s="63" t="s">
        <v>97</v>
      </c>
      <c r="I7" s="63" t="s">
        <v>97</v>
      </c>
      <c r="J7" s="143" t="s">
        <v>97</v>
      </c>
      <c r="K7" s="143" t="s">
        <v>97</v>
      </c>
      <c r="L7" s="143" t="s">
        <v>97</v>
      </c>
      <c r="M7" s="143" t="s">
        <v>97</v>
      </c>
      <c r="N7" s="143" t="s">
        <v>97</v>
      </c>
      <c r="O7" s="143" t="s">
        <v>97</v>
      </c>
      <c r="P7" s="153" t="s">
        <v>97</v>
      </c>
      <c r="Q7" s="143" t="s">
        <v>97</v>
      </c>
    </row>
    <row r="8" spans="1:17" s="18" customFormat="1" ht="28.5" hidden="1" customHeight="1" x14ac:dyDescent="0.25">
      <c r="A8" s="68" t="s">
        <v>75</v>
      </c>
      <c r="B8" s="14" t="s">
        <v>67</v>
      </c>
      <c r="C8" s="63"/>
      <c r="D8" s="63" t="s">
        <v>24</v>
      </c>
      <c r="E8" s="63"/>
      <c r="F8" s="63" t="s">
        <v>17</v>
      </c>
      <c r="G8" s="15" t="s">
        <v>28</v>
      </c>
      <c r="H8" s="19"/>
      <c r="I8" s="10"/>
      <c r="J8" s="143"/>
      <c r="K8" s="151" t="s">
        <v>259</v>
      </c>
      <c r="L8" s="143"/>
      <c r="M8" s="143" t="s">
        <v>17</v>
      </c>
      <c r="N8" s="15" t="s">
        <v>28</v>
      </c>
      <c r="O8" s="19"/>
      <c r="P8" s="19"/>
      <c r="Q8" s="10"/>
    </row>
    <row r="9" spans="1:17" s="18" customFormat="1" ht="28.5" hidden="1" customHeight="1" x14ac:dyDescent="0.25">
      <c r="A9" s="68" t="s">
        <v>76</v>
      </c>
      <c r="B9" s="14" t="s">
        <v>68</v>
      </c>
      <c r="C9" s="63"/>
      <c r="D9" s="63" t="s">
        <v>24</v>
      </c>
      <c r="E9" s="63"/>
      <c r="F9" s="63" t="s">
        <v>17</v>
      </c>
      <c r="G9" s="15" t="s">
        <v>28</v>
      </c>
      <c r="H9" s="19"/>
      <c r="I9" s="10"/>
      <c r="J9" s="143"/>
      <c r="K9" s="143" t="s">
        <v>24</v>
      </c>
      <c r="L9" s="143"/>
      <c r="M9" s="143" t="s">
        <v>17</v>
      </c>
      <c r="N9" s="15" t="s">
        <v>28</v>
      </c>
      <c r="O9" s="19"/>
      <c r="P9" s="19"/>
      <c r="Q9" s="10"/>
    </row>
    <row r="10" spans="1:17" ht="33" customHeight="1" x14ac:dyDescent="0.25">
      <c r="A10" s="69">
        <v>2</v>
      </c>
      <c r="B10" s="14" t="s">
        <v>239</v>
      </c>
      <c r="C10" s="62" t="s">
        <v>97</v>
      </c>
      <c r="D10" s="62" t="s">
        <v>97</v>
      </c>
      <c r="E10" s="62" t="s">
        <v>97</v>
      </c>
      <c r="F10" s="62" t="s">
        <v>97</v>
      </c>
      <c r="G10" s="62" t="s">
        <v>97</v>
      </c>
      <c r="H10" s="62" t="s">
        <v>97</v>
      </c>
      <c r="I10" s="62" t="s">
        <v>97</v>
      </c>
      <c r="J10" s="62" t="s">
        <v>97</v>
      </c>
      <c r="K10" s="62" t="s">
        <v>97</v>
      </c>
      <c r="L10" s="62" t="s">
        <v>97</v>
      </c>
      <c r="M10" s="62" t="s">
        <v>97</v>
      </c>
      <c r="N10" s="62" t="s">
        <v>97</v>
      </c>
      <c r="O10" s="62" t="s">
        <v>97</v>
      </c>
      <c r="P10" s="62" t="s">
        <v>97</v>
      </c>
      <c r="Q10" s="62" t="s">
        <v>97</v>
      </c>
    </row>
    <row r="11" spans="1:17" ht="15.75" customHeight="1" x14ac:dyDescent="0.25">
      <c r="A11" s="69" t="s">
        <v>77</v>
      </c>
      <c r="B11" s="14" t="s">
        <v>240</v>
      </c>
      <c r="C11" s="62" t="s">
        <v>244</v>
      </c>
      <c r="D11" s="62" t="s">
        <v>16</v>
      </c>
      <c r="E11" s="62">
        <v>1</v>
      </c>
      <c r="F11" s="62" t="s">
        <v>17</v>
      </c>
      <c r="G11" s="60" t="s">
        <v>242</v>
      </c>
      <c r="H11" s="60">
        <v>1615</v>
      </c>
      <c r="I11" s="33">
        <f>H11*E11*0</f>
        <v>0</v>
      </c>
      <c r="J11" s="62" t="s">
        <v>244</v>
      </c>
      <c r="K11" s="62" t="s">
        <v>16</v>
      </c>
      <c r="L11" s="62">
        <v>1</v>
      </c>
      <c r="M11" s="62" t="s">
        <v>17</v>
      </c>
      <c r="N11" s="144" t="s">
        <v>242</v>
      </c>
      <c r="O11" s="144">
        <v>1615</v>
      </c>
      <c r="P11" s="152">
        <v>1</v>
      </c>
      <c r="Q11" s="33">
        <f>O11*L11*P11*0</f>
        <v>0</v>
      </c>
    </row>
    <row r="12" spans="1:17" ht="15.75" customHeight="1" x14ac:dyDescent="0.25">
      <c r="A12" s="69" t="s">
        <v>78</v>
      </c>
      <c r="B12" s="14" t="s">
        <v>241</v>
      </c>
      <c r="C12" s="62" t="s">
        <v>244</v>
      </c>
      <c r="D12" s="62" t="s">
        <v>16</v>
      </c>
      <c r="E12" s="62">
        <v>7</v>
      </c>
      <c r="F12" s="62" t="s">
        <v>17</v>
      </c>
      <c r="G12" s="60" t="s">
        <v>243</v>
      </c>
      <c r="H12" s="60">
        <v>964</v>
      </c>
      <c r="I12" s="33">
        <f>H12*E12*0</f>
        <v>0</v>
      </c>
      <c r="J12" s="62" t="s">
        <v>244</v>
      </c>
      <c r="K12" s="62" t="s">
        <v>16</v>
      </c>
      <c r="L12" s="62">
        <v>7</v>
      </c>
      <c r="M12" s="62" t="s">
        <v>17</v>
      </c>
      <c r="N12" s="144" t="s">
        <v>243</v>
      </c>
      <c r="O12" s="144">
        <v>964</v>
      </c>
      <c r="P12" s="152">
        <v>1.1000000000000001</v>
      </c>
      <c r="Q12" s="33">
        <f>O12*L12*P12*0</f>
        <v>0</v>
      </c>
    </row>
    <row r="13" spans="1:17" ht="15.75" customHeight="1" x14ac:dyDescent="0.25">
      <c r="A13" s="69" t="s">
        <v>270</v>
      </c>
      <c r="B13" s="14" t="s">
        <v>264</v>
      </c>
      <c r="C13" s="62"/>
      <c r="D13" s="62"/>
      <c r="E13" s="62"/>
      <c r="F13" s="62"/>
      <c r="G13" s="60"/>
      <c r="H13" s="60"/>
      <c r="I13" s="33"/>
      <c r="J13" s="62" t="s">
        <v>244</v>
      </c>
      <c r="K13" s="62" t="s">
        <v>271</v>
      </c>
      <c r="L13" s="62">
        <v>2</v>
      </c>
      <c r="M13" s="62" t="s">
        <v>17</v>
      </c>
      <c r="N13" s="144" t="s">
        <v>274</v>
      </c>
      <c r="O13" s="144">
        <v>122</v>
      </c>
      <c r="P13" s="152">
        <v>1.05</v>
      </c>
      <c r="Q13" s="33">
        <f>O13*L13*P13*0</f>
        <v>0</v>
      </c>
    </row>
    <row r="14" spans="1:17" ht="46.5" customHeight="1" x14ac:dyDescent="0.25">
      <c r="A14" s="69" t="s">
        <v>273</v>
      </c>
      <c r="B14" s="14" t="s">
        <v>264</v>
      </c>
      <c r="C14" s="62"/>
      <c r="D14" s="62"/>
      <c r="E14" s="62"/>
      <c r="F14" s="62"/>
      <c r="G14" s="152"/>
      <c r="H14" s="152"/>
      <c r="I14" s="33"/>
      <c r="J14" s="62" t="s">
        <v>244</v>
      </c>
      <c r="K14" s="62" t="s">
        <v>272</v>
      </c>
      <c r="L14" s="62">
        <v>1</v>
      </c>
      <c r="M14" s="62" t="s">
        <v>17</v>
      </c>
      <c r="N14" s="152" t="s">
        <v>275</v>
      </c>
      <c r="O14" s="152">
        <v>395</v>
      </c>
      <c r="P14" s="152">
        <v>1.05</v>
      </c>
      <c r="Q14" s="33">
        <f>O14*L14*P14*0</f>
        <v>0</v>
      </c>
    </row>
    <row r="15" spans="1:17" s="18" customFormat="1" ht="55.5" customHeight="1" x14ac:dyDescent="0.25">
      <c r="A15" s="69"/>
      <c r="B15" s="47" t="s">
        <v>46</v>
      </c>
      <c r="C15" s="64" t="s">
        <v>97</v>
      </c>
      <c r="D15" s="64" t="s">
        <v>97</v>
      </c>
      <c r="E15" s="64" t="s">
        <v>97</v>
      </c>
      <c r="F15" s="64" t="s">
        <v>97</v>
      </c>
      <c r="G15" s="64" t="s">
        <v>97</v>
      </c>
      <c r="H15" s="64" t="s">
        <v>97</v>
      </c>
      <c r="I15" s="22">
        <f>SUM(I11:I13)</f>
        <v>0</v>
      </c>
      <c r="J15" s="145" t="s">
        <v>97</v>
      </c>
      <c r="K15" s="145" t="s">
        <v>97</v>
      </c>
      <c r="L15" s="145" t="s">
        <v>97</v>
      </c>
      <c r="M15" s="145" t="s">
        <v>97</v>
      </c>
      <c r="N15" s="145" t="s">
        <v>97</v>
      </c>
      <c r="O15" s="145" t="s">
        <v>97</v>
      </c>
      <c r="P15" s="155"/>
      <c r="Q15" s="22">
        <f>SUM(Q11:Q13)</f>
        <v>0</v>
      </c>
    </row>
    <row r="16" spans="1:17" ht="15.75" customHeight="1" x14ac:dyDescent="0.25">
      <c r="A16" s="72"/>
      <c r="B16" s="34"/>
      <c r="C16" s="28"/>
      <c r="D16" s="57"/>
      <c r="E16" s="57"/>
      <c r="F16" s="57"/>
      <c r="G16" s="61"/>
      <c r="H16" s="61"/>
      <c r="I16" s="35"/>
      <c r="J16" s="32"/>
      <c r="K16" s="32"/>
    </row>
    <row r="17" spans="1:9" s="49" customFormat="1" ht="18.75" customHeight="1" x14ac:dyDescent="0.25">
      <c r="A17" s="225"/>
      <c r="B17" s="225"/>
      <c r="C17" s="225"/>
      <c r="D17" s="225"/>
      <c r="E17" s="225"/>
      <c r="F17" s="225"/>
      <c r="G17" s="225"/>
      <c r="H17" s="61"/>
      <c r="I17" s="35"/>
    </row>
    <row r="18" spans="1:9" s="49" customFormat="1" ht="41.25" customHeight="1" x14ac:dyDescent="0.25">
      <c r="A18" s="225"/>
      <c r="B18" s="225"/>
      <c r="C18" s="225"/>
      <c r="D18" s="225"/>
      <c r="E18" s="225"/>
      <c r="F18" s="225"/>
      <c r="G18" s="225"/>
      <c r="H18" s="61"/>
      <c r="I18" s="35"/>
    </row>
    <row r="19" spans="1:9" s="49" customFormat="1" ht="38.25" customHeight="1" x14ac:dyDescent="0.25">
      <c r="A19" s="225"/>
      <c r="B19" s="225"/>
      <c r="C19" s="225"/>
      <c r="D19" s="225"/>
      <c r="E19" s="225"/>
      <c r="F19" s="225"/>
      <c r="G19" s="225"/>
      <c r="H19"/>
      <c r="I19" s="35"/>
    </row>
    <row r="20" spans="1:9" s="49" customFormat="1" ht="18.75" customHeight="1" x14ac:dyDescent="0.25">
      <c r="A20" s="220"/>
      <c r="B20" s="220"/>
      <c r="C20" s="220"/>
      <c r="D20" s="220"/>
      <c r="E20" s="220"/>
      <c r="F20" s="220"/>
      <c r="G20" s="220"/>
      <c r="H20" s="61"/>
      <c r="I20" s="35"/>
    </row>
    <row r="21" spans="1:9" s="49" customFormat="1" ht="217.5" customHeight="1" x14ac:dyDescent="0.25">
      <c r="A21" s="221"/>
      <c r="B21" s="222"/>
      <c r="C21" s="222"/>
      <c r="D21" s="222"/>
      <c r="E21" s="222"/>
      <c r="F21" s="222"/>
      <c r="G21" s="222"/>
      <c r="H21" s="61"/>
      <c r="I21" s="35"/>
    </row>
    <row r="22" spans="1:9" ht="53.25" customHeight="1" x14ac:dyDescent="0.25">
      <c r="A22" s="221"/>
      <c r="B22" s="223"/>
      <c r="C22" s="223"/>
      <c r="D22" s="223"/>
      <c r="E22" s="223"/>
      <c r="F22" s="223"/>
      <c r="G22" s="223"/>
    </row>
    <row r="23" spans="1:9" x14ac:dyDescent="0.25">
      <c r="A23" s="224"/>
      <c r="B23" s="224"/>
      <c r="C23" s="224"/>
      <c r="D23" s="224"/>
      <c r="E23" s="224"/>
      <c r="F23" s="224"/>
      <c r="G23" s="224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Q4"/>
    <mergeCell ref="A1:Q1"/>
    <mergeCell ref="A2:A5"/>
    <mergeCell ref="B2:B5"/>
    <mergeCell ref="C2:I2"/>
    <mergeCell ref="J2:Q2"/>
    <mergeCell ref="C3:I3"/>
    <mergeCell ref="J3:Q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4"/>
  <sheetViews>
    <sheetView view="pageBreakPreview" topLeftCell="I13" zoomScale="90" zoomScaleNormal="70" zoomScaleSheetLayoutView="90" workbookViewId="0">
      <selection activeCell="N12" sqref="N12:N14"/>
    </sheetView>
  </sheetViews>
  <sheetFormatPr defaultColWidth="9"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129" customWidth="1"/>
    <col min="8" max="8" width="16.75" style="129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208" t="s">
        <v>13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15"/>
      <c r="M1" s="215"/>
      <c r="N1" s="215"/>
      <c r="O1" s="215"/>
      <c r="P1" s="215"/>
      <c r="Q1" s="215"/>
      <c r="R1" s="215"/>
    </row>
    <row r="2" spans="1:20" ht="15.75" customHeight="1" x14ac:dyDescent="0.25">
      <c r="A2" s="233" t="s">
        <v>0</v>
      </c>
      <c r="B2" s="236" t="s">
        <v>2</v>
      </c>
      <c r="C2" s="239" t="s">
        <v>35</v>
      </c>
      <c r="D2" s="240"/>
      <c r="E2" s="240"/>
      <c r="F2" s="240"/>
      <c r="G2" s="240"/>
      <c r="H2" s="240"/>
      <c r="I2" s="241"/>
      <c r="J2" s="130"/>
      <c r="K2" s="130"/>
      <c r="L2" s="203" t="s">
        <v>36</v>
      </c>
      <c r="M2" s="203"/>
      <c r="N2" s="203"/>
      <c r="O2" s="203"/>
      <c r="P2" s="203"/>
      <c r="Q2" s="203"/>
      <c r="R2" s="203"/>
      <c r="S2" s="203"/>
      <c r="T2" s="203"/>
    </row>
    <row r="3" spans="1:20" ht="41.25" customHeight="1" x14ac:dyDescent="0.25">
      <c r="A3" s="234"/>
      <c r="B3" s="237"/>
      <c r="C3" s="23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31"/>
      <c r="E3" s="231"/>
      <c r="F3" s="231"/>
      <c r="G3" s="231"/>
      <c r="H3" s="231"/>
      <c r="I3" s="231"/>
      <c r="J3" s="231"/>
      <c r="K3" s="232"/>
      <c r="L3" s="207" t="str">
        <f>т3!J3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207"/>
      <c r="N3" s="207"/>
      <c r="O3" s="207"/>
      <c r="P3" s="207"/>
      <c r="Q3" s="207"/>
      <c r="R3" s="207"/>
      <c r="S3" s="207"/>
      <c r="T3" s="207"/>
    </row>
    <row r="4" spans="1:20" ht="33.75" customHeight="1" x14ac:dyDescent="0.25">
      <c r="A4" s="234"/>
      <c r="B4" s="237"/>
      <c r="C4" s="230" t="s">
        <v>11</v>
      </c>
      <c r="D4" s="231"/>
      <c r="E4" s="231"/>
      <c r="F4" s="232"/>
      <c r="G4" s="230" t="s">
        <v>98</v>
      </c>
      <c r="H4" s="231"/>
      <c r="I4" s="231"/>
      <c r="J4" s="231"/>
      <c r="K4" s="232"/>
      <c r="L4" s="207" t="s">
        <v>11</v>
      </c>
      <c r="M4" s="207"/>
      <c r="N4" s="207"/>
      <c r="O4" s="207"/>
      <c r="P4" s="207" t="s">
        <v>98</v>
      </c>
      <c r="Q4" s="207"/>
      <c r="R4" s="207"/>
      <c r="S4" s="207"/>
      <c r="T4" s="207"/>
    </row>
    <row r="5" spans="1:20" s="9" customFormat="1" ht="94.5" customHeight="1" x14ac:dyDescent="0.25">
      <c r="A5" s="235"/>
      <c r="B5" s="238"/>
      <c r="C5" s="127" t="s">
        <v>25</v>
      </c>
      <c r="D5" s="127" t="s">
        <v>8</v>
      </c>
      <c r="E5" s="127" t="s">
        <v>89</v>
      </c>
      <c r="F5" s="127" t="s">
        <v>10</v>
      </c>
      <c r="G5" s="127" t="s">
        <v>12</v>
      </c>
      <c r="H5" s="127" t="s">
        <v>43</v>
      </c>
      <c r="I5" s="12" t="s">
        <v>44</v>
      </c>
      <c r="J5" s="12" t="s">
        <v>208</v>
      </c>
      <c r="K5" s="12" t="s">
        <v>209</v>
      </c>
      <c r="L5" s="127" t="s">
        <v>25</v>
      </c>
      <c r="M5" s="127" t="s">
        <v>8</v>
      </c>
      <c r="N5" s="127" t="s">
        <v>89</v>
      </c>
      <c r="O5" s="127" t="s">
        <v>10</v>
      </c>
      <c r="P5" s="127" t="s">
        <v>12</v>
      </c>
      <c r="Q5" s="127" t="s">
        <v>45</v>
      </c>
      <c r="R5" s="12" t="s">
        <v>44</v>
      </c>
      <c r="S5" s="12" t="s">
        <v>159</v>
      </c>
      <c r="T5" s="12" t="s">
        <v>209</v>
      </c>
    </row>
    <row r="6" spans="1:20" s="11" customFormat="1" x14ac:dyDescent="0.25">
      <c r="A6" s="67">
        <v>1</v>
      </c>
      <c r="B6" s="127">
        <v>2</v>
      </c>
      <c r="C6" s="127">
        <v>3</v>
      </c>
      <c r="D6" s="127">
        <v>4</v>
      </c>
      <c r="E6" s="127">
        <v>5</v>
      </c>
      <c r="F6" s="127">
        <v>6</v>
      </c>
      <c r="G6" s="127">
        <v>7</v>
      </c>
      <c r="H6" s="127">
        <v>8</v>
      </c>
      <c r="I6" s="12">
        <v>9</v>
      </c>
      <c r="J6" s="12">
        <f>I6+1</f>
        <v>10</v>
      </c>
      <c r="K6" s="12">
        <f>J6+1</f>
        <v>11</v>
      </c>
      <c r="L6" s="12">
        <f t="shared" ref="L6:T6" si="0">K6+1</f>
        <v>12</v>
      </c>
      <c r="M6" s="12">
        <f t="shared" si="0"/>
        <v>13</v>
      </c>
      <c r="N6" s="12">
        <f t="shared" si="0"/>
        <v>14</v>
      </c>
      <c r="O6" s="12">
        <f t="shared" si="0"/>
        <v>15</v>
      </c>
      <c r="P6" s="12">
        <f t="shared" si="0"/>
        <v>16</v>
      </c>
      <c r="Q6" s="12">
        <f t="shared" si="0"/>
        <v>17</v>
      </c>
      <c r="R6" s="12">
        <f t="shared" si="0"/>
        <v>18</v>
      </c>
      <c r="S6" s="12">
        <f t="shared" si="0"/>
        <v>19</v>
      </c>
      <c r="T6" s="12">
        <f t="shared" si="0"/>
        <v>20</v>
      </c>
    </row>
    <row r="7" spans="1:20" s="11" customFormat="1" ht="51" customHeight="1" x14ac:dyDescent="0.25">
      <c r="A7" s="128">
        <v>1</v>
      </c>
      <c r="B7" s="13" t="s">
        <v>116</v>
      </c>
      <c r="C7" s="127" t="s">
        <v>97</v>
      </c>
      <c r="D7" s="127" t="s">
        <v>97</v>
      </c>
      <c r="E7" s="127" t="s">
        <v>97</v>
      </c>
      <c r="F7" s="127" t="s">
        <v>97</v>
      </c>
      <c r="G7" s="127" t="s">
        <v>97</v>
      </c>
      <c r="H7" s="127" t="s">
        <v>97</v>
      </c>
      <c r="I7" s="127" t="s">
        <v>97</v>
      </c>
      <c r="J7" s="178" t="s">
        <v>97</v>
      </c>
      <c r="K7" s="178" t="s">
        <v>97</v>
      </c>
      <c r="L7" s="143" t="s">
        <v>97</v>
      </c>
      <c r="M7" s="143" t="s">
        <v>97</v>
      </c>
      <c r="N7" s="143" t="s">
        <v>97</v>
      </c>
      <c r="O7" s="143" t="s">
        <v>97</v>
      </c>
      <c r="P7" s="143" t="s">
        <v>97</v>
      </c>
      <c r="Q7" s="143" t="s">
        <v>97</v>
      </c>
      <c r="R7" s="143" t="s">
        <v>97</v>
      </c>
      <c r="S7" s="143"/>
      <c r="T7" s="143"/>
    </row>
    <row r="8" spans="1:20" s="11" customFormat="1" ht="81" customHeight="1" x14ac:dyDescent="0.25">
      <c r="A8" s="128" t="s">
        <v>75</v>
      </c>
      <c r="B8" s="13" t="s">
        <v>288</v>
      </c>
      <c r="C8" s="178" t="s">
        <v>97</v>
      </c>
      <c r="D8" s="178" t="s">
        <v>97</v>
      </c>
      <c r="E8" s="178" t="s">
        <v>97</v>
      </c>
      <c r="F8" s="178" t="s">
        <v>97</v>
      </c>
      <c r="G8" s="178" t="s">
        <v>97</v>
      </c>
      <c r="H8" s="178" t="s">
        <v>97</v>
      </c>
      <c r="I8" s="178" t="s">
        <v>97</v>
      </c>
      <c r="J8" s="178" t="s">
        <v>97</v>
      </c>
      <c r="K8" s="178" t="s">
        <v>97</v>
      </c>
      <c r="L8" s="143">
        <v>110</v>
      </c>
      <c r="M8" s="36" t="s">
        <v>289</v>
      </c>
      <c r="N8" s="150"/>
      <c r="O8" s="146" t="s">
        <v>3</v>
      </c>
      <c r="P8" s="15" t="s">
        <v>210</v>
      </c>
      <c r="Q8" s="143">
        <v>3392</v>
      </c>
      <c r="R8" s="17">
        <f>N8*Q8</f>
        <v>0</v>
      </c>
      <c r="S8" s="124">
        <v>1.79</v>
      </c>
      <c r="T8" s="17">
        <f>R8*S8</f>
        <v>0</v>
      </c>
    </row>
    <row r="9" spans="1:20" s="11" customFormat="1" ht="81" customHeight="1" x14ac:dyDescent="0.25">
      <c r="A9" s="154" t="s">
        <v>76</v>
      </c>
      <c r="B9" s="13" t="s">
        <v>290</v>
      </c>
      <c r="C9" s="178" t="s">
        <v>97</v>
      </c>
      <c r="D9" s="178" t="s">
        <v>97</v>
      </c>
      <c r="E9" s="178" t="s">
        <v>97</v>
      </c>
      <c r="F9" s="178" t="s">
        <v>97</v>
      </c>
      <c r="G9" s="178" t="s">
        <v>97</v>
      </c>
      <c r="H9" s="178" t="s">
        <v>97</v>
      </c>
      <c r="I9" s="178" t="s">
        <v>97</v>
      </c>
      <c r="J9" s="178" t="s">
        <v>97</v>
      </c>
      <c r="K9" s="178" t="s">
        <v>97</v>
      </c>
      <c r="L9" s="153">
        <v>110</v>
      </c>
      <c r="M9" s="36" t="s">
        <v>291</v>
      </c>
      <c r="N9" s="153"/>
      <c r="O9" s="156" t="s">
        <v>292</v>
      </c>
      <c r="P9" s="15" t="s">
        <v>293</v>
      </c>
      <c r="Q9" s="153">
        <v>3305</v>
      </c>
      <c r="R9" s="17">
        <f>N9*Q9</f>
        <v>0</v>
      </c>
      <c r="S9" s="124">
        <v>1.05</v>
      </c>
      <c r="T9" s="17">
        <f>R9*S9</f>
        <v>0</v>
      </c>
    </row>
    <row r="10" spans="1:20" s="11" customFormat="1" ht="47.25" x14ac:dyDescent="0.25">
      <c r="A10" s="128" t="s">
        <v>118</v>
      </c>
      <c r="B10" s="13" t="s">
        <v>294</v>
      </c>
      <c r="C10" s="178" t="s">
        <v>97</v>
      </c>
      <c r="D10" s="178" t="s">
        <v>97</v>
      </c>
      <c r="E10" s="178" t="s">
        <v>97</v>
      </c>
      <c r="F10" s="178" t="s">
        <v>97</v>
      </c>
      <c r="G10" s="178" t="s">
        <v>97</v>
      </c>
      <c r="H10" s="178" t="s">
        <v>97</v>
      </c>
      <c r="I10" s="178" t="s">
        <v>97</v>
      </c>
      <c r="J10" s="178" t="s">
        <v>97</v>
      </c>
      <c r="K10" s="178" t="s">
        <v>97</v>
      </c>
      <c r="L10" s="153">
        <v>110</v>
      </c>
      <c r="M10" s="36" t="s">
        <v>295</v>
      </c>
      <c r="N10" s="143"/>
      <c r="O10" s="146" t="s">
        <v>3</v>
      </c>
      <c r="P10" s="15" t="s">
        <v>211</v>
      </c>
      <c r="Q10" s="143">
        <v>583</v>
      </c>
      <c r="R10" s="17">
        <f>N10*Q10</f>
        <v>0</v>
      </c>
      <c r="S10" s="124">
        <v>1.05</v>
      </c>
      <c r="T10" s="17">
        <f t="shared" ref="T10:T14" si="1">R10*S10</f>
        <v>0</v>
      </c>
    </row>
    <row r="11" spans="1:20" s="11" customFormat="1" ht="31.5" x14ac:dyDescent="0.25">
      <c r="A11" s="128" t="s">
        <v>212</v>
      </c>
      <c r="B11" s="13" t="s">
        <v>298</v>
      </c>
      <c r="C11" s="178" t="s">
        <v>97</v>
      </c>
      <c r="D11" s="178" t="s">
        <v>97</v>
      </c>
      <c r="E11" s="178" t="s">
        <v>97</v>
      </c>
      <c r="F11" s="178" t="s">
        <v>97</v>
      </c>
      <c r="G11" s="178" t="s">
        <v>97</v>
      </c>
      <c r="H11" s="178" t="s">
        <v>97</v>
      </c>
      <c r="I11" s="178" t="s">
        <v>97</v>
      </c>
      <c r="J11" s="178" t="s">
        <v>97</v>
      </c>
      <c r="K11" s="178" t="s">
        <v>97</v>
      </c>
      <c r="L11" s="143">
        <v>110</v>
      </c>
      <c r="M11" s="143" t="s">
        <v>296</v>
      </c>
      <c r="N11" s="143"/>
      <c r="O11" s="143" t="s">
        <v>3</v>
      </c>
      <c r="P11" s="143" t="s">
        <v>297</v>
      </c>
      <c r="Q11" s="143">
        <v>533</v>
      </c>
      <c r="R11" s="17">
        <f>N11*Q11</f>
        <v>0</v>
      </c>
      <c r="S11" s="124">
        <v>1.05</v>
      </c>
      <c r="T11" s="17">
        <f t="shared" si="1"/>
        <v>0</v>
      </c>
    </row>
    <row r="12" spans="1:20" s="11" customFormat="1" ht="78.75" x14ac:dyDescent="0.25">
      <c r="A12" s="128" t="s">
        <v>212</v>
      </c>
      <c r="B12" s="14" t="s">
        <v>213</v>
      </c>
      <c r="C12" s="178" t="s">
        <v>97</v>
      </c>
      <c r="D12" s="178" t="s">
        <v>97</v>
      </c>
      <c r="E12" s="178" t="s">
        <v>97</v>
      </c>
      <c r="F12" s="178" t="s">
        <v>97</v>
      </c>
      <c r="G12" s="178" t="s">
        <v>97</v>
      </c>
      <c r="H12" s="178" t="s">
        <v>97</v>
      </c>
      <c r="I12" s="178" t="s">
        <v>97</v>
      </c>
      <c r="J12" s="178" t="s">
        <v>97</v>
      </c>
      <c r="K12" s="178" t="s">
        <v>97</v>
      </c>
      <c r="L12" s="143"/>
      <c r="M12" s="143" t="s">
        <v>214</v>
      </c>
      <c r="N12" s="143"/>
      <c r="O12" s="143" t="s">
        <v>196</v>
      </c>
      <c r="P12" s="143" t="s">
        <v>215</v>
      </c>
      <c r="Q12" s="143">
        <v>187</v>
      </c>
      <c r="R12" s="143">
        <f>Q12*N12</f>
        <v>0</v>
      </c>
      <c r="S12" s="20">
        <v>1</v>
      </c>
      <c r="T12" s="143">
        <f t="shared" si="1"/>
        <v>0</v>
      </c>
    </row>
    <row r="13" spans="1:20" s="11" customFormat="1" ht="47.25" x14ac:dyDescent="0.25">
      <c r="A13" s="128" t="s">
        <v>216</v>
      </c>
      <c r="B13" s="14" t="s">
        <v>217</v>
      </c>
      <c r="C13" s="178" t="s">
        <v>97</v>
      </c>
      <c r="D13" s="178" t="s">
        <v>97</v>
      </c>
      <c r="E13" s="178" t="s">
        <v>97</v>
      </c>
      <c r="F13" s="178" t="s">
        <v>97</v>
      </c>
      <c r="G13" s="178" t="s">
        <v>97</v>
      </c>
      <c r="H13" s="178" t="s">
        <v>97</v>
      </c>
      <c r="I13" s="178" t="s">
        <v>97</v>
      </c>
      <c r="J13" s="178" t="s">
        <v>97</v>
      </c>
      <c r="K13" s="178" t="s">
        <v>97</v>
      </c>
      <c r="L13" s="143"/>
      <c r="M13" s="143"/>
      <c r="N13" s="143"/>
      <c r="O13" s="37" t="s">
        <v>218</v>
      </c>
      <c r="P13" s="15" t="s">
        <v>219</v>
      </c>
      <c r="Q13" s="143">
        <v>1048</v>
      </c>
      <c r="R13" s="17">
        <f>Q13*N13</f>
        <v>0</v>
      </c>
      <c r="S13" s="17">
        <v>1</v>
      </c>
      <c r="T13" s="17">
        <f t="shared" si="1"/>
        <v>0</v>
      </c>
    </row>
    <row r="14" spans="1:20" s="11" customFormat="1" ht="31.5" x14ac:dyDescent="0.25">
      <c r="A14" s="128" t="s">
        <v>220</v>
      </c>
      <c r="B14" s="14" t="s">
        <v>221</v>
      </c>
      <c r="C14" s="178" t="s">
        <v>97</v>
      </c>
      <c r="D14" s="178" t="s">
        <v>97</v>
      </c>
      <c r="E14" s="178" t="s">
        <v>97</v>
      </c>
      <c r="F14" s="178" t="s">
        <v>97</v>
      </c>
      <c r="G14" s="178" t="s">
        <v>97</v>
      </c>
      <c r="H14" s="178" t="s">
        <v>97</v>
      </c>
      <c r="I14" s="178" t="s">
        <v>97</v>
      </c>
      <c r="J14" s="178" t="s">
        <v>97</v>
      </c>
      <c r="K14" s="178" t="s">
        <v>97</v>
      </c>
      <c r="L14" s="143"/>
      <c r="M14" s="143"/>
      <c r="N14" s="143"/>
      <c r="O14" s="37" t="s">
        <v>222</v>
      </c>
      <c r="P14" s="15" t="s">
        <v>223</v>
      </c>
      <c r="Q14" s="143">
        <v>2151</v>
      </c>
      <c r="R14" s="17">
        <f>Q14*N14/100</f>
        <v>0</v>
      </c>
      <c r="S14" s="17">
        <v>1</v>
      </c>
      <c r="T14" s="17">
        <f t="shared" si="1"/>
        <v>0</v>
      </c>
    </row>
    <row r="15" spans="1:20" s="11" customFormat="1" x14ac:dyDescent="0.25">
      <c r="A15" s="128"/>
      <c r="B15" s="14"/>
      <c r="C15" s="178" t="s">
        <v>97</v>
      </c>
      <c r="D15" s="178" t="s">
        <v>97</v>
      </c>
      <c r="E15" s="178" t="s">
        <v>97</v>
      </c>
      <c r="F15" s="178" t="s">
        <v>97</v>
      </c>
      <c r="G15" s="178" t="s">
        <v>97</v>
      </c>
      <c r="H15" s="178" t="s">
        <v>97</v>
      </c>
      <c r="I15" s="178" t="s">
        <v>97</v>
      </c>
      <c r="J15" s="178" t="s">
        <v>97</v>
      </c>
      <c r="K15" s="178" t="s">
        <v>97</v>
      </c>
      <c r="L15" s="143"/>
      <c r="M15" s="143"/>
      <c r="N15" s="143"/>
      <c r="O15" s="37"/>
      <c r="P15" s="15"/>
      <c r="Q15" s="143"/>
      <c r="R15" s="17"/>
      <c r="S15" s="17"/>
      <c r="T15" s="17"/>
    </row>
    <row r="16" spans="1:20" s="18" customFormat="1" x14ac:dyDescent="0.25">
      <c r="A16" s="69">
        <v>2</v>
      </c>
      <c r="B16" s="14" t="s">
        <v>22</v>
      </c>
      <c r="C16" s="178" t="s">
        <v>97</v>
      </c>
      <c r="D16" s="178" t="s">
        <v>97</v>
      </c>
      <c r="E16" s="178" t="s">
        <v>97</v>
      </c>
      <c r="F16" s="178" t="s">
        <v>97</v>
      </c>
      <c r="G16" s="178" t="s">
        <v>97</v>
      </c>
      <c r="H16" s="178" t="s">
        <v>97</v>
      </c>
      <c r="I16" s="178" t="s">
        <v>97</v>
      </c>
      <c r="J16" s="178" t="s">
        <v>97</v>
      </c>
      <c r="K16" s="178" t="s">
        <v>97</v>
      </c>
      <c r="L16" s="143" t="s">
        <v>97</v>
      </c>
      <c r="M16" s="143" t="s">
        <v>97</v>
      </c>
      <c r="N16" s="143" t="s">
        <v>97</v>
      </c>
      <c r="O16" s="143" t="s">
        <v>97</v>
      </c>
      <c r="P16" s="143" t="s">
        <v>97</v>
      </c>
      <c r="Q16" s="143" t="s">
        <v>97</v>
      </c>
      <c r="R16" s="143"/>
      <c r="S16" s="143"/>
      <c r="T16" s="143"/>
    </row>
    <row r="17" spans="1:20" s="18" customFormat="1" x14ac:dyDescent="0.25">
      <c r="A17" s="69" t="s">
        <v>77</v>
      </c>
      <c r="B17" s="13" t="s">
        <v>70</v>
      </c>
      <c r="C17" s="178" t="s">
        <v>97</v>
      </c>
      <c r="D17" s="178" t="s">
        <v>97</v>
      </c>
      <c r="E17" s="178" t="s">
        <v>97</v>
      </c>
      <c r="F17" s="178" t="s">
        <v>97</v>
      </c>
      <c r="G17" s="178" t="s">
        <v>97</v>
      </c>
      <c r="H17" s="178" t="s">
        <v>97</v>
      </c>
      <c r="I17" s="178" t="s">
        <v>97</v>
      </c>
      <c r="J17" s="178" t="s">
        <v>97</v>
      </c>
      <c r="K17" s="178" t="s">
        <v>97</v>
      </c>
      <c r="L17" s="143"/>
      <c r="M17" s="143" t="s">
        <v>18</v>
      </c>
      <c r="N17" s="143"/>
      <c r="O17" s="143" t="s">
        <v>20</v>
      </c>
      <c r="P17" s="15" t="s">
        <v>29</v>
      </c>
      <c r="Q17" s="19"/>
      <c r="R17" s="17"/>
      <c r="S17" s="17"/>
      <c r="T17" s="17"/>
    </row>
    <row r="18" spans="1:20" s="18" customFormat="1" x14ac:dyDescent="0.25">
      <c r="A18" s="69" t="s">
        <v>78</v>
      </c>
      <c r="B18" s="13" t="s">
        <v>71</v>
      </c>
      <c r="C18" s="178" t="s">
        <v>97</v>
      </c>
      <c r="D18" s="178" t="s">
        <v>97</v>
      </c>
      <c r="E18" s="178" t="s">
        <v>97</v>
      </c>
      <c r="F18" s="178" t="s">
        <v>97</v>
      </c>
      <c r="G18" s="178" t="s">
        <v>97</v>
      </c>
      <c r="H18" s="178" t="s">
        <v>97</v>
      </c>
      <c r="I18" s="178" t="s">
        <v>97</v>
      </c>
      <c r="J18" s="178" t="s">
        <v>97</v>
      </c>
      <c r="K18" s="178" t="s">
        <v>97</v>
      </c>
      <c r="L18" s="143"/>
      <c r="M18" s="143" t="s">
        <v>18</v>
      </c>
      <c r="N18" s="143"/>
      <c r="O18" s="143" t="s">
        <v>20</v>
      </c>
      <c r="P18" s="15" t="s">
        <v>29</v>
      </c>
      <c r="Q18" s="19"/>
      <c r="R18" s="17"/>
      <c r="S18" s="17"/>
      <c r="T18" s="17"/>
    </row>
    <row r="19" spans="1:20" s="18" customFormat="1" x14ac:dyDescent="0.25">
      <c r="A19" s="69" t="s">
        <v>1</v>
      </c>
      <c r="B19" s="13" t="s">
        <v>1</v>
      </c>
      <c r="C19" s="178" t="s">
        <v>97</v>
      </c>
      <c r="D19" s="178" t="s">
        <v>97</v>
      </c>
      <c r="E19" s="178" t="s">
        <v>97</v>
      </c>
      <c r="F19" s="178" t="s">
        <v>97</v>
      </c>
      <c r="G19" s="178" t="s">
        <v>97</v>
      </c>
      <c r="H19" s="178" t="s">
        <v>97</v>
      </c>
      <c r="I19" s="178" t="s">
        <v>97</v>
      </c>
      <c r="J19" s="178" t="s">
        <v>97</v>
      </c>
      <c r="K19" s="178" t="s">
        <v>97</v>
      </c>
      <c r="L19" s="143"/>
      <c r="M19" s="143"/>
      <c r="N19" s="143"/>
      <c r="O19" s="143"/>
      <c r="P19" s="15"/>
      <c r="Q19" s="19"/>
      <c r="R19" s="17"/>
      <c r="S19" s="17"/>
      <c r="T19" s="17"/>
    </row>
    <row r="20" spans="1:20" s="18" customFormat="1" ht="30" customHeight="1" x14ac:dyDescent="0.25">
      <c r="A20" s="69">
        <v>3</v>
      </c>
      <c r="B20" s="13" t="s">
        <v>5</v>
      </c>
      <c r="C20" s="178" t="s">
        <v>97</v>
      </c>
      <c r="D20" s="178" t="s">
        <v>97</v>
      </c>
      <c r="E20" s="178" t="s">
        <v>97</v>
      </c>
      <c r="F20" s="178" t="s">
        <v>97</v>
      </c>
      <c r="G20" s="178" t="s">
        <v>97</v>
      </c>
      <c r="H20" s="178" t="s">
        <v>97</v>
      </c>
      <c r="I20" s="178" t="s">
        <v>97</v>
      </c>
      <c r="J20" s="178" t="s">
        <v>97</v>
      </c>
      <c r="K20" s="178" t="s">
        <v>97</v>
      </c>
      <c r="L20" s="143" t="s">
        <v>97</v>
      </c>
      <c r="M20" s="143" t="s">
        <v>97</v>
      </c>
      <c r="N20" s="143" t="s">
        <v>97</v>
      </c>
      <c r="O20" s="143" t="s">
        <v>97</v>
      </c>
      <c r="P20" s="15" t="s">
        <v>97</v>
      </c>
      <c r="Q20" s="3" t="s">
        <v>97</v>
      </c>
      <c r="R20" s="3" t="s">
        <v>97</v>
      </c>
      <c r="S20" s="3" t="s">
        <v>97</v>
      </c>
      <c r="T20" s="3" t="s">
        <v>97</v>
      </c>
    </row>
    <row r="21" spans="1:20" s="18" customFormat="1" ht="30" customHeight="1" x14ac:dyDescent="0.25">
      <c r="A21" s="69" t="s">
        <v>79</v>
      </c>
      <c r="B21" s="13" t="s">
        <v>301</v>
      </c>
      <c r="C21" s="178" t="s">
        <v>97</v>
      </c>
      <c r="D21" s="178" t="s">
        <v>97</v>
      </c>
      <c r="E21" s="178" t="s">
        <v>97</v>
      </c>
      <c r="F21" s="178" t="s">
        <v>97</v>
      </c>
      <c r="G21" s="178" t="s">
        <v>97</v>
      </c>
      <c r="H21" s="178" t="s">
        <v>97</v>
      </c>
      <c r="I21" s="178" t="s">
        <v>97</v>
      </c>
      <c r="J21" s="178" t="s">
        <v>97</v>
      </c>
      <c r="K21" s="178" t="s">
        <v>97</v>
      </c>
      <c r="L21" s="143">
        <v>110</v>
      </c>
      <c r="M21" s="143" t="s">
        <v>300</v>
      </c>
      <c r="N21" s="143"/>
      <c r="O21" s="143" t="s">
        <v>300</v>
      </c>
      <c r="P21" s="15" t="s">
        <v>299</v>
      </c>
      <c r="Q21" s="3">
        <v>3544</v>
      </c>
      <c r="R21" s="17">
        <f>Q21*N21</f>
        <v>0</v>
      </c>
      <c r="S21" s="17">
        <v>1</v>
      </c>
      <c r="T21" s="17">
        <f t="shared" ref="T21:T26" si="2">R21*S21</f>
        <v>0</v>
      </c>
    </row>
    <row r="22" spans="1:20" s="18" customFormat="1" ht="15" customHeight="1" x14ac:dyDescent="0.25">
      <c r="A22" s="69" t="s">
        <v>80</v>
      </c>
      <c r="B22" s="13" t="s">
        <v>69</v>
      </c>
      <c r="C22" s="127"/>
      <c r="D22" s="127" t="s">
        <v>18</v>
      </c>
      <c r="E22" s="127">
        <v>1</v>
      </c>
      <c r="F22" s="127" t="s">
        <v>17</v>
      </c>
      <c r="G22" s="15" t="s">
        <v>91</v>
      </c>
      <c r="H22" s="19"/>
      <c r="I22" s="17"/>
      <c r="J22" s="17"/>
      <c r="K22" s="17">
        <f t="shared" ref="K22:K26" si="3">I22*J22</f>
        <v>0</v>
      </c>
      <c r="L22" s="143"/>
      <c r="M22" s="143" t="s">
        <v>18</v>
      </c>
      <c r="N22" s="143">
        <v>1</v>
      </c>
      <c r="O22" s="143" t="s">
        <v>17</v>
      </c>
      <c r="P22" s="15" t="s">
        <v>91</v>
      </c>
      <c r="Q22" s="19"/>
      <c r="R22" s="17"/>
      <c r="S22" s="17"/>
      <c r="T22" s="17">
        <f t="shared" si="2"/>
        <v>0</v>
      </c>
    </row>
    <row r="23" spans="1:20" s="18" customFormat="1" ht="30" customHeight="1" x14ac:dyDescent="0.25">
      <c r="A23" s="69" t="s">
        <v>1</v>
      </c>
      <c r="B23" s="13" t="s">
        <v>1</v>
      </c>
      <c r="C23" s="127"/>
      <c r="D23" s="127"/>
      <c r="E23" s="127"/>
      <c r="F23" s="127"/>
      <c r="G23" s="15"/>
      <c r="H23" s="19"/>
      <c r="I23" s="17"/>
      <c r="J23" s="17"/>
      <c r="K23" s="17">
        <f t="shared" si="3"/>
        <v>0</v>
      </c>
      <c r="L23" s="143"/>
      <c r="M23" s="143"/>
      <c r="N23" s="143"/>
      <c r="O23" s="143"/>
      <c r="P23" s="15"/>
      <c r="Q23" s="19"/>
      <c r="R23" s="17"/>
      <c r="S23" s="17"/>
      <c r="T23" s="17">
        <f t="shared" si="2"/>
        <v>0</v>
      </c>
    </row>
    <row r="24" spans="1:20" s="18" customFormat="1" ht="30" customHeight="1" x14ac:dyDescent="0.25">
      <c r="A24" s="69" t="s">
        <v>93</v>
      </c>
      <c r="B24" s="13" t="s">
        <v>95</v>
      </c>
      <c r="C24" s="127"/>
      <c r="D24" s="127" t="s">
        <v>94</v>
      </c>
      <c r="E24" s="127">
        <v>1</v>
      </c>
      <c r="F24" s="127" t="s">
        <v>17</v>
      </c>
      <c r="G24" s="15" t="s">
        <v>92</v>
      </c>
      <c r="H24" s="19"/>
      <c r="I24" s="17"/>
      <c r="J24" s="17"/>
      <c r="K24" s="17">
        <f t="shared" si="3"/>
        <v>0</v>
      </c>
      <c r="L24" s="143"/>
      <c r="M24" s="143" t="s">
        <v>94</v>
      </c>
      <c r="N24" s="143">
        <v>1</v>
      </c>
      <c r="O24" s="143" t="s">
        <v>17</v>
      </c>
      <c r="P24" s="15" t="s">
        <v>92</v>
      </c>
      <c r="Q24" s="19"/>
      <c r="R24" s="17"/>
      <c r="S24" s="17"/>
      <c r="T24" s="17">
        <f t="shared" si="2"/>
        <v>0</v>
      </c>
    </row>
    <row r="25" spans="1:20" s="18" customFormat="1" ht="30" customHeight="1" x14ac:dyDescent="0.25">
      <c r="A25" s="69" t="s">
        <v>93</v>
      </c>
      <c r="B25" s="13" t="s">
        <v>111</v>
      </c>
      <c r="C25" s="127"/>
      <c r="D25" s="127" t="s">
        <v>94</v>
      </c>
      <c r="E25" s="127">
        <v>1</v>
      </c>
      <c r="F25" s="127" t="s">
        <v>17</v>
      </c>
      <c r="G25" s="15" t="s">
        <v>92</v>
      </c>
      <c r="H25" s="19"/>
      <c r="I25" s="17"/>
      <c r="J25" s="17"/>
      <c r="K25" s="17">
        <f t="shared" si="3"/>
        <v>0</v>
      </c>
      <c r="L25" s="143"/>
      <c r="M25" s="143" t="s">
        <v>94</v>
      </c>
      <c r="N25" s="143">
        <v>1</v>
      </c>
      <c r="O25" s="143" t="s">
        <v>17</v>
      </c>
      <c r="P25" s="15" t="s">
        <v>92</v>
      </c>
      <c r="Q25" s="19"/>
      <c r="R25" s="17"/>
      <c r="S25" s="17"/>
      <c r="T25" s="17">
        <f t="shared" si="2"/>
        <v>0</v>
      </c>
    </row>
    <row r="26" spans="1:20" s="18" customFormat="1" ht="30" customHeight="1" x14ac:dyDescent="0.25">
      <c r="A26" s="69" t="s">
        <v>1</v>
      </c>
      <c r="B26" s="13" t="s">
        <v>1</v>
      </c>
      <c r="C26" s="127"/>
      <c r="D26" s="127"/>
      <c r="E26" s="127"/>
      <c r="F26" s="127"/>
      <c r="G26" s="15"/>
      <c r="H26" s="19"/>
      <c r="I26" s="17"/>
      <c r="J26" s="17"/>
      <c r="K26" s="17">
        <f t="shared" si="3"/>
        <v>0</v>
      </c>
      <c r="L26" s="143"/>
      <c r="M26" s="143"/>
      <c r="N26" s="143"/>
      <c r="O26" s="143"/>
      <c r="P26" s="15"/>
      <c r="Q26" s="19"/>
      <c r="R26" s="17"/>
      <c r="S26" s="17"/>
      <c r="T26" s="17">
        <f t="shared" si="2"/>
        <v>0</v>
      </c>
    </row>
    <row r="27" spans="1:20" s="136" customFormat="1" ht="30" customHeight="1" x14ac:dyDescent="0.25">
      <c r="A27" s="131"/>
      <c r="B27" s="132" t="s">
        <v>100</v>
      </c>
      <c r="C27" s="133" t="s">
        <v>97</v>
      </c>
      <c r="D27" s="133" t="s">
        <v>97</v>
      </c>
      <c r="E27" s="133" t="s">
        <v>97</v>
      </c>
      <c r="F27" s="133" t="s">
        <v>97</v>
      </c>
      <c r="G27" s="134" t="s">
        <v>97</v>
      </c>
      <c r="H27" s="135" t="s">
        <v>97</v>
      </c>
      <c r="I27" s="22">
        <f>SUM(I8:I26)</f>
        <v>0</v>
      </c>
      <c r="J27" s="22"/>
      <c r="K27" s="22">
        <f>SUM(K8:K26)</f>
        <v>0</v>
      </c>
      <c r="L27" s="133" t="s">
        <v>97</v>
      </c>
      <c r="M27" s="133" t="s">
        <v>97</v>
      </c>
      <c r="N27" s="133" t="s">
        <v>97</v>
      </c>
      <c r="O27" s="133" t="s">
        <v>97</v>
      </c>
      <c r="P27" s="134" t="s">
        <v>97</v>
      </c>
      <c r="Q27" s="135" t="s">
        <v>97</v>
      </c>
      <c r="R27" s="22">
        <f>SUM(R8:R26)</f>
        <v>0</v>
      </c>
      <c r="S27" s="22"/>
      <c r="T27" s="22">
        <f>SUM(T8:T26)</f>
        <v>0</v>
      </c>
    </row>
    <row r="28" spans="1:20" ht="41.25" customHeight="1" x14ac:dyDescent="0.25">
      <c r="A28" s="221"/>
      <c r="B28" s="223"/>
      <c r="C28" s="223"/>
      <c r="D28" s="223"/>
      <c r="E28" s="223"/>
      <c r="F28" s="223"/>
      <c r="G28" s="223"/>
    </row>
    <row r="29" spans="1:20" ht="38.25" customHeight="1" x14ac:dyDescent="0.25">
      <c r="A29" s="224"/>
      <c r="B29" s="224"/>
      <c r="C29" s="224"/>
      <c r="D29" s="224"/>
      <c r="E29" s="224"/>
      <c r="F29" s="224"/>
      <c r="G29" s="224"/>
    </row>
    <row r="30" spans="1:20" ht="18.75" customHeight="1" x14ac:dyDescent="0.25">
      <c r="B30" s="86"/>
    </row>
    <row r="34" spans="2:2" x14ac:dyDescent="0.25">
      <c r="B34" s="86"/>
    </row>
  </sheetData>
  <mergeCells count="13"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56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39"/>
  <sheetViews>
    <sheetView view="pageBreakPreview" topLeftCell="A15" zoomScale="90" zoomScaleNormal="70" zoomScaleSheetLayoutView="90" workbookViewId="0">
      <selection activeCell="K18" sqref="K18"/>
    </sheetView>
  </sheetViews>
  <sheetFormatPr defaultColWidth="9" defaultRowHeight="15.75" x14ac:dyDescent="0.25"/>
  <cols>
    <col min="1" max="1" width="7.625" style="66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80" hidden="1" customWidth="1"/>
    <col min="8" max="8" width="16.75" style="80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A1" s="72"/>
      <c r="B1" s="34"/>
      <c r="C1" s="28"/>
      <c r="D1" s="84"/>
      <c r="E1" s="84"/>
      <c r="F1" s="84"/>
      <c r="G1" s="83"/>
      <c r="H1" s="83"/>
      <c r="I1" s="35"/>
      <c r="J1" s="32"/>
      <c r="K1" s="32"/>
    </row>
    <row r="2" spans="1:17" ht="15.75" customHeight="1" x14ac:dyDescent="0.25">
      <c r="A2" s="208" t="s">
        <v>21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</row>
    <row r="3" spans="1:17" ht="15.75" customHeight="1" x14ac:dyDescent="0.25">
      <c r="A3" s="209" t="s">
        <v>0</v>
      </c>
      <c r="B3" s="207" t="s">
        <v>2</v>
      </c>
      <c r="C3" s="203" t="s">
        <v>35</v>
      </c>
      <c r="D3" s="203"/>
      <c r="E3" s="203"/>
      <c r="F3" s="203"/>
      <c r="G3" s="203"/>
      <c r="H3" s="203"/>
      <c r="I3" s="203"/>
      <c r="J3" s="203" t="s">
        <v>36</v>
      </c>
      <c r="K3" s="203"/>
      <c r="L3" s="203"/>
      <c r="M3" s="203"/>
      <c r="N3" s="203"/>
      <c r="O3" s="203"/>
      <c r="P3" s="203"/>
      <c r="Q3" s="203"/>
    </row>
    <row r="4" spans="1:17" ht="33" customHeight="1" x14ac:dyDescent="0.25">
      <c r="A4" s="209"/>
      <c r="B4" s="207"/>
      <c r="C4" s="20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207"/>
      <c r="E4" s="207"/>
      <c r="F4" s="207"/>
      <c r="G4" s="207"/>
      <c r="H4" s="207"/>
      <c r="I4" s="207"/>
      <c r="J4" s="230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231"/>
      <c r="L4" s="231"/>
      <c r="M4" s="231"/>
      <c r="N4" s="231"/>
      <c r="O4" s="231"/>
      <c r="P4" s="231"/>
      <c r="Q4" s="232"/>
    </row>
    <row r="5" spans="1:17" ht="33.75" customHeight="1" x14ac:dyDescent="0.25">
      <c r="A5" s="209"/>
      <c r="B5" s="207"/>
      <c r="C5" s="207" t="s">
        <v>11</v>
      </c>
      <c r="D5" s="207"/>
      <c r="E5" s="207"/>
      <c r="F5" s="207"/>
      <c r="G5" s="207" t="s">
        <v>98</v>
      </c>
      <c r="H5" s="226"/>
      <c r="I5" s="226"/>
      <c r="J5" s="207" t="s">
        <v>11</v>
      </c>
      <c r="K5" s="207"/>
      <c r="L5" s="207"/>
      <c r="M5" s="207"/>
      <c r="N5" s="207" t="s">
        <v>98</v>
      </c>
      <c r="O5" s="226"/>
      <c r="P5" s="226"/>
      <c r="Q5" s="226"/>
    </row>
    <row r="6" spans="1:17" s="9" customFormat="1" ht="63" x14ac:dyDescent="0.25">
      <c r="A6" s="209"/>
      <c r="B6" s="207"/>
      <c r="C6" s="82" t="s">
        <v>25</v>
      </c>
      <c r="D6" s="82" t="s">
        <v>8</v>
      </c>
      <c r="E6" s="82" t="s">
        <v>89</v>
      </c>
      <c r="F6" s="82" t="s">
        <v>10</v>
      </c>
      <c r="G6" s="82" t="s">
        <v>12</v>
      </c>
      <c r="H6" s="82" t="s">
        <v>43</v>
      </c>
      <c r="I6" s="12" t="s">
        <v>44</v>
      </c>
      <c r="J6" s="82" t="s">
        <v>25</v>
      </c>
      <c r="K6" s="82" t="s">
        <v>8</v>
      </c>
      <c r="L6" s="82" t="s">
        <v>89</v>
      </c>
      <c r="M6" s="82" t="s">
        <v>10</v>
      </c>
      <c r="N6" s="82" t="s">
        <v>12</v>
      </c>
      <c r="O6" s="82" t="s">
        <v>45</v>
      </c>
      <c r="P6" s="153" t="s">
        <v>159</v>
      </c>
      <c r="Q6" s="12" t="s">
        <v>44</v>
      </c>
    </row>
    <row r="7" spans="1:17" s="11" customFormat="1" x14ac:dyDescent="0.25">
      <c r="A7" s="67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12">
        <v>9</v>
      </c>
      <c r="J7" s="82">
        <v>10</v>
      </c>
      <c r="K7" s="12">
        <v>11</v>
      </c>
      <c r="L7" s="82">
        <v>12</v>
      </c>
      <c r="M7" s="12">
        <v>13</v>
      </c>
      <c r="N7" s="82">
        <v>14</v>
      </c>
      <c r="O7" s="12">
        <v>15</v>
      </c>
      <c r="P7" s="12">
        <v>16</v>
      </c>
      <c r="Q7" s="82">
        <v>17</v>
      </c>
    </row>
    <row r="8" spans="1:17" s="11" customFormat="1" ht="52.5" customHeight="1" x14ac:dyDescent="0.25">
      <c r="A8" s="69">
        <v>1</v>
      </c>
      <c r="B8" s="14" t="s">
        <v>115</v>
      </c>
      <c r="C8" s="82" t="s">
        <v>97</v>
      </c>
      <c r="D8" s="82" t="s">
        <v>97</v>
      </c>
      <c r="E8" s="82" t="s">
        <v>97</v>
      </c>
      <c r="F8" s="82" t="s">
        <v>97</v>
      </c>
      <c r="G8" s="82" t="s">
        <v>97</v>
      </c>
      <c r="H8" s="82" t="s">
        <v>97</v>
      </c>
      <c r="I8" s="82" t="s">
        <v>97</v>
      </c>
      <c r="J8" s="82" t="s">
        <v>97</v>
      </c>
      <c r="K8" s="82" t="s">
        <v>97</v>
      </c>
      <c r="L8" s="82" t="s">
        <v>97</v>
      </c>
      <c r="M8" s="82" t="s">
        <v>97</v>
      </c>
      <c r="N8" s="82" t="s">
        <v>97</v>
      </c>
      <c r="O8" s="82" t="s">
        <v>97</v>
      </c>
      <c r="P8" s="153" t="s">
        <v>97</v>
      </c>
      <c r="Q8" s="82" t="s">
        <v>97</v>
      </c>
    </row>
    <row r="9" spans="1:17" s="11" customFormat="1" ht="47.25" x14ac:dyDescent="0.25">
      <c r="A9" s="69" t="s">
        <v>75</v>
      </c>
      <c r="B9" s="14" t="s">
        <v>286</v>
      </c>
      <c r="C9" s="82"/>
      <c r="D9" s="36" t="s">
        <v>117</v>
      </c>
      <c r="E9" s="82"/>
      <c r="F9" s="85" t="s">
        <v>3</v>
      </c>
      <c r="G9" s="15" t="s">
        <v>32</v>
      </c>
      <c r="H9" s="82"/>
      <c r="I9" s="17"/>
      <c r="J9" s="82">
        <v>15</v>
      </c>
      <c r="K9" s="36" t="s">
        <v>245</v>
      </c>
      <c r="L9" s="82">
        <v>1.85</v>
      </c>
      <c r="M9" s="85" t="s">
        <v>3</v>
      </c>
      <c r="N9" s="15" t="s">
        <v>253</v>
      </c>
      <c r="O9" s="17">
        <v>2394</v>
      </c>
      <c r="P9" s="124">
        <v>1.1100000000000001</v>
      </c>
      <c r="Q9" s="87">
        <f>L9*O9*P9*0</f>
        <v>0</v>
      </c>
    </row>
    <row r="10" spans="1:17" s="79" customFormat="1" ht="47.25" x14ac:dyDescent="0.25">
      <c r="A10" s="69" t="s">
        <v>76</v>
      </c>
      <c r="B10" s="14" t="s">
        <v>286</v>
      </c>
      <c r="C10" s="82"/>
      <c r="D10" s="36" t="s">
        <v>117</v>
      </c>
      <c r="E10" s="82"/>
      <c r="F10" s="85" t="s">
        <v>3</v>
      </c>
      <c r="G10" s="15" t="s">
        <v>32</v>
      </c>
      <c r="H10" s="82"/>
      <c r="I10" s="17"/>
      <c r="J10" s="147">
        <v>15</v>
      </c>
      <c r="K10" s="36" t="s">
        <v>245</v>
      </c>
      <c r="L10" s="147">
        <v>1.85</v>
      </c>
      <c r="M10" s="148" t="s">
        <v>3</v>
      </c>
      <c r="N10" s="15" t="s">
        <v>253</v>
      </c>
      <c r="O10" s="17">
        <v>2394</v>
      </c>
      <c r="P10" s="124">
        <v>1.1100000000000001</v>
      </c>
      <c r="Q10" s="87">
        <f>L10*O10*P10*0</f>
        <v>0</v>
      </c>
    </row>
    <row r="11" spans="1:17" s="79" customFormat="1" ht="31.5" hidden="1" x14ac:dyDescent="0.25">
      <c r="A11" s="69" t="s">
        <v>1</v>
      </c>
      <c r="B11" s="14" t="s">
        <v>286</v>
      </c>
      <c r="C11" s="82"/>
      <c r="D11" s="36"/>
      <c r="E11" s="82"/>
      <c r="F11" s="85"/>
      <c r="G11" s="15"/>
      <c r="H11" s="82"/>
      <c r="I11" s="17"/>
      <c r="J11" s="82"/>
      <c r="K11" s="36"/>
      <c r="L11" s="82"/>
      <c r="M11" s="85"/>
      <c r="N11" s="15"/>
      <c r="O11" s="82"/>
      <c r="P11" s="153"/>
      <c r="Q11" s="87">
        <f t="shared" ref="Q11:Q21" si="0">L11*O11*P11</f>
        <v>0</v>
      </c>
    </row>
    <row r="12" spans="1:17" s="11" customFormat="1" ht="47.25" hidden="1" x14ac:dyDescent="0.25">
      <c r="A12" s="69" t="s">
        <v>118</v>
      </c>
      <c r="B12" s="14" t="s">
        <v>286</v>
      </c>
      <c r="C12" s="82"/>
      <c r="D12" s="36" t="s">
        <v>117</v>
      </c>
      <c r="E12" s="82"/>
      <c r="F12" s="85" t="s">
        <v>3</v>
      </c>
      <c r="G12" s="15" t="s">
        <v>32</v>
      </c>
      <c r="H12" s="82"/>
      <c r="I12" s="17"/>
      <c r="J12" s="82"/>
      <c r="K12" s="36" t="s">
        <v>117</v>
      </c>
      <c r="L12" s="82"/>
      <c r="M12" s="85" t="s">
        <v>3</v>
      </c>
      <c r="N12" s="15" t="s">
        <v>32</v>
      </c>
      <c r="O12" s="82"/>
      <c r="P12" s="153"/>
      <c r="Q12" s="87">
        <f t="shared" si="0"/>
        <v>0</v>
      </c>
    </row>
    <row r="13" spans="1:17" s="11" customFormat="1" ht="31.5" hidden="1" x14ac:dyDescent="0.25">
      <c r="A13" s="69" t="s">
        <v>1</v>
      </c>
      <c r="B13" s="14" t="s">
        <v>286</v>
      </c>
      <c r="C13" s="82"/>
      <c r="D13" s="36"/>
      <c r="E13" s="82"/>
      <c r="F13" s="85"/>
      <c r="G13" s="15"/>
      <c r="H13" s="82"/>
      <c r="I13" s="17"/>
      <c r="J13" s="82"/>
      <c r="K13" s="36"/>
      <c r="L13" s="82"/>
      <c r="M13" s="85"/>
      <c r="N13" s="15"/>
      <c r="O13" s="82"/>
      <c r="P13" s="153"/>
      <c r="Q13" s="87">
        <f t="shared" si="0"/>
        <v>0</v>
      </c>
    </row>
    <row r="14" spans="1:17" s="11" customFormat="1" ht="31.5" hidden="1" x14ac:dyDescent="0.25">
      <c r="A14" s="69">
        <v>2</v>
      </c>
      <c r="B14" s="14" t="s">
        <v>286</v>
      </c>
      <c r="C14" s="82" t="s">
        <v>97</v>
      </c>
      <c r="D14" s="82" t="s">
        <v>97</v>
      </c>
      <c r="E14" s="82" t="s">
        <v>97</v>
      </c>
      <c r="F14" s="82" t="s">
        <v>97</v>
      </c>
      <c r="G14" s="82" t="s">
        <v>97</v>
      </c>
      <c r="H14" s="82" t="s">
        <v>97</v>
      </c>
      <c r="I14" s="82" t="s">
        <v>97</v>
      </c>
      <c r="J14" s="82" t="s">
        <v>97</v>
      </c>
      <c r="K14" s="82" t="s">
        <v>97</v>
      </c>
      <c r="L14" s="82" t="s">
        <v>97</v>
      </c>
      <c r="M14" s="82" t="s">
        <v>97</v>
      </c>
      <c r="N14" s="82" t="s">
        <v>97</v>
      </c>
      <c r="O14" s="82" t="s">
        <v>97</v>
      </c>
      <c r="P14" s="153"/>
      <c r="Q14" s="87" t="e">
        <f t="shared" si="0"/>
        <v>#VALUE!</v>
      </c>
    </row>
    <row r="15" spans="1:17" s="11" customFormat="1" ht="63" x14ac:dyDescent="0.25">
      <c r="A15" s="69" t="s">
        <v>77</v>
      </c>
      <c r="B15" s="14" t="s">
        <v>287</v>
      </c>
      <c r="C15" s="82"/>
      <c r="D15" s="36" t="s">
        <v>245</v>
      </c>
      <c r="E15" s="82"/>
      <c r="F15" s="85" t="s">
        <v>3</v>
      </c>
      <c r="G15" s="15" t="s">
        <v>31</v>
      </c>
      <c r="H15" s="82"/>
      <c r="I15" s="17"/>
      <c r="J15" s="82">
        <v>15</v>
      </c>
      <c r="K15" s="36" t="s">
        <v>255</v>
      </c>
      <c r="L15" s="89">
        <f>L9</f>
        <v>1.85</v>
      </c>
      <c r="M15" s="85" t="s">
        <v>3</v>
      </c>
      <c r="N15" s="15" t="s">
        <v>254</v>
      </c>
      <c r="O15" s="17">
        <v>1428</v>
      </c>
      <c r="P15" s="17">
        <v>1</v>
      </c>
      <c r="Q15" s="87">
        <f>L15*O15*P15*0</f>
        <v>0</v>
      </c>
    </row>
    <row r="16" spans="1:17" s="11" customFormat="1" ht="47.25" x14ac:dyDescent="0.25">
      <c r="A16" s="69" t="s">
        <v>78</v>
      </c>
      <c r="B16" s="14" t="s">
        <v>336</v>
      </c>
      <c r="C16" s="82"/>
      <c r="D16" s="36" t="s">
        <v>245</v>
      </c>
      <c r="E16" s="82"/>
      <c r="F16" s="85" t="s">
        <v>3</v>
      </c>
      <c r="G16" s="15" t="s">
        <v>31</v>
      </c>
      <c r="H16" s="82"/>
      <c r="I16" s="17"/>
      <c r="J16" s="82"/>
      <c r="K16" s="36" t="s">
        <v>112</v>
      </c>
      <c r="L16" s="82">
        <v>1.85</v>
      </c>
      <c r="M16" s="85" t="s">
        <v>3</v>
      </c>
      <c r="N16" s="15" t="s">
        <v>337</v>
      </c>
      <c r="O16" s="17">
        <v>220</v>
      </c>
      <c r="P16" s="17">
        <v>1</v>
      </c>
      <c r="Q16" s="87">
        <f>L16*O16*P16*0</f>
        <v>0</v>
      </c>
    </row>
    <row r="17" spans="1:17" s="11" customFormat="1" x14ac:dyDescent="0.25">
      <c r="A17" s="69" t="s">
        <v>1</v>
      </c>
      <c r="B17" s="14" t="s">
        <v>1</v>
      </c>
      <c r="C17" s="82"/>
      <c r="D17" s="36"/>
      <c r="E17" s="82"/>
      <c r="F17" s="85"/>
      <c r="G17" s="15"/>
      <c r="H17" s="82"/>
      <c r="I17" s="17"/>
      <c r="J17" s="82"/>
      <c r="K17" s="36"/>
      <c r="L17" s="82"/>
      <c r="M17" s="85"/>
      <c r="N17" s="15"/>
      <c r="O17" s="82"/>
      <c r="P17" s="153"/>
      <c r="Q17" s="87">
        <f t="shared" si="0"/>
        <v>0</v>
      </c>
    </row>
    <row r="18" spans="1:17" s="11" customFormat="1" ht="27" customHeight="1" x14ac:dyDescent="0.25">
      <c r="A18" s="69">
        <v>3</v>
      </c>
      <c r="B18" s="38" t="s">
        <v>19</v>
      </c>
      <c r="C18" s="82" t="s">
        <v>97</v>
      </c>
      <c r="D18" s="82" t="s">
        <v>97</v>
      </c>
      <c r="E18" s="82" t="s">
        <v>97</v>
      </c>
      <c r="F18" s="82" t="s">
        <v>97</v>
      </c>
      <c r="G18" s="82" t="s">
        <v>97</v>
      </c>
      <c r="H18" s="82" t="s">
        <v>97</v>
      </c>
      <c r="I18" s="82" t="s">
        <v>97</v>
      </c>
      <c r="J18" s="82" t="s">
        <v>97</v>
      </c>
      <c r="K18" s="82" t="s">
        <v>97</v>
      </c>
      <c r="L18" s="82" t="s">
        <v>97</v>
      </c>
      <c r="M18" s="82" t="s">
        <v>97</v>
      </c>
      <c r="N18" s="82" t="s">
        <v>97</v>
      </c>
      <c r="O18" s="82" t="s">
        <v>97</v>
      </c>
      <c r="P18" s="153"/>
      <c r="Q18" s="87"/>
    </row>
    <row r="19" spans="1:17" s="11" customFormat="1" ht="63" x14ac:dyDescent="0.25">
      <c r="A19" s="69" t="s">
        <v>79</v>
      </c>
      <c r="B19" s="14" t="s">
        <v>72</v>
      </c>
      <c r="C19" s="82"/>
      <c r="D19" s="36" t="s">
        <v>113</v>
      </c>
      <c r="E19" s="82"/>
      <c r="F19" s="37" t="s">
        <v>20</v>
      </c>
      <c r="G19" s="15" t="s">
        <v>33</v>
      </c>
      <c r="H19" s="82"/>
      <c r="I19" s="17"/>
      <c r="J19" s="82"/>
      <c r="K19" s="36" t="s">
        <v>113</v>
      </c>
      <c r="L19" s="82"/>
      <c r="M19" s="37" t="s">
        <v>20</v>
      </c>
      <c r="N19" s="15" t="s">
        <v>33</v>
      </c>
      <c r="O19" s="17"/>
      <c r="P19" s="17"/>
      <c r="Q19" s="87">
        <f t="shared" si="0"/>
        <v>0</v>
      </c>
    </row>
    <row r="20" spans="1:17" s="11" customFormat="1" ht="63" x14ac:dyDescent="0.25">
      <c r="A20" s="69" t="s">
        <v>80</v>
      </c>
      <c r="B20" s="14" t="s">
        <v>73</v>
      </c>
      <c r="C20" s="82"/>
      <c r="D20" s="36" t="s">
        <v>113</v>
      </c>
      <c r="E20" s="82"/>
      <c r="F20" s="37" t="s">
        <v>20</v>
      </c>
      <c r="G20" s="15" t="s">
        <v>33</v>
      </c>
      <c r="H20" s="82"/>
      <c r="I20" s="17"/>
      <c r="J20" s="82"/>
      <c r="K20" s="36" t="s">
        <v>113</v>
      </c>
      <c r="L20" s="82"/>
      <c r="M20" s="37" t="s">
        <v>20</v>
      </c>
      <c r="N20" s="15" t="s">
        <v>33</v>
      </c>
      <c r="O20" s="82"/>
      <c r="P20" s="153"/>
      <c r="Q20" s="87">
        <f t="shared" si="0"/>
        <v>0</v>
      </c>
    </row>
    <row r="21" spans="1:17" s="11" customFormat="1" x14ac:dyDescent="0.25">
      <c r="A21" s="69" t="s">
        <v>1</v>
      </c>
      <c r="B21" s="14" t="s">
        <v>1</v>
      </c>
      <c r="C21" s="82"/>
      <c r="D21" s="36"/>
      <c r="E21" s="82"/>
      <c r="F21" s="37"/>
      <c r="G21" s="15"/>
      <c r="H21" s="82"/>
      <c r="I21" s="17"/>
      <c r="J21" s="82"/>
      <c r="K21" s="36"/>
      <c r="L21" s="82"/>
      <c r="M21" s="37"/>
      <c r="N21" s="15"/>
      <c r="O21" s="82"/>
      <c r="P21" s="153"/>
      <c r="Q21" s="87">
        <f t="shared" si="0"/>
        <v>0</v>
      </c>
    </row>
    <row r="22" spans="1:17" s="11" customFormat="1" ht="47.25" x14ac:dyDescent="0.25">
      <c r="A22" s="69">
        <v>4</v>
      </c>
      <c r="B22" s="14" t="s">
        <v>5</v>
      </c>
      <c r="C22" s="82"/>
      <c r="D22" s="36"/>
      <c r="E22" s="82"/>
      <c r="F22" s="82"/>
      <c r="G22" s="82"/>
      <c r="H22" s="82"/>
      <c r="I22" s="17"/>
      <c r="J22" s="82">
        <v>15</v>
      </c>
      <c r="K22" s="36" t="s">
        <v>283</v>
      </c>
      <c r="L22" s="82">
        <v>1.85</v>
      </c>
      <c r="M22" s="82" t="s">
        <v>284</v>
      </c>
      <c r="N22" s="17" t="s">
        <v>285</v>
      </c>
      <c r="O22" s="153">
        <v>611</v>
      </c>
      <c r="P22" s="153">
        <v>1</v>
      </c>
      <c r="Q22" s="153">
        <f>L22*O22*0</f>
        <v>0</v>
      </c>
    </row>
    <row r="23" spans="1:17" s="11" customFormat="1" ht="31.5" hidden="1" x14ac:dyDescent="0.25">
      <c r="A23" s="69" t="s">
        <v>96</v>
      </c>
      <c r="B23" s="14" t="s">
        <v>72</v>
      </c>
      <c r="C23" s="82"/>
      <c r="D23" s="36"/>
      <c r="E23" s="82"/>
      <c r="F23" s="85" t="s">
        <v>3</v>
      </c>
      <c r="G23" s="15" t="s">
        <v>34</v>
      </c>
      <c r="H23" s="82"/>
      <c r="I23" s="17"/>
      <c r="J23" s="82"/>
      <c r="K23" s="36"/>
      <c r="L23" s="89"/>
      <c r="M23" s="85"/>
      <c r="N23" s="15"/>
      <c r="O23" s="17"/>
      <c r="P23" s="17"/>
      <c r="Q23" s="87"/>
    </row>
    <row r="24" spans="1:17" s="11" customFormat="1" ht="31.5" hidden="1" x14ac:dyDescent="0.25">
      <c r="A24" s="69" t="s">
        <v>119</v>
      </c>
      <c r="B24" s="14" t="s">
        <v>73</v>
      </c>
      <c r="C24" s="82"/>
      <c r="D24" s="36"/>
      <c r="E24" s="82"/>
      <c r="F24" s="85" t="s">
        <v>3</v>
      </c>
      <c r="G24" s="15" t="s">
        <v>34</v>
      </c>
      <c r="H24" s="82"/>
      <c r="I24" s="17"/>
      <c r="J24" s="82"/>
      <c r="K24" s="36"/>
      <c r="L24" s="82"/>
      <c r="M24" s="85" t="s">
        <v>3</v>
      </c>
      <c r="N24" s="15"/>
      <c r="O24" s="17"/>
      <c r="P24" s="17"/>
      <c r="Q24" s="17"/>
    </row>
    <row r="25" spans="1:17" s="11" customFormat="1" ht="15" hidden="1" customHeight="1" x14ac:dyDescent="0.25">
      <c r="A25" s="69" t="s">
        <v>1</v>
      </c>
      <c r="B25" s="14" t="s">
        <v>1</v>
      </c>
      <c r="C25" s="82"/>
      <c r="D25" s="36"/>
      <c r="E25" s="82"/>
      <c r="F25" s="85"/>
      <c r="G25" s="15"/>
      <c r="H25" s="82"/>
      <c r="I25" s="17"/>
      <c r="J25" s="82"/>
      <c r="K25" s="36"/>
      <c r="L25" s="82"/>
      <c r="M25" s="85"/>
      <c r="N25" s="15"/>
      <c r="O25" s="82"/>
      <c r="P25" s="153"/>
      <c r="Q25" s="17"/>
    </row>
    <row r="26" spans="1:17" ht="50.25" customHeight="1" x14ac:dyDescent="0.25">
      <c r="A26" s="69"/>
      <c r="B26" s="47" t="s">
        <v>47</v>
      </c>
      <c r="C26" s="21"/>
      <c r="D26" s="82"/>
      <c r="E26" s="82"/>
      <c r="F26" s="82"/>
      <c r="G26" s="3"/>
      <c r="H26" s="3"/>
      <c r="I26" s="22"/>
      <c r="J26" s="21"/>
      <c r="K26" s="82"/>
      <c r="L26" s="82"/>
      <c r="M26" s="82"/>
      <c r="N26" s="3"/>
      <c r="O26" s="3"/>
      <c r="P26" s="3"/>
      <c r="Q26" s="87">
        <f>SUM(Q9:Q13,Q15:Q17,Q19:Q21,Q23:Q25)</f>
        <v>0</v>
      </c>
    </row>
    <row r="27" spans="1:17" ht="15.75" customHeight="1" x14ac:dyDescent="0.25">
      <c r="D27" s="7"/>
      <c r="J27" s="32"/>
      <c r="K27" s="32"/>
    </row>
    <row r="28" spans="1:17" s="49" customFormat="1" ht="18.75" customHeight="1" x14ac:dyDescent="0.25">
      <c r="A28" s="225"/>
      <c r="B28" s="225"/>
      <c r="C28" s="225"/>
      <c r="D28" s="225"/>
      <c r="E28" s="225"/>
      <c r="F28" s="225"/>
      <c r="G28" s="225"/>
      <c r="H28" s="83"/>
      <c r="I28" s="35"/>
    </row>
    <row r="29" spans="1:17" s="49" customFormat="1" ht="41.25" customHeight="1" x14ac:dyDescent="0.25">
      <c r="A29" s="225"/>
      <c r="B29" s="225"/>
      <c r="C29" s="225"/>
      <c r="D29" s="225"/>
      <c r="E29" s="225"/>
      <c r="F29" s="225"/>
      <c r="G29" s="225"/>
      <c r="H29" s="83"/>
      <c r="I29" s="35"/>
    </row>
    <row r="30" spans="1:17" s="49" customFormat="1" ht="38.25" customHeight="1" x14ac:dyDescent="0.25">
      <c r="A30" s="225"/>
      <c r="B30" s="225"/>
      <c r="C30" s="225"/>
      <c r="D30" s="225"/>
      <c r="E30" s="225"/>
      <c r="F30" s="225"/>
      <c r="G30" s="225"/>
      <c r="H30" s="86"/>
      <c r="I30" s="35"/>
    </row>
    <row r="31" spans="1:17" s="49" customFormat="1" ht="18.75" customHeight="1" x14ac:dyDescent="0.25">
      <c r="A31" s="220"/>
      <c r="B31" s="220"/>
      <c r="C31" s="220"/>
      <c r="D31" s="220"/>
      <c r="E31" s="220"/>
      <c r="F31" s="220"/>
      <c r="G31" s="220"/>
      <c r="H31" s="83"/>
      <c r="I31" s="35"/>
    </row>
    <row r="32" spans="1:17" s="49" customFormat="1" ht="217.5" customHeight="1" x14ac:dyDescent="0.25">
      <c r="A32" s="221"/>
      <c r="B32" s="222"/>
      <c r="C32" s="222"/>
      <c r="D32" s="222"/>
      <c r="E32" s="222"/>
      <c r="F32" s="222"/>
      <c r="G32" s="222"/>
      <c r="H32" s="83"/>
      <c r="I32" s="35"/>
    </row>
    <row r="33" spans="1:17" ht="53.25" customHeight="1" x14ac:dyDescent="0.25">
      <c r="A33" s="221"/>
      <c r="B33" s="223"/>
      <c r="C33" s="223"/>
      <c r="D33" s="223"/>
      <c r="E33" s="223"/>
      <c r="F33" s="223"/>
      <c r="G33" s="223"/>
    </row>
    <row r="34" spans="1:17" x14ac:dyDescent="0.25">
      <c r="A34" s="224"/>
      <c r="B34" s="224"/>
      <c r="C34" s="224"/>
      <c r="D34" s="224"/>
      <c r="E34" s="224"/>
      <c r="F34" s="224"/>
      <c r="G34" s="224"/>
    </row>
    <row r="35" spans="1:17" s="7" customFormat="1" x14ac:dyDescent="0.25">
      <c r="A35" s="66"/>
      <c r="B35" s="86"/>
      <c r="D35" s="4"/>
      <c r="G35" s="80"/>
      <c r="H35" s="80"/>
      <c r="I35" s="5"/>
      <c r="J35" s="6"/>
      <c r="K35" s="6"/>
      <c r="L35" s="6"/>
      <c r="M35" s="6"/>
      <c r="N35" s="6"/>
      <c r="O35" s="6"/>
      <c r="P35" s="6"/>
      <c r="Q35" s="6"/>
    </row>
    <row r="39" spans="1:17" s="7" customFormat="1" x14ac:dyDescent="0.25">
      <c r="A39" s="66"/>
      <c r="B39" s="86"/>
      <c r="D39" s="4"/>
      <c r="G39" s="80"/>
      <c r="H39" s="80"/>
      <c r="I39" s="5"/>
      <c r="J39" s="6"/>
      <c r="K39" s="6"/>
      <c r="L39" s="6"/>
      <c r="M39" s="6"/>
      <c r="N39" s="6"/>
      <c r="O39" s="6"/>
      <c r="P39" s="6"/>
      <c r="Q39" s="6"/>
    </row>
  </sheetData>
  <mergeCells count="18">
    <mergeCell ref="A2:Q2"/>
    <mergeCell ref="A3:A6"/>
    <mergeCell ref="B3:B6"/>
    <mergeCell ref="C3:I3"/>
    <mergeCell ref="J3:Q3"/>
    <mergeCell ref="C4:I4"/>
    <mergeCell ref="J4:Q4"/>
    <mergeCell ref="C5:F5"/>
    <mergeCell ref="G5:I5"/>
    <mergeCell ref="J5:M5"/>
    <mergeCell ref="A33:G33"/>
    <mergeCell ref="A34:G34"/>
    <mergeCell ref="N5:Q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8"/>
  <sheetViews>
    <sheetView topLeftCell="A25" workbookViewId="0">
      <selection activeCell="A14" sqref="A14:Q14"/>
    </sheetView>
  </sheetViews>
  <sheetFormatPr defaultRowHeight="15.75" x14ac:dyDescent="0.25"/>
  <cols>
    <col min="11" max="11" width="32.5" customWidth="1"/>
    <col min="14" max="14" width="12" customWidth="1"/>
  </cols>
  <sheetData>
    <row r="1" spans="1:34" s="49" customFormat="1" ht="18.75" x14ac:dyDescent="0.25">
      <c r="A1" s="72"/>
      <c r="B1" s="113"/>
      <c r="C1" s="95"/>
      <c r="D1" s="113"/>
      <c r="E1" s="95"/>
      <c r="F1" s="95"/>
      <c r="G1" s="142"/>
      <c r="H1" s="142"/>
      <c r="J1" s="35"/>
      <c r="Q1" s="114" t="s">
        <v>39</v>
      </c>
    </row>
    <row r="2" spans="1:34" s="49" customFormat="1" ht="18.75" x14ac:dyDescent="0.3">
      <c r="A2" s="72"/>
      <c r="B2" s="113"/>
      <c r="C2" s="95"/>
      <c r="D2" s="113"/>
      <c r="E2" s="95"/>
      <c r="F2" s="95"/>
      <c r="G2" s="142"/>
      <c r="H2" s="142"/>
      <c r="J2" s="35"/>
      <c r="Q2" s="115" t="s">
        <v>37</v>
      </c>
    </row>
    <row r="3" spans="1:34" s="49" customFormat="1" ht="18.75" x14ac:dyDescent="0.3">
      <c r="A3" s="72"/>
      <c r="B3" s="113"/>
      <c r="C3" s="95"/>
      <c r="D3" s="113"/>
      <c r="E3" s="95"/>
      <c r="F3" s="95"/>
      <c r="G3" s="142"/>
      <c r="H3" s="142"/>
      <c r="J3" s="35"/>
      <c r="Q3" s="115" t="s">
        <v>38</v>
      </c>
    </row>
    <row r="4" spans="1:34" s="49" customFormat="1" ht="69.75" customHeight="1" x14ac:dyDescent="0.25">
      <c r="A4" s="211" t="s">
        <v>42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116"/>
      <c r="S4" s="116"/>
      <c r="T4" s="116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</row>
    <row r="5" spans="1:34" s="49" customFormat="1" ht="18.75" x14ac:dyDescent="0.3">
      <c r="A5" s="212"/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</row>
    <row r="6" spans="1:34" s="49" customFormat="1" ht="18.75" x14ac:dyDescent="0.25">
      <c r="A6" s="213" t="s">
        <v>193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</row>
    <row r="7" spans="1:34" s="49" customFormat="1" x14ac:dyDescent="0.25">
      <c r="A7" s="214" t="s">
        <v>40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120"/>
      <c r="S7" s="120"/>
      <c r="T7" s="120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</row>
    <row r="8" spans="1:34" s="49" customFormat="1" ht="18.75" x14ac:dyDescent="0.3">
      <c r="A8" s="215" t="str">
        <f>'r1-'!A8:Q8</f>
        <v>Год раскрытия информации: 2022 год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117"/>
      <c r="S8" s="117"/>
      <c r="T8" s="117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</row>
    <row r="9" spans="1:34" s="49" customFormat="1" ht="54" customHeight="1" x14ac:dyDescent="0.3">
      <c r="A9" s="216" t="str">
        <f>'r1-'!A9:Q9</f>
        <v xml:space="preserve">Наименование инвестиционного проекта: Строительство второй очереди ПС 110кВ "Прибрежная"  г. Калининград, пос. Прибрежный с установкой второго трансформатора мощностью 10 МВА. 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117"/>
      <c r="S9" s="117"/>
      <c r="T9" s="117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</row>
    <row r="10" spans="1:34" s="49" customFormat="1" ht="18.75" x14ac:dyDescent="0.25">
      <c r="A10" s="217" t="str">
        <f>'r1-'!A10:Q10</f>
        <v>Идентификатор инвестиционного проекта: М 22-01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</row>
    <row r="11" spans="1:34" s="49" customFormat="1" ht="18.75" x14ac:dyDescent="0.3">
      <c r="A11" s="218" t="s">
        <v>158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117"/>
      <c r="S11" s="117"/>
      <c r="T11" s="117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</row>
    <row r="12" spans="1:34" s="123" customFormat="1" ht="22.5" customHeight="1" x14ac:dyDescent="0.3">
      <c r="A12" s="210" t="s">
        <v>41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122"/>
      <c r="S12" s="122"/>
      <c r="T12" s="122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</row>
    <row r="13" spans="1:34" s="123" customFormat="1" ht="18.75" x14ac:dyDescent="0.3">
      <c r="A13" s="219" t="s">
        <v>125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122"/>
      <c r="S13" s="122"/>
      <c r="T13" s="122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</row>
    <row r="14" spans="1:34" s="123" customFormat="1" ht="18.75" x14ac:dyDescent="0.3">
      <c r="A14" s="219" t="s">
        <v>157</v>
      </c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122"/>
      <c r="S14" s="122"/>
      <c r="T14" s="122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</row>
    <row r="15" spans="1:34" s="123" customFormat="1" ht="18.75" customHeight="1" x14ac:dyDescent="0.3">
      <c r="A15" s="210" t="s">
        <v>48</v>
      </c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122"/>
      <c r="S15" s="122"/>
      <c r="T15" s="122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</row>
    <row r="17" spans="1:18" s="137" customFormat="1" ht="14.25" x14ac:dyDescent="0.2">
      <c r="A17" s="243" t="s">
        <v>224</v>
      </c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</row>
    <row r="18" spans="1:18" s="137" customFormat="1" ht="14.25" x14ac:dyDescent="0.2">
      <c r="A18" s="242" t="s">
        <v>0</v>
      </c>
      <c r="B18" s="242" t="s">
        <v>2</v>
      </c>
      <c r="C18" s="242" t="s">
        <v>35</v>
      </c>
      <c r="D18" s="242" t="s">
        <v>225</v>
      </c>
      <c r="E18" s="242" t="s">
        <v>225</v>
      </c>
      <c r="F18" s="242" t="s">
        <v>225</v>
      </c>
      <c r="G18" s="242" t="s">
        <v>225</v>
      </c>
      <c r="H18" s="242" t="s">
        <v>225</v>
      </c>
      <c r="I18" s="242" t="s">
        <v>225</v>
      </c>
      <c r="J18" s="242" t="s">
        <v>36</v>
      </c>
      <c r="K18" s="242" t="s">
        <v>225</v>
      </c>
      <c r="L18" s="242" t="s">
        <v>225</v>
      </c>
      <c r="M18" s="242" t="s">
        <v>225</v>
      </c>
      <c r="N18" s="242" t="s">
        <v>225</v>
      </c>
      <c r="O18" s="242" t="s">
        <v>225</v>
      </c>
      <c r="P18" s="242" t="s">
        <v>225</v>
      </c>
    </row>
    <row r="19" spans="1:18" s="137" customFormat="1" ht="30" customHeight="1" x14ac:dyDescent="0.2">
      <c r="A19" s="242" t="s">
        <v>225</v>
      </c>
      <c r="B19" s="242" t="s">
        <v>225</v>
      </c>
      <c r="C19" s="242" t="s">
        <v>226</v>
      </c>
      <c r="D19" s="242" t="s">
        <v>225</v>
      </c>
      <c r="E19" s="242" t="s">
        <v>225</v>
      </c>
      <c r="F19" s="242" t="s">
        <v>225</v>
      </c>
      <c r="G19" s="242" t="s">
        <v>225</v>
      </c>
      <c r="H19" s="242" t="s">
        <v>225</v>
      </c>
      <c r="I19" s="242" t="s">
        <v>225</v>
      </c>
      <c r="J19" s="242" t="s">
        <v>227</v>
      </c>
      <c r="K19" s="242" t="s">
        <v>225</v>
      </c>
      <c r="L19" s="242" t="s">
        <v>225</v>
      </c>
      <c r="M19" s="242" t="s">
        <v>225</v>
      </c>
      <c r="N19" s="242" t="s">
        <v>225</v>
      </c>
      <c r="O19" s="242" t="s">
        <v>225</v>
      </c>
      <c r="P19" s="242" t="s">
        <v>225</v>
      </c>
    </row>
    <row r="20" spans="1:18" s="137" customFormat="1" ht="30" customHeight="1" x14ac:dyDescent="0.2">
      <c r="A20" s="242" t="s">
        <v>225</v>
      </c>
      <c r="B20" s="242" t="s">
        <v>225</v>
      </c>
      <c r="C20" s="242" t="s">
        <v>11</v>
      </c>
      <c r="D20" s="242" t="s">
        <v>225</v>
      </c>
      <c r="E20" s="242" t="s">
        <v>225</v>
      </c>
      <c r="F20" s="242" t="s">
        <v>225</v>
      </c>
      <c r="G20" s="242" t="s">
        <v>98</v>
      </c>
      <c r="H20" s="242" t="s">
        <v>225</v>
      </c>
      <c r="I20" s="242" t="s">
        <v>225</v>
      </c>
      <c r="J20" s="242" t="s">
        <v>228</v>
      </c>
      <c r="K20" s="242" t="s">
        <v>225</v>
      </c>
      <c r="L20" s="242" t="s">
        <v>225</v>
      </c>
      <c r="M20" s="242" t="s">
        <v>225</v>
      </c>
      <c r="N20" s="242" t="s">
        <v>98</v>
      </c>
      <c r="O20" s="242" t="s">
        <v>225</v>
      </c>
      <c r="P20" s="242" t="s">
        <v>225</v>
      </c>
    </row>
    <row r="21" spans="1:18" s="137" customFormat="1" ht="120" x14ac:dyDescent="0.2">
      <c r="A21" s="242" t="s">
        <v>225</v>
      </c>
      <c r="B21" s="242" t="s">
        <v>225</v>
      </c>
      <c r="C21" s="138" t="s">
        <v>25</v>
      </c>
      <c r="D21" s="138" t="s">
        <v>8</v>
      </c>
      <c r="E21" s="138" t="s">
        <v>89</v>
      </c>
      <c r="F21" s="138" t="s">
        <v>10</v>
      </c>
      <c r="G21" s="138" t="s">
        <v>12</v>
      </c>
      <c r="H21" s="138" t="s">
        <v>229</v>
      </c>
      <c r="I21" s="138" t="s">
        <v>44</v>
      </c>
      <c r="J21" s="138" t="s">
        <v>25</v>
      </c>
      <c r="K21" s="138" t="s">
        <v>8</v>
      </c>
      <c r="L21" s="138" t="s">
        <v>89</v>
      </c>
      <c r="M21" s="138" t="s">
        <v>10</v>
      </c>
      <c r="N21" s="138" t="s">
        <v>12</v>
      </c>
      <c r="O21" s="138" t="s">
        <v>229</v>
      </c>
      <c r="P21" s="138" t="s">
        <v>44</v>
      </c>
      <c r="Q21" s="138" t="s">
        <v>230</v>
      </c>
      <c r="R21" s="138" t="s">
        <v>231</v>
      </c>
    </row>
    <row r="22" spans="1:18" s="137" customFormat="1" ht="15" x14ac:dyDescent="0.2">
      <c r="A22" s="138">
        <v>1</v>
      </c>
      <c r="B22" s="138">
        <v>2</v>
      </c>
      <c r="C22" s="138">
        <v>3</v>
      </c>
      <c r="D22" s="138">
        <v>4</v>
      </c>
      <c r="E22" s="138">
        <v>5</v>
      </c>
      <c r="F22" s="138">
        <v>6</v>
      </c>
      <c r="G22" s="138">
        <v>7</v>
      </c>
      <c r="H22" s="138">
        <v>8</v>
      </c>
      <c r="I22" s="138">
        <v>9</v>
      </c>
      <c r="J22" s="138">
        <v>10</v>
      </c>
      <c r="K22" s="138">
        <v>11</v>
      </c>
      <c r="L22" s="138">
        <v>12</v>
      </c>
      <c r="M22" s="138">
        <v>13</v>
      </c>
      <c r="N22" s="138">
        <v>14</v>
      </c>
      <c r="O22" s="138">
        <v>15</v>
      </c>
      <c r="P22" s="138">
        <v>16</v>
      </c>
    </row>
    <row r="23" spans="1:18" s="137" customFormat="1" ht="50.1" customHeight="1" x14ac:dyDescent="0.2">
      <c r="A23" s="139">
        <v>1</v>
      </c>
      <c r="B23" s="139" t="s">
        <v>232</v>
      </c>
      <c r="C23" s="139" t="s">
        <v>233</v>
      </c>
      <c r="D23" s="139" t="s">
        <v>233</v>
      </c>
      <c r="E23" s="140" t="s">
        <v>233</v>
      </c>
      <c r="F23" s="139" t="s">
        <v>233</v>
      </c>
      <c r="G23" s="139" t="s">
        <v>233</v>
      </c>
      <c r="H23" s="141" t="s">
        <v>233</v>
      </c>
      <c r="I23" s="141" t="s">
        <v>233</v>
      </c>
      <c r="J23" s="139">
        <v>110</v>
      </c>
      <c r="K23" s="139" t="s">
        <v>234</v>
      </c>
      <c r="L23" s="140">
        <v>2</v>
      </c>
      <c r="M23" s="139" t="s">
        <v>235</v>
      </c>
      <c r="N23" s="139" t="s">
        <v>249</v>
      </c>
      <c r="O23" s="141">
        <v>833</v>
      </c>
      <c r="P23" s="141">
        <f>L23*O23</f>
        <v>1666</v>
      </c>
      <c r="Q23" s="137" t="s">
        <v>225</v>
      </c>
      <c r="R23" s="137" t="s">
        <v>225</v>
      </c>
    </row>
    <row r="24" spans="1:18" s="137" customFormat="1" ht="50.1" customHeight="1" x14ac:dyDescent="0.2">
      <c r="A24" s="139">
        <v>2</v>
      </c>
      <c r="B24" s="139" t="s">
        <v>232</v>
      </c>
      <c r="C24" s="139" t="s">
        <v>233</v>
      </c>
      <c r="D24" s="139" t="s">
        <v>233</v>
      </c>
      <c r="E24" s="140" t="s">
        <v>233</v>
      </c>
      <c r="F24" s="139" t="s">
        <v>233</v>
      </c>
      <c r="G24" s="139" t="s">
        <v>233</v>
      </c>
      <c r="H24" s="141" t="s">
        <v>233</v>
      </c>
      <c r="I24" s="141" t="s">
        <v>233</v>
      </c>
      <c r="J24" s="139">
        <v>110</v>
      </c>
      <c r="K24" s="139" t="s">
        <v>236</v>
      </c>
      <c r="L24" s="140">
        <v>2</v>
      </c>
      <c r="M24" s="139" t="s">
        <v>235</v>
      </c>
      <c r="N24" s="139" t="s">
        <v>250</v>
      </c>
      <c r="O24" s="141">
        <v>100</v>
      </c>
      <c r="P24" s="141">
        <f t="shared" ref="P24:P26" si="0">L24*O24</f>
        <v>200</v>
      </c>
      <c r="Q24" s="137" t="s">
        <v>225</v>
      </c>
      <c r="R24" s="137" t="s">
        <v>225</v>
      </c>
    </row>
    <row r="25" spans="1:18" s="137" customFormat="1" ht="50.1" customHeight="1" x14ac:dyDescent="0.2">
      <c r="A25" s="139">
        <v>3</v>
      </c>
      <c r="B25" s="139" t="s">
        <v>232</v>
      </c>
      <c r="C25" s="139" t="s">
        <v>233</v>
      </c>
      <c r="D25" s="139" t="s">
        <v>233</v>
      </c>
      <c r="E25" s="140" t="s">
        <v>233</v>
      </c>
      <c r="F25" s="139" t="s">
        <v>233</v>
      </c>
      <c r="G25" s="139" t="s">
        <v>233</v>
      </c>
      <c r="H25" s="141" t="s">
        <v>233</v>
      </c>
      <c r="I25" s="141" t="s">
        <v>233</v>
      </c>
      <c r="J25" s="139">
        <v>110</v>
      </c>
      <c r="K25" s="139" t="s">
        <v>237</v>
      </c>
      <c r="L25" s="140">
        <v>1</v>
      </c>
      <c r="M25" s="139" t="s">
        <v>235</v>
      </c>
      <c r="N25" s="139" t="s">
        <v>251</v>
      </c>
      <c r="O25" s="141">
        <v>1220</v>
      </c>
      <c r="P25" s="141">
        <f t="shared" si="0"/>
        <v>1220</v>
      </c>
      <c r="Q25" s="137" t="s">
        <v>225</v>
      </c>
      <c r="R25" s="137" t="s">
        <v>225</v>
      </c>
    </row>
    <row r="26" spans="1:18" s="137" customFormat="1" ht="50.1" customHeight="1" x14ac:dyDescent="0.2">
      <c r="A26" s="139">
        <v>4</v>
      </c>
      <c r="B26" s="139" t="s">
        <v>232</v>
      </c>
      <c r="C26" s="139" t="s">
        <v>233</v>
      </c>
      <c r="D26" s="139" t="s">
        <v>233</v>
      </c>
      <c r="E26" s="140" t="s">
        <v>233</v>
      </c>
      <c r="F26" s="139" t="s">
        <v>233</v>
      </c>
      <c r="G26" s="139" t="s">
        <v>233</v>
      </c>
      <c r="H26" s="141" t="s">
        <v>233</v>
      </c>
      <c r="I26" s="141" t="s">
        <v>233</v>
      </c>
      <c r="J26" s="139">
        <v>110</v>
      </c>
      <c r="K26" s="139" t="s">
        <v>238</v>
      </c>
      <c r="L26" s="140">
        <v>1</v>
      </c>
      <c r="M26" s="139" t="s">
        <v>235</v>
      </c>
      <c r="N26" s="139" t="s">
        <v>252</v>
      </c>
      <c r="O26" s="141">
        <v>1275</v>
      </c>
      <c r="P26" s="141">
        <f t="shared" si="0"/>
        <v>1275</v>
      </c>
      <c r="Q26" s="137" t="s">
        <v>225</v>
      </c>
      <c r="R26" s="137" t="s">
        <v>225</v>
      </c>
    </row>
    <row r="27" spans="1:18" s="137" customFormat="1" ht="50.1" customHeight="1" x14ac:dyDescent="0.2">
      <c r="A27" s="139" t="s">
        <v>225</v>
      </c>
      <c r="B27" s="139" t="s">
        <v>47</v>
      </c>
      <c r="C27" s="139" t="s">
        <v>225</v>
      </c>
      <c r="D27" s="139" t="s">
        <v>225</v>
      </c>
      <c r="E27" s="140" t="s">
        <v>225</v>
      </c>
      <c r="F27" s="139" t="s">
        <v>225</v>
      </c>
      <c r="G27" s="139" t="s">
        <v>225</v>
      </c>
      <c r="H27" s="141" t="s">
        <v>225</v>
      </c>
      <c r="I27" s="141" t="s">
        <v>233</v>
      </c>
      <c r="J27" s="139" t="s">
        <v>225</v>
      </c>
      <c r="K27" s="139" t="s">
        <v>225</v>
      </c>
      <c r="L27" s="140" t="s">
        <v>225</v>
      </c>
      <c r="M27" s="139" t="s">
        <v>225</v>
      </c>
      <c r="N27" s="139" t="s">
        <v>225</v>
      </c>
      <c r="O27" s="141" t="s">
        <v>225</v>
      </c>
      <c r="P27" s="141">
        <f>SUM(P23:P26)</f>
        <v>4361</v>
      </c>
    </row>
    <row r="28" spans="1:18" s="137" customFormat="1" ht="14.25" x14ac:dyDescent="0.2"/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4:Q4"/>
    <mergeCell ref="A5:Q5"/>
    <mergeCell ref="A6:Q6"/>
    <mergeCell ref="A7:Q7"/>
    <mergeCell ref="A8:Q8"/>
    <mergeCell ref="A14:Q14"/>
    <mergeCell ref="A15:Q15"/>
    <mergeCell ref="A9:Q9"/>
    <mergeCell ref="A10:Q10"/>
    <mergeCell ref="A11:Q11"/>
    <mergeCell ref="A12:Q12"/>
    <mergeCell ref="A13:Q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ColWidth="9"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5" customWidth="1"/>
    <col min="8" max="8" width="16.75" style="5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2"/>
      <c r="K1" s="32"/>
    </row>
    <row r="2" spans="1:17" ht="42" customHeight="1" x14ac:dyDescent="0.25">
      <c r="A2" s="257" t="s">
        <v>54</v>
      </c>
      <c r="B2" s="257"/>
      <c r="C2" s="257"/>
      <c r="D2" s="257"/>
      <c r="E2" s="257"/>
      <c r="F2" s="257"/>
      <c r="G2" s="257"/>
      <c r="J2" s="32"/>
      <c r="K2" s="32"/>
    </row>
    <row r="3" spans="1:17" ht="36" customHeight="1" x14ac:dyDescent="0.25">
      <c r="A3" s="73" t="s">
        <v>0</v>
      </c>
      <c r="B3" s="1" t="s">
        <v>53</v>
      </c>
      <c r="C3" s="258" t="s">
        <v>35</v>
      </c>
      <c r="D3" s="258"/>
      <c r="E3" s="207" t="s">
        <v>36</v>
      </c>
      <c r="F3" s="207"/>
      <c r="G3" s="207"/>
      <c r="I3" s="50"/>
      <c r="J3" s="50"/>
      <c r="K3" s="57"/>
      <c r="L3" s="23"/>
      <c r="M3" s="26"/>
      <c r="N3" s="23"/>
      <c r="O3" s="32"/>
      <c r="P3" s="23"/>
      <c r="Q3" s="49"/>
    </row>
    <row r="4" spans="1:17" ht="15" customHeight="1" x14ac:dyDescent="0.25">
      <c r="A4" s="74">
        <v>1</v>
      </c>
      <c r="B4" s="52">
        <v>2</v>
      </c>
      <c r="C4" s="259">
        <v>3</v>
      </c>
      <c r="D4" s="260"/>
      <c r="E4" s="261">
        <v>4</v>
      </c>
      <c r="F4" s="262"/>
      <c r="G4" s="263"/>
      <c r="I4" s="61"/>
      <c r="J4" s="35"/>
      <c r="K4" s="61"/>
      <c r="L4" s="35"/>
      <c r="M4" s="61"/>
      <c r="N4" s="35"/>
      <c r="O4" s="61"/>
      <c r="P4" s="35"/>
      <c r="Q4" s="61"/>
    </row>
    <row r="5" spans="1:17" ht="90.75" customHeight="1" x14ac:dyDescent="0.25">
      <c r="A5" s="75">
        <v>1</v>
      </c>
      <c r="B5" s="48" t="s">
        <v>55</v>
      </c>
      <c r="C5" s="264"/>
      <c r="D5" s="264"/>
      <c r="E5" s="252" t="e">
        <f>#REF!+т2!#REF!+т3!Q15+т4!R23+т5!Q26</f>
        <v>#REF!</v>
      </c>
      <c r="F5" s="253"/>
      <c r="G5" s="254"/>
      <c r="I5" s="61"/>
      <c r="J5" s="35"/>
      <c r="K5" s="32"/>
      <c r="L5" s="32"/>
      <c r="M5" s="49"/>
      <c r="N5" s="49"/>
      <c r="O5" s="49"/>
      <c r="P5" s="49"/>
      <c r="Q5" s="49"/>
    </row>
    <row r="6" spans="1:17" x14ac:dyDescent="0.25">
      <c r="A6" s="75">
        <v>2</v>
      </c>
      <c r="B6" s="2" t="s">
        <v>6</v>
      </c>
      <c r="C6" s="265"/>
      <c r="D6" s="265"/>
      <c r="E6" s="252" t="e">
        <f>E5*0.18</f>
        <v>#REF!</v>
      </c>
      <c r="F6" s="253"/>
      <c r="G6" s="254"/>
      <c r="I6" s="61"/>
      <c r="J6" s="35"/>
      <c r="K6" s="32"/>
      <c r="L6" s="32"/>
      <c r="M6" s="49"/>
      <c r="N6" s="49"/>
      <c r="O6" s="49"/>
      <c r="P6" s="49"/>
      <c r="Q6" s="49"/>
    </row>
    <row r="7" spans="1:17" ht="112.5" customHeight="1" x14ac:dyDescent="0.25">
      <c r="A7" s="75">
        <v>3</v>
      </c>
      <c r="B7" s="2" t="s">
        <v>101</v>
      </c>
      <c r="C7" s="265"/>
      <c r="D7" s="265"/>
      <c r="E7" s="252" t="e">
        <f>E5+E6</f>
        <v>#REF!</v>
      </c>
      <c r="F7" s="253"/>
      <c r="G7" s="254"/>
      <c r="I7" s="61"/>
      <c r="J7" s="35"/>
      <c r="K7" s="32"/>
      <c r="L7" s="32"/>
      <c r="M7" s="49"/>
      <c r="N7" s="49"/>
      <c r="O7" s="49"/>
      <c r="P7" s="49"/>
      <c r="Q7" s="49"/>
    </row>
    <row r="8" spans="1:17" ht="53.25" customHeight="1" x14ac:dyDescent="0.25">
      <c r="A8" s="51" t="s">
        <v>122</v>
      </c>
      <c r="B8" s="65" t="s">
        <v>57</v>
      </c>
      <c r="C8" s="255"/>
      <c r="D8" s="256"/>
      <c r="E8" s="252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53"/>
      <c r="G8" s="254"/>
      <c r="H8" s="77"/>
      <c r="I8" s="78"/>
      <c r="J8" s="35"/>
      <c r="K8" s="32"/>
      <c r="L8" s="32"/>
      <c r="M8" s="49"/>
      <c r="N8" s="49"/>
      <c r="O8" s="49"/>
      <c r="P8" s="49"/>
      <c r="Q8" s="49"/>
    </row>
    <row r="9" spans="1:17" ht="69" customHeight="1" x14ac:dyDescent="0.25">
      <c r="A9" s="51" t="s">
        <v>123</v>
      </c>
      <c r="B9" s="53" t="s">
        <v>102</v>
      </c>
      <c r="C9" s="239"/>
      <c r="D9" s="241"/>
      <c r="E9" s="247"/>
      <c r="F9" s="248"/>
      <c r="G9" s="249"/>
      <c r="H9" s="6"/>
      <c r="I9" s="6"/>
      <c r="J9" s="32"/>
      <c r="K9" s="32" t="s">
        <v>49</v>
      </c>
    </row>
    <row r="10" spans="1:17" ht="53.25" customHeight="1" x14ac:dyDescent="0.25">
      <c r="A10" s="51" t="s">
        <v>124</v>
      </c>
      <c r="B10" s="53" t="s">
        <v>121</v>
      </c>
      <c r="C10" s="239"/>
      <c r="D10" s="241"/>
      <c r="E10" s="252" t="e">
        <f>E7-E9</f>
        <v>#REF!</v>
      </c>
      <c r="F10" s="253"/>
      <c r="G10" s="254"/>
      <c r="H10" s="6"/>
      <c r="I10" s="6"/>
      <c r="J10" s="32"/>
      <c r="K10" s="32"/>
    </row>
    <row r="11" spans="1:17" ht="84" customHeight="1" x14ac:dyDescent="0.25">
      <c r="A11" s="51" t="s">
        <v>120</v>
      </c>
      <c r="B11" s="53" t="s">
        <v>56</v>
      </c>
      <c r="C11" s="239"/>
      <c r="D11" s="241"/>
      <c r="E11" s="252">
        <f>SUM(E12:G18)</f>
        <v>0</v>
      </c>
      <c r="F11" s="253"/>
      <c r="G11" s="254"/>
      <c r="H11" s="6"/>
      <c r="I11" s="6"/>
      <c r="J11" s="6" t="s">
        <v>130</v>
      </c>
      <c r="K11" s="91"/>
    </row>
    <row r="12" spans="1:17" ht="21" customHeight="1" x14ac:dyDescent="0.25">
      <c r="A12" s="51" t="s">
        <v>50</v>
      </c>
      <c r="B12" s="54" t="s">
        <v>126</v>
      </c>
      <c r="C12" s="239"/>
      <c r="D12" s="241"/>
      <c r="E12" s="247"/>
      <c r="F12" s="248"/>
      <c r="G12" s="249"/>
      <c r="H12" s="6"/>
      <c r="I12" s="6"/>
      <c r="J12" s="92">
        <v>114.30972260932106</v>
      </c>
      <c r="K12" s="88" t="s">
        <v>131</v>
      </c>
    </row>
    <row r="13" spans="1:17" ht="18" x14ac:dyDescent="0.25">
      <c r="A13" s="51" t="s">
        <v>51</v>
      </c>
      <c r="B13" s="54" t="s">
        <v>127</v>
      </c>
      <c r="C13" s="239"/>
      <c r="D13" s="241"/>
      <c r="E13" s="247"/>
      <c r="F13" s="248"/>
      <c r="G13" s="249"/>
      <c r="H13" s="6"/>
      <c r="I13" s="6"/>
      <c r="J13" s="92">
        <v>106.03167494679889</v>
      </c>
      <c r="K13" s="88" t="s">
        <v>132</v>
      </c>
    </row>
    <row r="14" spans="1:17" ht="18" x14ac:dyDescent="0.25">
      <c r="A14" s="51" t="s">
        <v>58</v>
      </c>
      <c r="B14" s="54" t="s">
        <v>128</v>
      </c>
      <c r="C14" s="58"/>
      <c r="D14" s="59"/>
      <c r="E14" s="247"/>
      <c r="F14" s="248"/>
      <c r="G14" s="249"/>
      <c r="H14" s="6"/>
      <c r="I14" s="6"/>
      <c r="J14" s="92">
        <v>105.04380984686162</v>
      </c>
      <c r="K14" s="88" t="s">
        <v>133</v>
      </c>
    </row>
    <row r="15" spans="1:17" ht="18" x14ac:dyDescent="0.25">
      <c r="A15" s="51" t="s">
        <v>1</v>
      </c>
      <c r="B15" s="54" t="s">
        <v>129</v>
      </c>
      <c r="C15" s="239"/>
      <c r="D15" s="241"/>
      <c r="E15" s="247"/>
      <c r="F15" s="248"/>
      <c r="G15" s="249"/>
      <c r="H15" s="6"/>
      <c r="I15" s="6"/>
      <c r="J15" s="92">
        <v>104.53189530144731</v>
      </c>
      <c r="K15" s="88" t="s">
        <v>134</v>
      </c>
    </row>
    <row r="16" spans="1:17" ht="18" x14ac:dyDescent="0.25">
      <c r="A16" s="51" t="s">
        <v>103</v>
      </c>
      <c r="B16" s="54" t="s">
        <v>104</v>
      </c>
      <c r="C16" s="239"/>
      <c r="D16" s="241"/>
      <c r="E16" s="247"/>
      <c r="F16" s="248"/>
      <c r="G16" s="249"/>
      <c r="H16" s="6"/>
      <c r="I16" s="6"/>
      <c r="J16" s="92">
        <v>104.16560516944568</v>
      </c>
      <c r="K16" s="88" t="s">
        <v>135</v>
      </c>
    </row>
    <row r="17" spans="1:11" ht="18" x14ac:dyDescent="0.25">
      <c r="A17" s="51" t="s">
        <v>52</v>
      </c>
      <c r="B17" s="54" t="s">
        <v>105</v>
      </c>
      <c r="C17" s="250"/>
      <c r="D17" s="251"/>
      <c r="E17" s="247"/>
      <c r="F17" s="248"/>
      <c r="G17" s="249"/>
      <c r="H17" s="23"/>
      <c r="I17" s="27"/>
      <c r="J17" s="92">
        <v>103.9</v>
      </c>
      <c r="K17" s="88" t="s">
        <v>136</v>
      </c>
    </row>
    <row r="18" spans="1:11" x14ac:dyDescent="0.25">
      <c r="A18" s="76"/>
      <c r="B18" s="56"/>
      <c r="C18" s="202"/>
      <c r="D18" s="202"/>
      <c r="E18" s="247"/>
      <c r="F18" s="248"/>
      <c r="G18" s="249"/>
      <c r="J18" s="92">
        <v>104</v>
      </c>
      <c r="K18" s="90" t="s">
        <v>137</v>
      </c>
    </row>
    <row r="19" spans="1:11" ht="18" x14ac:dyDescent="0.25">
      <c r="A19" s="245" t="s">
        <v>109</v>
      </c>
      <c r="B19" s="245"/>
      <c r="C19" s="245"/>
      <c r="D19" s="245"/>
      <c r="E19" s="245"/>
      <c r="F19" s="245"/>
      <c r="G19" s="245"/>
    </row>
    <row r="20" spans="1:11" ht="36" customHeight="1" x14ac:dyDescent="0.25">
      <c r="A20" s="246" t="s">
        <v>106</v>
      </c>
      <c r="B20" s="246"/>
      <c r="C20" s="246"/>
      <c r="D20" s="246"/>
      <c r="E20" s="246"/>
      <c r="F20" s="246"/>
      <c r="G20" s="246"/>
    </row>
    <row r="21" spans="1:11" ht="31.5" customHeight="1" x14ac:dyDescent="0.25">
      <c r="A21" s="246" t="s">
        <v>107</v>
      </c>
      <c r="B21" s="246"/>
      <c r="C21" s="246"/>
      <c r="D21" s="246"/>
      <c r="E21" s="246"/>
      <c r="F21" s="246"/>
      <c r="G21" s="246"/>
      <c r="H21" s="55" t="s">
        <v>49</v>
      </c>
    </row>
    <row r="22" spans="1:11" s="49" customFormat="1" ht="69.75" customHeight="1" x14ac:dyDescent="0.25">
      <c r="A22" s="246" t="s">
        <v>108</v>
      </c>
      <c r="B22" s="246"/>
      <c r="C22" s="246"/>
      <c r="D22" s="246"/>
      <c r="E22" s="246"/>
      <c r="F22" s="246"/>
      <c r="G22" s="246"/>
      <c r="H22" s="61"/>
      <c r="I22" s="35"/>
    </row>
    <row r="23" spans="1:11" s="49" customFormat="1" ht="18.75" customHeight="1" x14ac:dyDescent="0.25">
      <c r="A23" s="225"/>
      <c r="B23" s="225"/>
      <c r="C23" s="225"/>
      <c r="D23" s="225"/>
      <c r="E23" s="225"/>
      <c r="F23" s="225"/>
      <c r="G23" s="225"/>
      <c r="H23" s="61"/>
      <c r="I23" s="35"/>
    </row>
    <row r="24" spans="1:11" s="49" customFormat="1" ht="41.25" customHeight="1" x14ac:dyDescent="0.25">
      <c r="A24" s="225"/>
      <c r="B24" s="225"/>
      <c r="C24" s="225"/>
      <c r="D24" s="225"/>
      <c r="E24" s="225"/>
      <c r="F24" s="225"/>
      <c r="G24" s="225"/>
      <c r="H24" s="61"/>
      <c r="I24" s="35"/>
    </row>
    <row r="25" spans="1:11" s="49" customFormat="1" ht="38.25" customHeight="1" x14ac:dyDescent="0.25">
      <c r="A25" s="225"/>
      <c r="B25" s="225"/>
      <c r="C25" s="225"/>
      <c r="D25" s="225"/>
      <c r="E25" s="225"/>
      <c r="F25" s="225"/>
      <c r="G25" s="225"/>
      <c r="H25"/>
      <c r="I25" s="35"/>
    </row>
    <row r="26" spans="1:11" s="49" customFormat="1" ht="18.75" customHeight="1" x14ac:dyDescent="0.25">
      <c r="A26" s="220"/>
      <c r="B26" s="220"/>
      <c r="C26" s="220"/>
      <c r="D26" s="220"/>
      <c r="E26" s="220"/>
      <c r="F26" s="220"/>
      <c r="G26" s="220"/>
      <c r="H26" s="61"/>
      <c r="I26" s="35"/>
    </row>
    <row r="27" spans="1:11" s="49" customFormat="1" ht="217.5" customHeight="1" x14ac:dyDescent="0.25">
      <c r="A27" s="221"/>
      <c r="B27" s="222"/>
      <c r="C27" s="222"/>
      <c r="D27" s="222"/>
      <c r="E27" s="222"/>
      <c r="F27" s="222"/>
      <c r="G27" s="222"/>
      <c r="H27" s="61"/>
      <c r="I27" s="35"/>
    </row>
    <row r="28" spans="1:11" ht="53.25" customHeight="1" x14ac:dyDescent="0.25">
      <c r="A28" s="221"/>
      <c r="B28" s="223"/>
      <c r="C28" s="223"/>
      <c r="D28" s="223"/>
      <c r="E28" s="223"/>
      <c r="F28" s="223"/>
      <c r="G28" s="223"/>
    </row>
    <row r="29" spans="1:11" x14ac:dyDescent="0.25">
      <c r="A29" s="224"/>
      <c r="B29" s="224"/>
      <c r="C29" s="224"/>
      <c r="D29" s="224"/>
      <c r="E29" s="224"/>
      <c r="F29" s="224"/>
      <c r="G29" s="224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53"/>
  <sheetViews>
    <sheetView tabSelected="1" topLeftCell="A22" zoomScale="90" zoomScaleNormal="90" workbookViewId="0">
      <selection activeCell="G22" sqref="G22:G23"/>
    </sheetView>
  </sheetViews>
  <sheetFormatPr defaultColWidth="9" defaultRowHeight="15.75" x14ac:dyDescent="0.25"/>
  <cols>
    <col min="1" max="1" width="11" style="66" customWidth="1"/>
    <col min="2" max="2" width="26.375" style="4" customWidth="1"/>
    <col min="3" max="3" width="16.75" style="4" customWidth="1"/>
    <col min="4" max="4" width="6.5" style="7" customWidth="1"/>
    <col min="5" max="5" width="6.75" style="4" customWidth="1"/>
    <col min="6" max="6" width="9.75" style="180" customWidth="1"/>
    <col min="7" max="7" width="15.125" style="5" customWidth="1"/>
    <col min="8" max="25" width="9" style="6" customWidth="1"/>
    <col min="26" max="26" width="26.125" style="6" customWidth="1"/>
    <col min="27" max="27" width="29.25" style="6" customWidth="1"/>
    <col min="28" max="16384" width="9" style="6"/>
  </cols>
  <sheetData>
    <row r="1" spans="1:28" x14ac:dyDescent="0.25">
      <c r="F1" s="176" t="s">
        <v>138</v>
      </c>
    </row>
    <row r="2" spans="1:28" x14ac:dyDescent="0.25">
      <c r="F2" s="177" t="s">
        <v>37</v>
      </c>
    </row>
    <row r="3" spans="1:28" x14ac:dyDescent="0.25">
      <c r="F3" s="177" t="s">
        <v>139</v>
      </c>
    </row>
    <row r="4" spans="1:28" ht="45" customHeight="1" x14ac:dyDescent="0.25">
      <c r="A4" s="269" t="s">
        <v>42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</row>
    <row r="5" spans="1:28" ht="18.75" customHeight="1" x14ac:dyDescent="0.3">
      <c r="A5" s="270"/>
      <c r="B5" s="270"/>
      <c r="C5" s="270"/>
      <c r="D5" s="270"/>
      <c r="E5" s="270"/>
      <c r="F5" s="270"/>
      <c r="G5" s="270"/>
      <c r="H5" s="270"/>
      <c r="I5" s="270"/>
      <c r="J5" s="270"/>
      <c r="K5" s="270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</row>
    <row r="6" spans="1:28" ht="18.75" x14ac:dyDescent="0.25">
      <c r="A6" s="271" t="str">
        <f>'r1-'!A6:Q6</f>
        <v>Инвестиционная программа АО "Западные энергетическая компания"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</row>
    <row r="7" spans="1:28" ht="15.75" customHeight="1" x14ac:dyDescent="0.25">
      <c r="A7" s="272" t="s">
        <v>40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</row>
    <row r="8" spans="1:28" ht="18.75" x14ac:dyDescent="0.3">
      <c r="A8" s="273" t="str">
        <f>'r1-'!A8:Q8</f>
        <v>Год раскрытия информации: 2022 год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</row>
    <row r="9" spans="1:28" ht="65.25" customHeight="1" x14ac:dyDescent="0.3">
      <c r="A9" s="274" t="str">
        <f>'r1-'!A9:Q9</f>
        <v xml:space="preserve">Наименование инвестиционного проекта: Строительство второй очереди ПС 110кВ "Прибрежная"  г. Калининград, пос. Прибрежный с установкой второго трансформатора мощностью 10 МВА. </v>
      </c>
      <c r="B9" s="274"/>
      <c r="C9" s="274"/>
      <c r="D9" s="274"/>
      <c r="E9" s="274"/>
      <c r="F9" s="274"/>
      <c r="G9" s="274"/>
      <c r="H9" s="274"/>
      <c r="I9" s="274"/>
      <c r="J9" s="274"/>
      <c r="K9" s="274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</row>
    <row r="10" spans="1:28" ht="18.75" x14ac:dyDescent="0.25">
      <c r="A10" s="275" t="str">
        <f>'r1-'!A10:Q10</f>
        <v>Идентификатор инвестиционного проекта: М 22-01</v>
      </c>
      <c r="B10" s="275"/>
      <c r="C10" s="275"/>
      <c r="D10" s="275"/>
      <c r="E10" s="275"/>
      <c r="F10" s="275"/>
      <c r="G10" s="275"/>
      <c r="H10" s="275"/>
      <c r="I10" s="275"/>
      <c r="J10" s="275"/>
      <c r="K10" s="275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</row>
    <row r="11" spans="1:28" ht="51" customHeight="1" x14ac:dyDescent="0.3">
      <c r="A11" s="274" t="str">
        <f>'r1-'!A9:Q9</f>
        <v xml:space="preserve">Наименование инвестиционного проекта: Строительство второй очереди ПС 110кВ "Прибрежная"  г. Калининград, пос. Прибрежный с установкой второго трансформатора мощностью 10 МВА. 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46"/>
      <c r="M11" s="46"/>
      <c r="N11" s="46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</row>
    <row r="12" spans="1:28" s="39" customFormat="1" ht="22.5" customHeight="1" x14ac:dyDescent="0.3">
      <c r="A12" s="276" t="s">
        <v>345</v>
      </c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18"/>
      <c r="M12" s="18"/>
      <c r="N12" s="1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</row>
    <row r="13" spans="1:28" s="39" customFormat="1" ht="18.75" x14ac:dyDescent="0.3">
      <c r="A13" s="277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77"/>
      <c r="C13" s="277"/>
      <c r="D13" s="277"/>
      <c r="E13" s="277"/>
      <c r="F13" s="277"/>
      <c r="G13" s="277"/>
      <c r="H13" s="277"/>
      <c r="I13" s="277"/>
      <c r="J13" s="277"/>
      <c r="K13" s="277"/>
      <c r="L13" s="18"/>
      <c r="M13" s="18"/>
      <c r="N13" s="1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</row>
    <row r="14" spans="1:28" s="39" customFormat="1" ht="18.75" x14ac:dyDescent="0.3">
      <c r="A14" s="277" t="str">
        <f>'r1-'!A14:Q14</f>
        <v>Тип инвестиционного проекта: строительство</v>
      </c>
      <c r="B14" s="277"/>
      <c r="C14" s="277"/>
      <c r="D14" s="277"/>
      <c r="E14" s="277"/>
      <c r="F14" s="277"/>
      <c r="G14" s="277"/>
      <c r="H14" s="277"/>
      <c r="I14" s="277"/>
      <c r="J14" s="277"/>
      <c r="K14" s="277"/>
      <c r="L14" s="18"/>
      <c r="M14" s="18"/>
      <c r="N14" s="1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</row>
    <row r="15" spans="1:28" s="39" customFormat="1" ht="18.75" customHeight="1" x14ac:dyDescent="0.3">
      <c r="A15" s="278" t="s">
        <v>346</v>
      </c>
      <c r="B15" s="278"/>
      <c r="C15" s="278"/>
      <c r="D15" s="278"/>
      <c r="E15" s="278"/>
      <c r="F15" s="278"/>
      <c r="G15" s="278"/>
      <c r="H15" s="278"/>
      <c r="I15" s="278"/>
      <c r="J15" s="278"/>
      <c r="K15" s="278"/>
      <c r="L15" s="18"/>
      <c r="M15" s="18"/>
      <c r="N15" s="1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7" spans="1:20" ht="42" customHeight="1" x14ac:dyDescent="0.25">
      <c r="A17" s="257" t="s">
        <v>54</v>
      </c>
      <c r="B17" s="257"/>
      <c r="C17" s="257"/>
      <c r="D17" s="257"/>
      <c r="E17" s="257"/>
      <c r="F17" s="257"/>
    </row>
    <row r="18" spans="1:20" ht="63" customHeight="1" x14ac:dyDescent="0.25">
      <c r="A18" s="73" t="s">
        <v>0</v>
      </c>
      <c r="B18" s="1" t="s">
        <v>53</v>
      </c>
      <c r="C18" s="1" t="s">
        <v>35</v>
      </c>
      <c r="D18" s="279" t="s">
        <v>36</v>
      </c>
      <c r="E18" s="279"/>
      <c r="F18" s="279"/>
      <c r="G18" s="50"/>
      <c r="H18" s="26"/>
      <c r="I18" s="23"/>
      <c r="J18" s="32"/>
      <c r="K18" s="23"/>
      <c r="L18" s="49"/>
    </row>
    <row r="19" spans="1:20" ht="15" customHeight="1" x14ac:dyDescent="0.25">
      <c r="A19" s="74">
        <v>1</v>
      </c>
      <c r="B19" s="52">
        <v>2</v>
      </c>
      <c r="C19" s="52">
        <v>3</v>
      </c>
      <c r="D19" s="258">
        <v>4</v>
      </c>
      <c r="E19" s="258"/>
      <c r="F19" s="258"/>
      <c r="G19" s="94"/>
      <c r="H19" s="94"/>
      <c r="I19" s="35"/>
      <c r="J19" s="94"/>
      <c r="K19" s="35"/>
      <c r="L19" s="94"/>
    </row>
    <row r="20" spans="1:20" ht="90.75" customHeight="1" x14ac:dyDescent="0.25">
      <c r="A20" s="75">
        <v>1</v>
      </c>
      <c r="B20" s="48" t="s">
        <v>55</v>
      </c>
      <c r="C20" s="169" t="s">
        <v>97</v>
      </c>
      <c r="D20" s="268">
        <f>т2!Q28</f>
        <v>157223.35855999996</v>
      </c>
      <c r="E20" s="268"/>
      <c r="F20" s="268"/>
      <c r="G20" s="94"/>
    </row>
    <row r="21" spans="1:20" x14ac:dyDescent="0.25">
      <c r="A21" s="75">
        <v>2</v>
      </c>
      <c r="B21" s="2" t="s">
        <v>207</v>
      </c>
      <c r="C21" s="169" t="s">
        <v>97</v>
      </c>
      <c r="D21" s="268">
        <f>D20*20%</f>
        <v>31444.671711999996</v>
      </c>
      <c r="E21" s="268"/>
      <c r="F21" s="268"/>
      <c r="G21" s="94"/>
      <c r="H21" s="97">
        <v>2018</v>
      </c>
      <c r="I21" s="97">
        <v>2019</v>
      </c>
      <c r="J21" s="97">
        <v>2020</v>
      </c>
      <c r="K21" s="33">
        <v>2021</v>
      </c>
      <c r="L21" s="96">
        <v>2022</v>
      </c>
      <c r="M21" s="96">
        <v>2023</v>
      </c>
      <c r="N21" s="97">
        <v>2024</v>
      </c>
      <c r="O21" s="97">
        <v>2025</v>
      </c>
      <c r="P21" s="97">
        <v>2026</v>
      </c>
      <c r="Q21" s="33">
        <v>2027</v>
      </c>
      <c r="R21" s="96">
        <v>2028</v>
      </c>
      <c r="S21" s="96">
        <v>2029</v>
      </c>
      <c r="T21" s="97">
        <v>2030</v>
      </c>
    </row>
    <row r="22" spans="1:20" ht="112.5" customHeight="1" x14ac:dyDescent="0.25">
      <c r="A22" s="75">
        <v>3</v>
      </c>
      <c r="B22" s="2" t="s">
        <v>101</v>
      </c>
      <c r="C22" s="169" t="s">
        <v>97</v>
      </c>
      <c r="D22" s="268">
        <f>D21+D20</f>
        <v>188668.03027199995</v>
      </c>
      <c r="E22" s="268"/>
      <c r="F22" s="268"/>
      <c r="G22" s="199">
        <f>D22/1000</f>
        <v>188.66803027199995</v>
      </c>
      <c r="H22" s="108">
        <v>104.4</v>
      </c>
      <c r="I22" s="108">
        <v>106.8</v>
      </c>
      <c r="J22" s="96">
        <v>105.6</v>
      </c>
      <c r="K22" s="96">
        <v>105.4</v>
      </c>
      <c r="L22" s="96">
        <v>105.1</v>
      </c>
      <c r="M22" s="96">
        <v>104.9</v>
      </c>
      <c r="N22" s="96">
        <v>104.7</v>
      </c>
      <c r="O22" s="96">
        <v>104.7</v>
      </c>
      <c r="P22" s="96">
        <v>104.7</v>
      </c>
      <c r="Q22" s="96">
        <v>104.7</v>
      </c>
      <c r="R22" s="96">
        <v>104.7</v>
      </c>
      <c r="S22" s="96">
        <v>104.7</v>
      </c>
      <c r="T22" s="96">
        <v>104.7</v>
      </c>
    </row>
    <row r="23" spans="1:20" ht="53.25" customHeight="1" x14ac:dyDescent="0.25">
      <c r="A23" s="51" t="s">
        <v>122</v>
      </c>
      <c r="B23" s="65" t="s">
        <v>57</v>
      </c>
      <c r="C23" s="170" t="s">
        <v>97</v>
      </c>
      <c r="D23" s="268">
        <f>D24+(D22-D24)*((D27/D26*(L22+100)/200)+D28/D26*(M22+100)/200*L22/100+D29/D26*((N22+100)/200*M22/100*L22/100)+D30/D26*((O22+100)/200*N22/100*M22/100*L22/100)+D31/D26*((P22+100)/200*O22/100*N22/100*M22/100*L22/100)+D32/D26*((Q22+100)/200*P22/100*O22/100*N22/100*M22/100*L22/100))</f>
        <v>240365.62359100115</v>
      </c>
      <c r="E23" s="268"/>
      <c r="F23" s="268"/>
      <c r="G23" s="199">
        <f>D23/1000</f>
        <v>240.36562359100114</v>
      </c>
      <c r="H23" s="49"/>
      <c r="I23" s="49"/>
      <c r="J23" s="49"/>
      <c r="K23" s="49"/>
      <c r="L23" s="49"/>
    </row>
    <row r="24" spans="1:20" ht="69" customHeight="1" x14ac:dyDescent="0.25">
      <c r="A24" s="51" t="s">
        <v>123</v>
      </c>
      <c r="B24" s="53" t="s">
        <v>102</v>
      </c>
      <c r="C24" s="171" t="s">
        <v>97</v>
      </c>
      <c r="D24" s="268">
        <v>0</v>
      </c>
      <c r="E24" s="268"/>
      <c r="F24" s="268"/>
      <c r="G24" s="6"/>
    </row>
    <row r="25" spans="1:20" ht="53.25" customHeight="1" x14ac:dyDescent="0.25">
      <c r="A25" s="51" t="s">
        <v>124</v>
      </c>
      <c r="B25" s="53" t="s">
        <v>121</v>
      </c>
      <c r="C25" s="171" t="s">
        <v>97</v>
      </c>
      <c r="D25" s="268">
        <f>D22-D24</f>
        <v>188668.03027199995</v>
      </c>
      <c r="E25" s="268"/>
      <c r="F25" s="268"/>
      <c r="G25" s="98"/>
    </row>
    <row r="26" spans="1:20" ht="84" customHeight="1" x14ac:dyDescent="0.25">
      <c r="A26" s="51" t="s">
        <v>120</v>
      </c>
      <c r="B26" s="53" t="s">
        <v>56</v>
      </c>
      <c r="C26" s="171" t="s">
        <v>97</v>
      </c>
      <c r="D26" s="268">
        <f>SUM(D27:F32)</f>
        <v>222686.19127912802</v>
      </c>
      <c r="E26" s="268"/>
      <c r="F26" s="268"/>
      <c r="G26" s="6"/>
    </row>
    <row r="27" spans="1:20" x14ac:dyDescent="0.25">
      <c r="A27" s="51" t="s">
        <v>50</v>
      </c>
      <c r="B27" s="99" t="s">
        <v>134</v>
      </c>
      <c r="C27" s="172" t="s">
        <v>97</v>
      </c>
      <c r="D27" s="268">
        <v>0</v>
      </c>
      <c r="E27" s="268"/>
      <c r="F27" s="268"/>
      <c r="G27" s="6"/>
    </row>
    <row r="28" spans="1:20" x14ac:dyDescent="0.25">
      <c r="A28" s="51" t="s">
        <v>51</v>
      </c>
      <c r="B28" s="99" t="s">
        <v>135</v>
      </c>
      <c r="C28" s="172" t="s">
        <v>97</v>
      </c>
      <c r="D28" s="268">
        <v>0</v>
      </c>
      <c r="E28" s="268"/>
      <c r="F28" s="268"/>
      <c r="G28" s="6"/>
    </row>
    <row r="29" spans="1:20" x14ac:dyDescent="0.25">
      <c r="A29" s="51" t="s">
        <v>58</v>
      </c>
      <c r="B29" s="99" t="s">
        <v>136</v>
      </c>
      <c r="C29" s="172" t="s">
        <v>97</v>
      </c>
      <c r="D29" s="268">
        <v>0</v>
      </c>
      <c r="E29" s="268"/>
      <c r="F29" s="268"/>
      <c r="G29" s="6"/>
    </row>
    <row r="30" spans="1:20" x14ac:dyDescent="0.25">
      <c r="A30" s="51" t="s">
        <v>140</v>
      </c>
      <c r="B30" s="99" t="s">
        <v>144</v>
      </c>
      <c r="C30" s="172" t="s">
        <v>97</v>
      </c>
      <c r="D30" s="268">
        <v>0</v>
      </c>
      <c r="E30" s="268"/>
      <c r="F30" s="268"/>
      <c r="G30" s="6"/>
    </row>
    <row r="31" spans="1:20" ht="15.75" customHeight="1" x14ac:dyDescent="0.25">
      <c r="A31" s="51" t="s">
        <v>141</v>
      </c>
      <c r="B31" s="99" t="s">
        <v>357</v>
      </c>
      <c r="C31" s="172" t="s">
        <v>97</v>
      </c>
      <c r="D31" s="268">
        <f>H31*1000</f>
        <v>80800</v>
      </c>
      <c r="E31" s="268"/>
      <c r="F31" s="268"/>
      <c r="G31" s="6"/>
      <c r="H31" s="6">
        <v>80.8</v>
      </c>
    </row>
    <row r="32" spans="1:20" ht="15.75" customHeight="1" x14ac:dyDescent="0.25">
      <c r="A32" s="51" t="s">
        <v>142</v>
      </c>
      <c r="B32" s="99" t="s">
        <v>145</v>
      </c>
      <c r="C32" s="172" t="s">
        <v>97</v>
      </c>
      <c r="D32" s="268">
        <f>H32*1000</f>
        <v>141886.19127912802</v>
      </c>
      <c r="E32" s="268"/>
      <c r="F32" s="268"/>
      <c r="G32" s="6"/>
      <c r="H32" s="6">
        <v>141.88619127912801</v>
      </c>
    </row>
    <row r="33" spans="1:29" ht="15.75" customHeight="1" x14ac:dyDescent="0.25">
      <c r="A33" s="51" t="s">
        <v>143</v>
      </c>
      <c r="B33" s="99" t="s">
        <v>146</v>
      </c>
      <c r="C33" s="172" t="s">
        <v>97</v>
      </c>
      <c r="D33" s="198"/>
      <c r="E33" s="198"/>
      <c r="F33" s="198">
        <v>0</v>
      </c>
      <c r="G33" s="6"/>
    </row>
    <row r="34" spans="1:29" ht="53.25" customHeight="1" x14ac:dyDescent="0.25">
      <c r="A34" s="174">
        <v>8</v>
      </c>
      <c r="B34" s="100" t="s">
        <v>342</v>
      </c>
      <c r="C34" s="172" t="s">
        <v>97</v>
      </c>
      <c r="D34" s="268">
        <f>D23/1000</f>
        <v>240.36562359100114</v>
      </c>
      <c r="E34" s="268"/>
      <c r="F34" s="268"/>
      <c r="G34" s="6"/>
    </row>
    <row r="35" spans="1:29" ht="53.25" customHeight="1" x14ac:dyDescent="0.25">
      <c r="A35" s="175">
        <v>9</v>
      </c>
      <c r="B35" s="100" t="s">
        <v>343</v>
      </c>
      <c r="C35" s="172" t="s">
        <v>97</v>
      </c>
      <c r="D35" s="268">
        <v>0</v>
      </c>
      <c r="E35" s="268"/>
      <c r="F35" s="268"/>
      <c r="G35" s="6"/>
    </row>
    <row r="36" spans="1:29" ht="45.75" customHeight="1" x14ac:dyDescent="0.25">
      <c r="A36" s="51">
        <v>10</v>
      </c>
      <c r="B36" s="100" t="s">
        <v>344</v>
      </c>
      <c r="C36" s="173" t="s">
        <v>97</v>
      </c>
      <c r="D36" s="266">
        <f>(D35+D34)*1000</f>
        <v>240365.62359100115</v>
      </c>
      <c r="E36" s="266"/>
      <c r="F36" s="267"/>
      <c r="G36" s="105">
        <f>D36/1000</f>
        <v>240.36562359100114</v>
      </c>
    </row>
    <row r="37" spans="1:29" x14ac:dyDescent="0.25">
      <c r="A37" s="101"/>
      <c r="B37" s="102"/>
      <c r="C37" s="102"/>
      <c r="D37" s="103"/>
      <c r="E37" s="103"/>
      <c r="F37" s="104"/>
      <c r="G37" s="104"/>
    </row>
    <row r="38" spans="1:29" x14ac:dyDescent="0.25">
      <c r="A38" s="93" t="s">
        <v>148</v>
      </c>
      <c r="H38" s="93"/>
      <c r="I38" s="93"/>
      <c r="J38" s="93"/>
      <c r="K38" s="86"/>
      <c r="L38" s="35"/>
      <c r="M38" s="49"/>
      <c r="N38" s="49"/>
      <c r="O38" s="49"/>
      <c r="AC38" s="164"/>
    </row>
    <row r="39" spans="1:29" ht="36" customHeight="1" x14ac:dyDescent="0.25">
      <c r="A39" s="93" t="s">
        <v>149</v>
      </c>
      <c r="G39" s="225"/>
      <c r="H39" s="225"/>
      <c r="I39" s="225"/>
      <c r="J39" s="225"/>
      <c r="K39" s="86"/>
      <c r="L39" s="35"/>
      <c r="M39" s="49"/>
      <c r="N39" s="49"/>
      <c r="O39" s="49"/>
    </row>
    <row r="40" spans="1:29" ht="31.5" customHeight="1" x14ac:dyDescent="0.25">
      <c r="F40" s="180" t="s">
        <v>49</v>
      </c>
    </row>
    <row r="41" spans="1:29" s="49" customFormat="1" ht="69.75" customHeight="1" x14ac:dyDescent="0.25">
      <c r="F41" s="179"/>
      <c r="G41" s="35"/>
    </row>
    <row r="42" spans="1:29" s="49" customFormat="1" ht="18.75" customHeight="1" x14ac:dyDescent="0.25">
      <c r="A42" s="225"/>
      <c r="B42" s="225"/>
      <c r="C42" s="225"/>
      <c r="D42" s="225"/>
      <c r="E42" s="225"/>
      <c r="F42" s="179"/>
      <c r="G42" s="35"/>
    </row>
    <row r="43" spans="1:29" s="49" customFormat="1" ht="41.25" customHeight="1" x14ac:dyDescent="0.25">
      <c r="A43" s="245" t="s">
        <v>109</v>
      </c>
      <c r="B43" s="245"/>
      <c r="C43" s="245"/>
      <c r="D43" s="245"/>
      <c r="E43" s="245"/>
      <c r="F43" s="179"/>
      <c r="G43" s="35"/>
    </row>
    <row r="44" spans="1:29" s="49" customFormat="1" ht="38.25" customHeight="1" x14ac:dyDescent="0.25">
      <c r="A44" s="246" t="s">
        <v>106</v>
      </c>
      <c r="B44" s="246"/>
      <c r="C44" s="246"/>
      <c r="D44" s="246"/>
      <c r="E44" s="246"/>
      <c r="F44" s="86"/>
      <c r="G44" s="35"/>
    </row>
    <row r="45" spans="1:29" s="49" customFormat="1" ht="18.75" customHeight="1" x14ac:dyDescent="0.25">
      <c r="A45" s="246" t="s">
        <v>107</v>
      </c>
      <c r="B45" s="246"/>
      <c r="C45" s="246"/>
      <c r="D45" s="246"/>
      <c r="E45" s="246"/>
      <c r="F45" s="179"/>
      <c r="G45" s="35"/>
    </row>
    <row r="46" spans="1:29" s="49" customFormat="1" ht="217.5" customHeight="1" x14ac:dyDescent="0.25">
      <c r="A46" s="246" t="s">
        <v>108</v>
      </c>
      <c r="B46" s="246"/>
      <c r="C46" s="246"/>
      <c r="D46" s="246"/>
      <c r="E46" s="246"/>
      <c r="F46" s="179"/>
      <c r="G46" s="35"/>
    </row>
    <row r="47" spans="1:29" ht="53.25" customHeight="1" x14ac:dyDescent="0.25">
      <c r="A47" s="221"/>
      <c r="B47" s="223"/>
      <c r="C47" s="223"/>
      <c r="D47" s="223"/>
      <c r="E47" s="223"/>
    </row>
    <row r="48" spans="1:29" x14ac:dyDescent="0.25">
      <c r="A48" s="224"/>
      <c r="B48" s="224"/>
      <c r="C48" s="224"/>
      <c r="D48" s="224"/>
      <c r="E48" s="224"/>
    </row>
    <row r="49" spans="2:3" x14ac:dyDescent="0.25">
      <c r="B49"/>
      <c r="C49"/>
    </row>
    <row r="53" spans="2:3" x14ac:dyDescent="0.25">
      <c r="B53"/>
      <c r="C53"/>
    </row>
  </sheetData>
  <mergeCells count="39">
    <mergeCell ref="D19:F19"/>
    <mergeCell ref="A17:F17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  <mergeCell ref="A15:K15"/>
    <mergeCell ref="D18:F18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4:F34"/>
    <mergeCell ref="D35:F35"/>
    <mergeCell ref="D36:F36"/>
    <mergeCell ref="A47:E47"/>
    <mergeCell ref="A48:E48"/>
    <mergeCell ref="A46:E46"/>
    <mergeCell ref="G39:J39"/>
    <mergeCell ref="A42:E42"/>
    <mergeCell ref="A43:E43"/>
    <mergeCell ref="A44:E44"/>
    <mergeCell ref="A45:E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2022-02-22T13:17:38Z</dcterms:modified>
</cp:coreProperties>
</file>