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паспорта,карты,формы 20, РС, ПЗ, акты\J 19-04\J 19-04 обоснование стоимости\"/>
    </mc:Choice>
  </mc:AlternateContent>
  <xr:revisionPtr revIDLastSave="0" documentId="13_ncr:1_{4CFD4FCB-1EA8-4CEE-8B8B-BA758996EDB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СРСС" sheetId="6" r:id="rId1"/>
  </sheets>
  <calcPr calcId="181029"/>
</workbook>
</file>

<file path=xl/calcChain.xml><?xml version="1.0" encoding="utf-8"?>
<calcChain xmlns="http://schemas.openxmlformats.org/spreadsheetml/2006/main">
  <c r="H72" i="6" l="1"/>
  <c r="H71" i="6"/>
  <c r="G48" i="6"/>
  <c r="G49" i="6" s="1"/>
  <c r="F49" i="6"/>
  <c r="E49" i="6"/>
  <c r="D49" i="6"/>
  <c r="H49" i="6" l="1"/>
  <c r="H48" i="6"/>
  <c r="G41" i="6" l="1"/>
  <c r="E26" i="6"/>
  <c r="F26" i="6"/>
  <c r="H22" i="6"/>
  <c r="D16" i="6" l="1"/>
  <c r="D18" i="6" l="1"/>
  <c r="D26" i="6" s="1"/>
  <c r="H19" i="6" l="1"/>
  <c r="H20" i="6"/>
  <c r="H21" i="6"/>
  <c r="H18" i="6"/>
  <c r="J41" i="6" l="1"/>
  <c r="J42" i="6" s="1"/>
  <c r="I40" i="6"/>
  <c r="I41" i="6" s="1"/>
  <c r="I42" i="6" s="1"/>
  <c r="H39" i="6"/>
  <c r="H38" i="6"/>
  <c r="H37" i="6"/>
  <c r="G30" i="6"/>
  <c r="F30" i="6"/>
  <c r="E30" i="6"/>
  <c r="H29" i="6"/>
  <c r="H30" i="6" s="1"/>
  <c r="J27" i="6"/>
  <c r="I27" i="6"/>
  <c r="G26" i="6"/>
  <c r="G27" i="6" s="1"/>
  <c r="E27" i="6"/>
  <c r="H25" i="6"/>
  <c r="H24" i="6"/>
  <c r="H23" i="6"/>
  <c r="H17" i="6"/>
  <c r="E31" i="6" l="1"/>
  <c r="E33" i="6"/>
  <c r="E34" i="6" s="1"/>
  <c r="E35" i="6" s="1"/>
  <c r="F27" i="6"/>
  <c r="D27" i="6"/>
  <c r="G31" i="6"/>
  <c r="G33" i="6" s="1"/>
  <c r="G34" i="6" s="1"/>
  <c r="D30" i="6"/>
  <c r="H16" i="6"/>
  <c r="H26" i="6" s="1"/>
  <c r="E40" i="6" l="1"/>
  <c r="D31" i="6"/>
  <c r="F31" i="6"/>
  <c r="H27" i="6"/>
  <c r="H31" i="6" s="1"/>
  <c r="G35" i="6"/>
  <c r="G42" i="6" s="1"/>
  <c r="G44" i="6" l="1"/>
  <c r="G45" i="6" s="1"/>
  <c r="G46" i="6" s="1"/>
  <c r="G50" i="6" s="1"/>
  <c r="G51" i="6" s="1"/>
  <c r="G52" i="6" s="1"/>
  <c r="G53" i="6" s="1"/>
  <c r="G54" i="6" s="1"/>
  <c r="F34" i="6"/>
  <c r="F41" i="6" s="1"/>
  <c r="D33" i="6"/>
  <c r="H33" i="6" s="1"/>
  <c r="H34" i="6" s="1"/>
  <c r="H35" i="6" s="1"/>
  <c r="E41" i="6"/>
  <c r="F35" i="6" l="1"/>
  <c r="F42" i="6" s="1"/>
  <c r="E42" i="6"/>
  <c r="D34" i="6"/>
  <c r="D35" i="6" s="1"/>
  <c r="D40" i="6" l="1"/>
  <c r="F44" i="6"/>
  <c r="F45" i="6" s="1"/>
  <c r="F46" i="6" s="1"/>
  <c r="F50" i="6" s="1"/>
  <c r="F51" i="6" s="1"/>
  <c r="E44" i="6"/>
  <c r="E45" i="6" s="1"/>
  <c r="E46" i="6" s="1"/>
  <c r="E50" i="6" s="1"/>
  <c r="E51" i="6" s="1"/>
  <c r="E52" i="6" l="1"/>
  <c r="F52" i="6"/>
  <c r="H40" i="6"/>
  <c r="H41" i="6" s="1"/>
  <c r="H42" i="6" s="1"/>
  <c r="D41" i="6"/>
  <c r="F53" i="6" l="1"/>
  <c r="F54" i="6" s="1"/>
  <c r="E53" i="6"/>
  <c r="E54" i="6"/>
  <c r="D42" i="6"/>
  <c r="D44" i="6" l="1"/>
  <c r="H44" i="6" l="1"/>
  <c r="H45" i="6" s="1"/>
  <c r="H46" i="6" s="1"/>
  <c r="H50" i="6" s="1"/>
  <c r="D45" i="6"/>
  <c r="D46" i="6" s="1"/>
  <c r="D50" i="6" s="1"/>
  <c r="D51" i="6" s="1"/>
  <c r="H51" i="6" l="1"/>
  <c r="H52" i="6" s="1"/>
  <c r="D52" i="6"/>
  <c r="H53" i="6" l="1"/>
  <c r="H54" i="6" s="1"/>
  <c r="D53" i="6"/>
  <c r="D54" i="6" s="1"/>
</calcChain>
</file>

<file path=xl/sharedStrings.xml><?xml version="1.0" encoding="utf-8"?>
<sst xmlns="http://schemas.openxmlformats.org/spreadsheetml/2006/main" count="75" uniqueCount="75">
  <si>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</si>
  <si>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</si>
  <si>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</si>
  <si>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</si>
  <si>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</si>
  <si>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</si>
  <si>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</si>
  <si>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</si>
  <si>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</si>
  <si>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</si>
  <si>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Релейная защита и автоматика</t>
  </si>
  <si>
    <t>ИТОГО ПО ГЛАВАМ 1,2,3</t>
  </si>
  <si>
    <t>Глава 7. Благоустройство и озеленение территории</t>
  </si>
  <si>
    <t>07-01-01</t>
  </si>
  <si>
    <t>Благоустройство и озеленение территории</t>
  </si>
  <si>
    <t>Итого по главе 7</t>
  </si>
  <si>
    <t>ИТОГО по главам 1-7</t>
  </si>
  <si>
    <t xml:space="preserve">Глава 8. Временные здания и сооружения 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</si>
  <si>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</si>
  <si>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</si>
  <si>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</si>
  <si>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</si>
  <si>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09-01-01</t>
  </si>
  <si>
    <t>09-01-02</t>
  </si>
  <si>
    <t>Релейная защита и автоматика. Пусконаладочные работы.</t>
  </si>
  <si>
    <t>09-01-03</t>
  </si>
  <si>
    <t xml:space="preserve">ГСН 81-05-02-2007 </t>
  </si>
  <si>
    <t>Зимнее удорожание 0,756%</t>
  </si>
  <si>
    <t>Итого по главе 9</t>
  </si>
  <si>
    <t>ИТОГО по главам 1-9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</si>
  <si>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</si>
  <si>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</si>
  <si>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</si>
  <si>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</si>
  <si>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</si>
  <si>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t>МДС 81-35.2004 п.4.96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</si>
  <si>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</si>
  <si>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</si>
  <si>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</si>
  <si>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</si>
  <si>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</si>
  <si>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Система видеонаблюдения</t>
  </si>
  <si>
    <t>оборудо-вания</t>
  </si>
  <si>
    <t>Реконструкция ПС 110 кВ О-62 Пионерская с расширением ОРУ 110 кВ на два новых присоединения</t>
  </si>
  <si>
    <t>02-01-01</t>
  </si>
  <si>
    <t>02-01-02</t>
  </si>
  <si>
    <t>02-01-03</t>
  </si>
  <si>
    <t>02-01-04</t>
  </si>
  <si>
    <t>02-01-05</t>
  </si>
  <si>
    <t>02-01-06</t>
  </si>
  <si>
    <t>02-01-07</t>
  </si>
  <si>
    <t>02-01-08</t>
  </si>
  <si>
    <t>02-01-09</t>
  </si>
  <si>
    <t>02-01-10</t>
  </si>
  <si>
    <t>Демонтажные работы</t>
  </si>
  <si>
    <t>Вертикальная планировка</t>
  </si>
  <si>
    <t xml:space="preserve">Ограждение периметра </t>
  </si>
  <si>
    <t>Контур заземления</t>
  </si>
  <si>
    <t xml:space="preserve">Устройство дорожного покрытия. </t>
  </si>
  <si>
    <t>Итого по Главе 2:</t>
  </si>
  <si>
    <t>Глава 2. Реконструкция ПС 110 кВ О-62 Пионерская</t>
  </si>
  <si>
    <t>Железобетонные и металлические конструкции под оборудование ОРУ 110 кВ</t>
  </si>
  <si>
    <t xml:space="preserve">Электротехнические решения. Собственные нужды. Кабельное хозяйство. </t>
  </si>
  <si>
    <t>АСУ ТП. Автоматизированная информационно-измерительная система коммерческого учета электроэнергии (АИИС КУЭ)</t>
  </si>
  <si>
    <t>Электротехнические решения. Собственные нужды.. Пусконаладочные работы.</t>
  </si>
  <si>
    <t xml:space="preserve">АСУ ТП. Автоматизированная информационно-измерительная система коммерческого учета электроэнергии (АИИС КУЭ). Пусконаладочные работы. 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</si>
  <si>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</si>
  <si>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Приказ № 332/пр от 19.06.2020 года прил. 1 п.п 22</t>
  </si>
  <si>
    <t>Составлен в ценах на 4 квартал 2020 года</t>
  </si>
  <si>
    <t>Глава 12. Проектные и изыскательские работы, авторский надзор.</t>
  </si>
  <si>
    <t>Итого по главе 12</t>
  </si>
  <si>
    <t>ИТОГО по главам 1-12</t>
  </si>
  <si>
    <t xml:space="preserve"> Проектные и изыскательские работы. Разработка рабочей документации </t>
  </si>
  <si>
    <t xml:space="preserve">в базисных ценах 2000 г., руб. без НДС 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</si>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</sst>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7" fontId="2" fillId="0" borderId="7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72"/>
  <sheetViews>
    <sheetView tabSelected="1" topLeftCell="A43" zoomScale="75" zoomScaleNormal="75" workbookViewId="0">
      <selection activeCell="H72" sqref="H72"/>
    </sheetView>
  </sheetViews>
  <sheetFormatPr defaultRowHeight="12.75" x14ac:dyDescent="0.2"/>
  <cols>
    <col min="1" max="1" width="4.140625" style="51" customWidth="1"/>
    <col min="2" max="2" width="17.28515625" style="1" customWidth="1"/>
    <col min="3" max="3" width="66" style="2" customWidth="1"/>
    <col min="4" max="4" width="14.5703125" style="3" customWidth="1"/>
    <col min="5" max="6" width="12.42578125" style="3" customWidth="1"/>
    <col min="7" max="7" width="12.140625" style="3" customWidth="1"/>
    <col min="8" max="8" width="15.8554687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7.25" customHeight="1" x14ac:dyDescent="0.2">
      <c r="A1" s="52"/>
      <c r="B1" s="53"/>
      <c r="C1" s="54"/>
      <c r="D1" s="78"/>
      <c r="E1" s="78"/>
      <c r="F1" s="78"/>
      <c r="G1" s="78"/>
      <c r="H1" s="78"/>
      <c r="I1" s="78"/>
      <c r="J1" s="78"/>
    </row>
    <row r="2" spans="1:12" ht="18" customHeight="1" x14ac:dyDescent="0.25">
      <c r="A2" s="52"/>
      <c r="B2" s="79"/>
      <c r="C2" s="80"/>
      <c r="D2" s="81" t="s">
        <v>66</v>
      </c>
      <c r="E2" s="81"/>
      <c r="F2" s="81"/>
      <c r="G2" s="81"/>
      <c r="H2" s="81"/>
      <c r="I2" s="55"/>
      <c r="J2" s="48"/>
    </row>
    <row r="3" spans="1:12" ht="18" customHeight="1" x14ac:dyDescent="0.25">
      <c r="A3" s="52"/>
      <c r="B3" s="82"/>
      <c r="C3" s="80"/>
      <c r="D3" s="81"/>
      <c r="E3" s="81"/>
      <c r="F3" s="81"/>
      <c r="G3" s="81"/>
      <c r="H3" s="81"/>
      <c r="I3" s="55"/>
      <c r="J3" s="48"/>
    </row>
    <row r="4" spans="1:12" ht="18" customHeight="1" x14ac:dyDescent="0.25">
      <c r="A4" s="52"/>
      <c r="B4" s="82"/>
      <c r="C4" s="80"/>
      <c r="D4" s="83" t="s">
        <v>40</v>
      </c>
      <c r="E4" s="83"/>
      <c r="F4" s="83"/>
      <c r="G4" s="83"/>
      <c r="H4" s="83"/>
      <c r="I4" s="55"/>
      <c r="J4" s="48"/>
    </row>
    <row r="5" spans="1:12" ht="9.75" customHeight="1" x14ac:dyDescent="0.2">
      <c r="I5" s="47"/>
    </row>
    <row r="6" spans="1:12" ht="15.75" customHeight="1" x14ac:dyDescent="0.2">
      <c r="A6" s="71"/>
      <c r="B6" s="71"/>
      <c r="C6" s="72" t="s">
        <v>0</v>
      </c>
      <c r="D6" s="72"/>
      <c r="E6" s="72"/>
      <c r="F6" s="72"/>
      <c r="G6" s="72"/>
      <c r="H6" s="46"/>
    </row>
    <row r="7" spans="1:12" ht="18" customHeight="1" x14ac:dyDescent="0.2">
      <c r="B7" s="73" t="s">
        <v>43</v>
      </c>
      <c r="C7" s="73"/>
      <c r="D7" s="73"/>
      <c r="E7" s="73"/>
      <c r="F7" s="73"/>
      <c r="G7" s="73"/>
      <c r="H7" s="73"/>
    </row>
    <row r="8" spans="1:12" x14ac:dyDescent="0.2">
      <c r="B8" s="51"/>
      <c r="C8" s="74"/>
      <c r="D8" s="74"/>
      <c r="E8" s="74"/>
      <c r="F8" s="74"/>
      <c r="G8" s="74"/>
      <c r="H8" s="46"/>
    </row>
    <row r="9" spans="1:12" ht="21" customHeight="1" x14ac:dyDescent="0.2">
      <c r="A9" s="77" t="s">
        <v>68</v>
      </c>
      <c r="B9" s="77"/>
      <c r="C9" s="77"/>
      <c r="D9" s="77"/>
      <c r="E9" s="77"/>
      <c r="F9" s="77"/>
      <c r="G9" s="77"/>
      <c r="H9" s="77"/>
    </row>
    <row r="10" spans="1:12" ht="15" customHeight="1" x14ac:dyDescent="0.2">
      <c r="A10" s="68" t="s">
        <v>1</v>
      </c>
      <c r="B10" s="75" t="s">
        <v>2</v>
      </c>
      <c r="C10" s="68" t="s">
        <v>3</v>
      </c>
      <c r="D10" s="76" t="s">
        <v>4</v>
      </c>
      <c r="E10" s="76"/>
      <c r="F10" s="76"/>
      <c r="G10" s="76"/>
      <c r="H10" s="68" t="s">
        <v>5</v>
      </c>
      <c r="J10" s="65" t="s">
        <v>6</v>
      </c>
    </row>
    <row r="11" spans="1:12" x14ac:dyDescent="0.2">
      <c r="A11" s="68"/>
      <c r="B11" s="75"/>
      <c r="C11" s="68"/>
      <c r="D11" s="68" t="s">
        <v>7</v>
      </c>
      <c r="E11" s="68" t="s">
        <v>8</v>
      </c>
      <c r="F11" s="68" t="s">
        <v>42</v>
      </c>
      <c r="G11" s="68" t="s">
        <v>9</v>
      </c>
      <c r="H11" s="68"/>
      <c r="J11" s="66"/>
      <c r="L11" s="5"/>
    </row>
    <row r="12" spans="1:12" ht="12" customHeight="1" x14ac:dyDescent="0.2">
      <c r="A12" s="68"/>
      <c r="B12" s="75"/>
      <c r="C12" s="68"/>
      <c r="D12" s="68"/>
      <c r="E12" s="68"/>
      <c r="F12" s="68"/>
      <c r="G12" s="68"/>
      <c r="H12" s="68"/>
      <c r="J12" s="66"/>
      <c r="L12" s="5"/>
    </row>
    <row r="13" spans="1:12" ht="4.5" customHeight="1" x14ac:dyDescent="0.2">
      <c r="A13" s="68"/>
      <c r="B13" s="75"/>
      <c r="C13" s="68"/>
      <c r="D13" s="68"/>
      <c r="E13" s="68"/>
      <c r="F13" s="68"/>
      <c r="G13" s="68"/>
      <c r="H13" s="68"/>
      <c r="J13" s="67"/>
      <c r="L13" s="5"/>
    </row>
    <row r="14" spans="1:12" ht="13.5" customHeight="1" x14ac:dyDescent="0.2">
      <c r="A14" s="49">
        <v>1</v>
      </c>
      <c r="B14" s="6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J14" s="7"/>
      <c r="L14" s="5"/>
    </row>
    <row r="15" spans="1:12" ht="19.5" customHeight="1" x14ac:dyDescent="0.2">
      <c r="A15" s="49"/>
      <c r="B15" s="69" t="s">
        <v>60</v>
      </c>
      <c r="C15" s="70"/>
      <c r="D15" s="8"/>
      <c r="E15" s="8"/>
      <c r="F15" s="8"/>
      <c r="G15" s="8"/>
      <c r="H15" s="8"/>
      <c r="I15" s="9"/>
      <c r="J15" s="9"/>
      <c r="L15" s="10"/>
    </row>
    <row r="16" spans="1:12" ht="19.5" customHeight="1" x14ac:dyDescent="0.2">
      <c r="A16" s="49">
        <v>1</v>
      </c>
      <c r="B16" s="11" t="s">
        <v>44</v>
      </c>
      <c r="C16" s="56" t="s">
        <v>54</v>
      </c>
      <c r="D16" s="12">
        <f>1622665</f>
        <v>1622665</v>
      </c>
      <c r="E16" s="12">
        <v>0</v>
      </c>
      <c r="F16" s="12">
        <v>0</v>
      </c>
      <c r="G16" s="12">
        <v>0</v>
      </c>
      <c r="H16" s="13">
        <f t="shared" ref="H16:H25" si="0">D16+E16+F16+G16</f>
        <v>1622665</v>
      </c>
      <c r="I16" s="9"/>
      <c r="J16" s="9"/>
      <c r="L16" s="10"/>
    </row>
    <row r="17" spans="1:12" ht="19.5" customHeight="1" x14ac:dyDescent="0.2">
      <c r="A17" s="49">
        <v>2</v>
      </c>
      <c r="B17" s="11" t="s">
        <v>45</v>
      </c>
      <c r="C17" s="56" t="s">
        <v>55</v>
      </c>
      <c r="D17" s="12">
        <v>2051816</v>
      </c>
      <c r="E17" s="12">
        <v>0</v>
      </c>
      <c r="F17" s="12">
        <v>0</v>
      </c>
      <c r="G17" s="12">
        <v>0</v>
      </c>
      <c r="H17" s="13">
        <f t="shared" si="0"/>
        <v>2051816</v>
      </c>
      <c r="I17" s="9"/>
      <c r="J17" s="9"/>
      <c r="L17" s="10"/>
    </row>
    <row r="18" spans="1:12" ht="19.5" customHeight="1" x14ac:dyDescent="0.2">
      <c r="A18" s="49">
        <v>3</v>
      </c>
      <c r="B18" s="11" t="s">
        <v>46</v>
      </c>
      <c r="C18" s="56" t="s">
        <v>56</v>
      </c>
      <c r="D18" s="12">
        <f>2303343</f>
        <v>2303343</v>
      </c>
      <c r="E18" s="12">
        <v>0</v>
      </c>
      <c r="F18" s="12">
        <v>0</v>
      </c>
      <c r="G18" s="12">
        <v>0</v>
      </c>
      <c r="H18" s="13">
        <f t="shared" si="0"/>
        <v>2303343</v>
      </c>
      <c r="I18" s="9"/>
      <c r="J18" s="9"/>
      <c r="L18" s="10"/>
    </row>
    <row r="19" spans="1:12" ht="30" customHeight="1" x14ac:dyDescent="0.2">
      <c r="A19" s="49">
        <v>4</v>
      </c>
      <c r="B19" s="11" t="s">
        <v>47</v>
      </c>
      <c r="C19" s="56" t="s">
        <v>61</v>
      </c>
      <c r="D19" s="12">
        <v>7601673</v>
      </c>
      <c r="E19" s="12">
        <v>0</v>
      </c>
      <c r="F19" s="12">
        <v>0</v>
      </c>
      <c r="G19" s="12">
        <v>0</v>
      </c>
      <c r="H19" s="13">
        <f t="shared" si="0"/>
        <v>7601673</v>
      </c>
      <c r="I19" s="9"/>
      <c r="J19" s="9"/>
      <c r="L19" s="10"/>
    </row>
    <row r="20" spans="1:12" ht="19.5" customHeight="1" x14ac:dyDescent="0.2">
      <c r="A20" s="49">
        <v>5</v>
      </c>
      <c r="B20" s="57" t="s">
        <v>48</v>
      </c>
      <c r="C20" s="56" t="s">
        <v>57</v>
      </c>
      <c r="D20" s="12">
        <v>342943</v>
      </c>
      <c r="E20" s="12">
        <v>79903</v>
      </c>
      <c r="F20" s="12">
        <v>0</v>
      </c>
      <c r="G20" s="12">
        <v>0</v>
      </c>
      <c r="H20" s="13">
        <f t="shared" si="0"/>
        <v>422846</v>
      </c>
      <c r="I20" s="9"/>
      <c r="J20" s="9"/>
      <c r="L20" s="10"/>
    </row>
    <row r="21" spans="1:12" ht="19.5" customHeight="1" x14ac:dyDescent="0.2">
      <c r="A21" s="49">
        <v>6</v>
      </c>
      <c r="B21" s="58" t="s">
        <v>49</v>
      </c>
      <c r="C21" s="56" t="s">
        <v>58</v>
      </c>
      <c r="D21" s="12">
        <v>5932028</v>
      </c>
      <c r="E21" s="12">
        <v>0</v>
      </c>
      <c r="F21" s="12">
        <v>0</v>
      </c>
      <c r="G21" s="12">
        <v>0</v>
      </c>
      <c r="H21" s="13">
        <f t="shared" si="0"/>
        <v>5932028</v>
      </c>
      <c r="I21" s="9"/>
      <c r="J21" s="9"/>
      <c r="L21" s="10"/>
    </row>
    <row r="22" spans="1:12" ht="30.75" customHeight="1" x14ac:dyDescent="0.2">
      <c r="A22" s="49">
        <v>7</v>
      </c>
      <c r="B22" s="58" t="s">
        <v>50</v>
      </c>
      <c r="C22" s="59" t="s">
        <v>62</v>
      </c>
      <c r="D22" s="14">
        <v>59987</v>
      </c>
      <c r="E22" s="14">
        <v>4785442</v>
      </c>
      <c r="F22" s="14">
        <v>14204565</v>
      </c>
      <c r="G22" s="60">
        <v>0</v>
      </c>
      <c r="H22" s="15">
        <f>D22+E22+F22+G22</f>
        <v>19049994</v>
      </c>
      <c r="I22" s="9"/>
      <c r="J22" s="9"/>
      <c r="L22" s="10"/>
    </row>
    <row r="23" spans="1:12" ht="20.25" customHeight="1" x14ac:dyDescent="0.2">
      <c r="A23" s="49">
        <v>8</v>
      </c>
      <c r="B23" s="58" t="s">
        <v>51</v>
      </c>
      <c r="C23" s="59" t="s">
        <v>10</v>
      </c>
      <c r="D23" s="14">
        <v>2607</v>
      </c>
      <c r="E23" s="14">
        <v>6062714</v>
      </c>
      <c r="F23" s="14">
        <v>8291593</v>
      </c>
      <c r="G23" s="60">
        <v>0</v>
      </c>
      <c r="H23" s="15">
        <f t="shared" si="0"/>
        <v>14356914</v>
      </c>
      <c r="I23" s="9"/>
      <c r="J23" s="9"/>
      <c r="L23" s="10"/>
    </row>
    <row r="24" spans="1:12" ht="30" customHeight="1" x14ac:dyDescent="0.2">
      <c r="A24" s="49">
        <v>9</v>
      </c>
      <c r="B24" s="61" t="s">
        <v>52</v>
      </c>
      <c r="C24" s="59" t="s">
        <v>63</v>
      </c>
      <c r="D24" s="14">
        <v>2681</v>
      </c>
      <c r="E24" s="14">
        <v>1887864</v>
      </c>
      <c r="F24" s="14">
        <v>8975037</v>
      </c>
      <c r="G24" s="60">
        <v>0</v>
      </c>
      <c r="H24" s="15">
        <f t="shared" si="0"/>
        <v>10865582</v>
      </c>
      <c r="I24" s="9"/>
      <c r="J24" s="9"/>
      <c r="L24" s="10"/>
    </row>
    <row r="25" spans="1:12" ht="19.5" customHeight="1" x14ac:dyDescent="0.2">
      <c r="A25" s="49">
        <v>10</v>
      </c>
      <c r="B25" s="58" t="s">
        <v>53</v>
      </c>
      <c r="C25" s="59" t="s">
        <v>41</v>
      </c>
      <c r="D25" s="14">
        <v>2015</v>
      </c>
      <c r="E25" s="14">
        <v>625806</v>
      </c>
      <c r="F25" s="14">
        <v>542027</v>
      </c>
      <c r="G25" s="60">
        <v>0</v>
      </c>
      <c r="H25" s="15">
        <f t="shared" si="0"/>
        <v>1169848</v>
      </c>
      <c r="I25" s="9"/>
      <c r="J25" s="9"/>
      <c r="L25" s="10"/>
    </row>
    <row r="26" spans="1:12" ht="18" customHeight="1" x14ac:dyDescent="0.2">
      <c r="A26" s="16"/>
      <c r="B26" s="17"/>
      <c r="C26" s="18" t="s">
        <v>59</v>
      </c>
      <c r="D26" s="19">
        <f>SUM(D16:D25)</f>
        <v>19921758</v>
      </c>
      <c r="E26" s="19">
        <f>SUM(E16:E25)</f>
        <v>13441729</v>
      </c>
      <c r="F26" s="19">
        <f>SUM(F16:F25)</f>
        <v>32013222</v>
      </c>
      <c r="G26" s="20">
        <f>SUM(G16:G25)</f>
        <v>0</v>
      </c>
      <c r="H26" s="15">
        <f>SUM(H16:H25)</f>
        <v>65376709</v>
      </c>
      <c r="I26" s="9"/>
      <c r="J26" s="9"/>
      <c r="L26" s="10"/>
    </row>
    <row r="27" spans="1:12" s="24" customFormat="1" ht="18" customHeight="1" x14ac:dyDescent="0.2">
      <c r="A27" s="21"/>
      <c r="B27" s="17"/>
      <c r="C27" s="22" t="s">
        <v>11</v>
      </c>
      <c r="D27" s="15">
        <f>D26</f>
        <v>19921758</v>
      </c>
      <c r="E27" s="15">
        <f>E26</f>
        <v>13441729</v>
      </c>
      <c r="F27" s="15">
        <f>F26</f>
        <v>32013222</v>
      </c>
      <c r="G27" s="15">
        <f>G26</f>
        <v>0</v>
      </c>
      <c r="H27" s="15">
        <f>H26</f>
        <v>65376709</v>
      </c>
      <c r="I27" s="23" t="e">
        <f>#REF!+#REF!+#REF!</f>
        <v>#REF!</v>
      </c>
      <c r="J27" s="23" t="e">
        <f>#REF!+#REF!+#REF!</f>
        <v>#REF!</v>
      </c>
    </row>
    <row r="28" spans="1:12" s="24" customFormat="1" ht="18" customHeight="1" x14ac:dyDescent="0.2">
      <c r="A28" s="49"/>
      <c r="B28" s="25"/>
      <c r="C28" s="26" t="s">
        <v>12</v>
      </c>
      <c r="D28" s="13"/>
      <c r="E28" s="8"/>
      <c r="F28" s="8"/>
      <c r="G28" s="8"/>
      <c r="H28" s="8"/>
      <c r="I28" s="27"/>
      <c r="J28" s="23"/>
    </row>
    <row r="29" spans="1:12" s="24" customFormat="1" ht="18" customHeight="1" x14ac:dyDescent="0.2">
      <c r="A29" s="49">
        <v>11</v>
      </c>
      <c r="B29" s="11" t="s">
        <v>13</v>
      </c>
      <c r="C29" s="62" t="s">
        <v>14</v>
      </c>
      <c r="D29" s="12">
        <v>525842</v>
      </c>
      <c r="E29" s="12">
        <v>0</v>
      </c>
      <c r="F29" s="12">
        <v>0</v>
      </c>
      <c r="G29" s="12">
        <v>0</v>
      </c>
      <c r="H29" s="12">
        <f>SUM(D29:G29)</f>
        <v>525842</v>
      </c>
      <c r="I29" s="27"/>
      <c r="J29" s="23"/>
    </row>
    <row r="30" spans="1:12" s="24" customFormat="1" ht="18" customHeight="1" x14ac:dyDescent="0.2">
      <c r="A30" s="49"/>
      <c r="B30" s="11"/>
      <c r="C30" s="28" t="s">
        <v>15</v>
      </c>
      <c r="D30" s="13">
        <f>D29</f>
        <v>525842</v>
      </c>
      <c r="E30" s="13">
        <f>E29</f>
        <v>0</v>
      </c>
      <c r="F30" s="13">
        <f>F29</f>
        <v>0</v>
      </c>
      <c r="G30" s="13">
        <f>G29</f>
        <v>0</v>
      </c>
      <c r="H30" s="13">
        <f>H29</f>
        <v>525842</v>
      </c>
      <c r="I30" s="27"/>
      <c r="J30" s="23"/>
    </row>
    <row r="31" spans="1:12" s="24" customFormat="1" ht="18" customHeight="1" x14ac:dyDescent="0.2">
      <c r="A31" s="49"/>
      <c r="B31" s="11"/>
      <c r="C31" s="28" t="s">
        <v>16</v>
      </c>
      <c r="D31" s="13">
        <f>D27+D30</f>
        <v>20447600</v>
      </c>
      <c r="E31" s="13">
        <f>E27+E30</f>
        <v>13441729</v>
      </c>
      <c r="F31" s="13">
        <f>F27+F30</f>
        <v>32013222</v>
      </c>
      <c r="G31" s="13">
        <f>G27+G30</f>
        <v>0</v>
      </c>
      <c r="H31" s="13">
        <f>H27+H30</f>
        <v>65902551</v>
      </c>
      <c r="I31" s="27"/>
      <c r="J31" s="23"/>
    </row>
    <row r="32" spans="1:12" ht="18" customHeight="1" x14ac:dyDescent="0.2">
      <c r="A32" s="49"/>
      <c r="B32" s="25"/>
      <c r="C32" s="26" t="s">
        <v>17</v>
      </c>
      <c r="D32" s="13"/>
      <c r="E32" s="8"/>
      <c r="F32" s="8"/>
      <c r="G32" s="8"/>
      <c r="H32" s="8"/>
      <c r="J32" s="29"/>
      <c r="L32" s="5"/>
    </row>
    <row r="33" spans="1:12" ht="33" customHeight="1" x14ac:dyDescent="0.2">
      <c r="A33" s="49">
        <v>12</v>
      </c>
      <c r="B33" s="30" t="s">
        <v>67</v>
      </c>
      <c r="C33" s="31" t="s">
        <v>18</v>
      </c>
      <c r="D33" s="12">
        <f>D31*0.039</f>
        <v>797456.4</v>
      </c>
      <c r="E33" s="12">
        <f>E31*0.039</f>
        <v>524227.43099999998</v>
      </c>
      <c r="F33" s="12">
        <v>0</v>
      </c>
      <c r="G33" s="12">
        <f>G31*0.039</f>
        <v>0</v>
      </c>
      <c r="H33" s="12">
        <f>SUM(D33:G33)</f>
        <v>1321683.831</v>
      </c>
      <c r="J33" s="29"/>
      <c r="L33" s="5"/>
    </row>
    <row r="34" spans="1:12" ht="15.75" customHeight="1" x14ac:dyDescent="0.2">
      <c r="A34" s="49"/>
      <c r="B34" s="11"/>
      <c r="C34" s="28" t="s">
        <v>19</v>
      </c>
      <c r="D34" s="13">
        <f>D33</f>
        <v>797456.4</v>
      </c>
      <c r="E34" s="13">
        <f>E33</f>
        <v>524227.43099999998</v>
      </c>
      <c r="F34" s="13">
        <f>F33</f>
        <v>0</v>
      </c>
      <c r="G34" s="13">
        <f>G33</f>
        <v>0</v>
      </c>
      <c r="H34" s="13">
        <f>H33</f>
        <v>1321683.831</v>
      </c>
      <c r="J34" s="29"/>
      <c r="L34" s="5"/>
    </row>
    <row r="35" spans="1:12" ht="15.75" customHeight="1" x14ac:dyDescent="0.2">
      <c r="A35" s="49"/>
      <c r="B35" s="11"/>
      <c r="C35" s="28" t="s">
        <v>20</v>
      </c>
      <c r="D35" s="13">
        <f>D31+D34</f>
        <v>21245056.399999999</v>
      </c>
      <c r="E35" s="13">
        <f>E31+E34</f>
        <v>13965956.431</v>
      </c>
      <c r="F35" s="13">
        <f>F31+F34</f>
        <v>32013222</v>
      </c>
      <c r="G35" s="13">
        <f>G31+G34</f>
        <v>0</v>
      </c>
      <c r="H35" s="13">
        <f>H31+H34</f>
        <v>67224234.831</v>
      </c>
      <c r="J35" s="29"/>
      <c r="L35" s="5"/>
    </row>
    <row r="36" spans="1:12" ht="15.75" customHeight="1" x14ac:dyDescent="0.2">
      <c r="A36" s="49"/>
      <c r="B36" s="11"/>
      <c r="C36" s="26" t="s">
        <v>21</v>
      </c>
      <c r="D36" s="12"/>
      <c r="E36" s="32"/>
      <c r="F36" s="32"/>
      <c r="G36" s="32"/>
      <c r="H36" s="32"/>
      <c r="J36" s="29"/>
      <c r="L36" s="5"/>
    </row>
    <row r="37" spans="1:12" ht="32.25" customHeight="1" x14ac:dyDescent="0.2">
      <c r="A37" s="49">
        <v>13</v>
      </c>
      <c r="B37" s="17" t="s">
        <v>22</v>
      </c>
      <c r="C37" s="63" t="s">
        <v>64</v>
      </c>
      <c r="D37" s="33">
        <v>0</v>
      </c>
      <c r="E37" s="33">
        <v>0</v>
      </c>
      <c r="F37" s="33">
        <v>0</v>
      </c>
      <c r="G37" s="14">
        <v>2009067</v>
      </c>
      <c r="H37" s="15">
        <f>G37</f>
        <v>2009067</v>
      </c>
      <c r="J37" s="29"/>
      <c r="L37" s="5"/>
    </row>
    <row r="38" spans="1:12" ht="18" customHeight="1" x14ac:dyDescent="0.2">
      <c r="A38" s="49">
        <v>14</v>
      </c>
      <c r="B38" s="17" t="s">
        <v>23</v>
      </c>
      <c r="C38" s="34" t="s">
        <v>24</v>
      </c>
      <c r="D38" s="33">
        <v>0</v>
      </c>
      <c r="E38" s="33">
        <v>0</v>
      </c>
      <c r="F38" s="33">
        <v>0</v>
      </c>
      <c r="G38" s="14">
        <v>1384483</v>
      </c>
      <c r="H38" s="15">
        <f t="shared" ref="H38:H39" si="1">G38</f>
        <v>1384483</v>
      </c>
      <c r="J38" s="29"/>
      <c r="L38" s="5"/>
    </row>
    <row r="39" spans="1:12" ht="43.5" customHeight="1" x14ac:dyDescent="0.2">
      <c r="A39" s="49">
        <v>15</v>
      </c>
      <c r="B39" s="17" t="s">
        <v>25</v>
      </c>
      <c r="C39" s="34" t="s">
        <v>65</v>
      </c>
      <c r="D39" s="33">
        <v>0</v>
      </c>
      <c r="E39" s="33">
        <v>0</v>
      </c>
      <c r="F39" s="33">
        <v>0</v>
      </c>
      <c r="G39" s="14">
        <v>2155811</v>
      </c>
      <c r="H39" s="15">
        <f t="shared" si="1"/>
        <v>2155811</v>
      </c>
      <c r="J39" s="29"/>
      <c r="L39" s="5"/>
    </row>
    <row r="40" spans="1:12" ht="17.25" customHeight="1" x14ac:dyDescent="0.2">
      <c r="A40" s="49">
        <v>16</v>
      </c>
      <c r="B40" s="30" t="s">
        <v>26</v>
      </c>
      <c r="C40" s="35" t="s">
        <v>27</v>
      </c>
      <c r="D40" s="12">
        <f>D35*0.00756</f>
        <v>160612.62638399997</v>
      </c>
      <c r="E40" s="12">
        <f>E35*0.00756</f>
        <v>105582.63061836</v>
      </c>
      <c r="F40" s="12">
        <v>0</v>
      </c>
      <c r="G40" s="12">
        <v>0</v>
      </c>
      <c r="H40" s="13">
        <f>D40+E40</f>
        <v>266195.25700235995</v>
      </c>
      <c r="I40" s="36" t="e">
        <f>(#REF!+I33)*0.00756</f>
        <v>#REF!</v>
      </c>
      <c r="J40" s="36"/>
      <c r="L40" s="5"/>
    </row>
    <row r="41" spans="1:12" ht="16.5" customHeight="1" x14ac:dyDescent="0.2">
      <c r="A41" s="49"/>
      <c r="B41" s="11"/>
      <c r="C41" s="28" t="s">
        <v>28</v>
      </c>
      <c r="D41" s="13">
        <f>SUM(D37:D40)</f>
        <v>160612.62638399997</v>
      </c>
      <c r="E41" s="13">
        <f>SUM(E37:E40)</f>
        <v>105582.63061836</v>
      </c>
      <c r="F41" s="13">
        <f>SUM(F37:F40)</f>
        <v>0</v>
      </c>
      <c r="G41" s="13">
        <f>SUM(G37:G40)</f>
        <v>5549361</v>
      </c>
      <c r="H41" s="13">
        <f>SUM(H37:H40)</f>
        <v>5815556.2570023602</v>
      </c>
      <c r="I41" s="23" t="e">
        <f>I33+I40</f>
        <v>#REF!</v>
      </c>
      <c r="J41" s="23">
        <f>J33+J40</f>
        <v>0</v>
      </c>
      <c r="L41" s="5"/>
    </row>
    <row r="42" spans="1:12" ht="16.5" customHeight="1" x14ac:dyDescent="0.2">
      <c r="A42" s="49"/>
      <c r="B42" s="37"/>
      <c r="C42" s="28" t="s">
        <v>29</v>
      </c>
      <c r="D42" s="13">
        <f>D35+D41</f>
        <v>21405669.026384</v>
      </c>
      <c r="E42" s="13">
        <f>E35+E41</f>
        <v>14071539.06161836</v>
      </c>
      <c r="F42" s="13">
        <f>F35+F41</f>
        <v>32013222</v>
      </c>
      <c r="G42" s="13">
        <f>G35+G41</f>
        <v>5549361</v>
      </c>
      <c r="H42" s="13">
        <f>H35+H41</f>
        <v>73039791.088002354</v>
      </c>
      <c r="I42" s="23" t="e">
        <f>#REF!+I41</f>
        <v>#REF!</v>
      </c>
      <c r="J42" s="23" t="e">
        <f>#REF!+J41</f>
        <v>#REF!</v>
      </c>
      <c r="L42" s="5"/>
    </row>
    <row r="43" spans="1:12" ht="16.5" customHeight="1" x14ac:dyDescent="0.2">
      <c r="A43" s="49"/>
      <c r="B43" s="11"/>
      <c r="C43" s="26" t="s">
        <v>30</v>
      </c>
      <c r="D43" s="32"/>
      <c r="E43" s="32"/>
      <c r="F43" s="32"/>
      <c r="G43" s="32"/>
      <c r="H43" s="32"/>
      <c r="I43" s="23"/>
      <c r="J43" s="23"/>
      <c r="L43" s="5"/>
    </row>
    <row r="44" spans="1:12" ht="23.25" customHeight="1" x14ac:dyDescent="0.2">
      <c r="A44" s="49">
        <v>17</v>
      </c>
      <c r="B44" s="30" t="s">
        <v>31</v>
      </c>
      <c r="C44" s="35" t="s">
        <v>32</v>
      </c>
      <c r="D44" s="12">
        <f>D42*0.0214</f>
        <v>458081.31716461759</v>
      </c>
      <c r="E44" s="12">
        <f>E42*0.0214</f>
        <v>301130.93591863289</v>
      </c>
      <c r="F44" s="12">
        <f>F42*0.0214</f>
        <v>685082.95079999999</v>
      </c>
      <c r="G44" s="12">
        <f>G42*0.00214</f>
        <v>11875.632540000001</v>
      </c>
      <c r="H44" s="12">
        <f>D44+E44+F44+G44</f>
        <v>1456170.8364232504</v>
      </c>
      <c r="I44" s="23"/>
      <c r="J44" s="23"/>
      <c r="L44" s="5"/>
    </row>
    <row r="45" spans="1:12" ht="16.5" customHeight="1" x14ac:dyDescent="0.2">
      <c r="A45" s="49"/>
      <c r="B45" s="30"/>
      <c r="C45" s="28" t="s">
        <v>33</v>
      </c>
      <c r="D45" s="13">
        <f>D44</f>
        <v>458081.31716461759</v>
      </c>
      <c r="E45" s="13">
        <f>E44</f>
        <v>301130.93591863289</v>
      </c>
      <c r="F45" s="13">
        <f>F40+F44</f>
        <v>685082.95079999999</v>
      </c>
      <c r="G45" s="13">
        <f>G40+G44</f>
        <v>11875.632540000001</v>
      </c>
      <c r="H45" s="13">
        <f>H44</f>
        <v>1456170.8364232504</v>
      </c>
      <c r="I45" s="23"/>
      <c r="J45" s="23"/>
      <c r="L45" s="5"/>
    </row>
    <row r="46" spans="1:12" ht="16.5" customHeight="1" x14ac:dyDescent="0.2">
      <c r="A46" s="49"/>
      <c r="B46" s="50"/>
      <c r="C46" s="28" t="s">
        <v>34</v>
      </c>
      <c r="D46" s="13">
        <f>D42+D45</f>
        <v>21863750.343548618</v>
      </c>
      <c r="E46" s="13">
        <f>E42+E45</f>
        <v>14372669.997536993</v>
      </c>
      <c r="F46" s="13">
        <f>F42+F45</f>
        <v>32698304.950800002</v>
      </c>
      <c r="G46" s="13">
        <f>G42+G45</f>
        <v>5561236.6325399997</v>
      </c>
      <c r="H46" s="13">
        <f>H42+H45</f>
        <v>74495961.924425602</v>
      </c>
      <c r="I46" s="23"/>
      <c r="J46" s="23"/>
      <c r="L46" s="5"/>
    </row>
    <row r="47" spans="1:12" ht="16.5" customHeight="1" x14ac:dyDescent="0.2">
      <c r="A47" s="49"/>
      <c r="B47" s="11"/>
      <c r="C47" s="26" t="s">
        <v>69</v>
      </c>
      <c r="D47" s="12"/>
      <c r="E47" s="32"/>
      <c r="F47" s="32"/>
      <c r="G47" s="32"/>
      <c r="H47" s="32"/>
      <c r="I47" s="27"/>
      <c r="J47" s="27"/>
      <c r="L47" s="5"/>
    </row>
    <row r="48" spans="1:12" ht="28.5" customHeight="1" x14ac:dyDescent="0.2">
      <c r="A48" s="49">
        <v>18</v>
      </c>
      <c r="B48" s="30"/>
      <c r="C48" s="35" t="s">
        <v>72</v>
      </c>
      <c r="D48" s="12">
        <v>0</v>
      </c>
      <c r="E48" s="12">
        <v>0</v>
      </c>
      <c r="F48" s="12">
        <v>0</v>
      </c>
      <c r="G48" s="12">
        <f>5100000/1.2</f>
        <v>4250000</v>
      </c>
      <c r="H48" s="12">
        <f>SUM(D48:G48)</f>
        <v>4250000</v>
      </c>
      <c r="I48" s="27"/>
      <c r="J48" s="27"/>
      <c r="L48" s="5"/>
    </row>
    <row r="49" spans="1:12" ht="16.5" customHeight="1" x14ac:dyDescent="0.2">
      <c r="A49" s="49"/>
      <c r="B49" s="11"/>
      <c r="C49" s="28" t="s">
        <v>70</v>
      </c>
      <c r="D49" s="13">
        <f>D48</f>
        <v>0</v>
      </c>
      <c r="E49" s="13">
        <f>E48</f>
        <v>0</v>
      </c>
      <c r="F49" s="13">
        <f>F43+F48</f>
        <v>0</v>
      </c>
      <c r="G49" s="13">
        <f>G48</f>
        <v>4250000</v>
      </c>
      <c r="H49" s="13">
        <f>SUM(D49:G49)</f>
        <v>4250000</v>
      </c>
      <c r="I49" s="27"/>
      <c r="J49" s="27"/>
      <c r="L49" s="5"/>
    </row>
    <row r="50" spans="1:12" ht="16.5" customHeight="1" x14ac:dyDescent="0.2">
      <c r="A50" s="49"/>
      <c r="B50" s="37"/>
      <c r="C50" s="28" t="s">
        <v>71</v>
      </c>
      <c r="D50" s="13">
        <f>D46+D49</f>
        <v>21863750.343548618</v>
      </c>
      <c r="E50" s="13">
        <f>E46+E49</f>
        <v>14372669.997536993</v>
      </c>
      <c r="F50" s="13">
        <f>F46+F49</f>
        <v>32698304.950800002</v>
      </c>
      <c r="G50" s="13">
        <f>G46+G49</f>
        <v>9811236.6325399987</v>
      </c>
      <c r="H50" s="13">
        <f>H46+H49</f>
        <v>78745961.924425602</v>
      </c>
      <c r="I50" s="27"/>
      <c r="J50" s="27"/>
      <c r="L50" s="5"/>
    </row>
    <row r="51" spans="1:12" ht="16.5" customHeight="1" x14ac:dyDescent="0.2">
      <c r="A51" s="49">
        <v>19</v>
      </c>
      <c r="B51" s="30" t="s">
        <v>35</v>
      </c>
      <c r="C51" s="38" t="s">
        <v>39</v>
      </c>
      <c r="D51" s="13">
        <f>D50*0.03</f>
        <v>655912.51030645857</v>
      </c>
      <c r="E51" s="13">
        <f>E50*0.03</f>
        <v>431180.09992610977</v>
      </c>
      <c r="F51" s="13">
        <f>F50*0.03</f>
        <v>980949.14852399996</v>
      </c>
      <c r="G51" s="13">
        <f>G50*0.03</f>
        <v>294337.09897619992</v>
      </c>
      <c r="H51" s="13">
        <f>H50*0.03</f>
        <v>2362378.8577327682</v>
      </c>
    </row>
    <row r="52" spans="1:12" ht="16.5" customHeight="1" x14ac:dyDescent="0.2">
      <c r="A52" s="16"/>
      <c r="B52" s="17"/>
      <c r="C52" s="22" t="s">
        <v>36</v>
      </c>
      <c r="D52" s="15">
        <f>D46+D51</f>
        <v>22519662.853855077</v>
      </c>
      <c r="E52" s="15">
        <f>E46+E51</f>
        <v>14803850.097463103</v>
      </c>
      <c r="F52" s="15">
        <f>F46+F51</f>
        <v>33679254.099324003</v>
      </c>
      <c r="G52" s="15">
        <f>G50+G51</f>
        <v>10105573.731516199</v>
      </c>
      <c r="H52" s="15">
        <f>H50+H51</f>
        <v>81108340.782158375</v>
      </c>
    </row>
    <row r="53" spans="1:12" ht="16.5" customHeight="1" x14ac:dyDescent="0.2">
      <c r="A53" s="39"/>
      <c r="B53" s="40"/>
      <c r="C53" s="41" t="s">
        <v>37</v>
      </c>
      <c r="D53" s="44">
        <f>D52*0.2</f>
        <v>4503932.5707710152</v>
      </c>
      <c r="E53" s="44">
        <f>E52*0.2</f>
        <v>2960770.0194926206</v>
      </c>
      <c r="F53" s="44">
        <f>F52*0.2</f>
        <v>6735850.8198648011</v>
      </c>
      <c r="G53" s="44">
        <f>G52*0.2</f>
        <v>2021114.7463032398</v>
      </c>
      <c r="H53" s="44">
        <f>H52*0.2</f>
        <v>16221668.156431675</v>
      </c>
    </row>
    <row r="54" spans="1:12" ht="16.5" customHeight="1" x14ac:dyDescent="0.2">
      <c r="A54" s="39"/>
      <c r="B54" s="42"/>
      <c r="C54" s="43" t="s">
        <v>38</v>
      </c>
      <c r="D54" s="45">
        <f>D52+D53</f>
        <v>27023595.424626093</v>
      </c>
      <c r="E54" s="45">
        <f>E52+E53</f>
        <v>17764620.116955724</v>
      </c>
      <c r="F54" s="45">
        <f>F52+F53</f>
        <v>40415104.919188805</v>
      </c>
      <c r="G54" s="45">
        <f>G52+G53</f>
        <v>12126688.477819439</v>
      </c>
      <c r="H54" s="45">
        <f>H52+H53</f>
        <v>97330008.93859005</v>
      </c>
    </row>
    <row r="56" spans="1:12" x14ac:dyDescent="0.2">
      <c r="A56" s="64"/>
      <c r="H56" s="3" t="s">
        <v>73</v>
      </c>
    </row>
    <row r="57" spans="1:12" x14ac:dyDescent="0.2">
      <c r="H57" s="3">
        <v>89617.24</v>
      </c>
    </row>
    <row r="58" spans="1:12" x14ac:dyDescent="0.2">
      <c r="H58" s="3">
        <v>59131.82</v>
      </c>
    </row>
    <row r="59" spans="1:12" x14ac:dyDescent="0.2">
      <c r="H59" s="3">
        <v>180195.32</v>
      </c>
    </row>
    <row r="60" spans="1:12" x14ac:dyDescent="0.2">
      <c r="H60" s="3">
        <v>932925.76</v>
      </c>
    </row>
    <row r="61" spans="1:12" x14ac:dyDescent="0.2">
      <c r="H61" s="3">
        <v>41671.379999999997</v>
      </c>
    </row>
    <row r="62" spans="1:12" x14ac:dyDescent="0.2">
      <c r="H62" s="3">
        <v>2065081.96</v>
      </c>
    </row>
    <row r="63" spans="1:12" x14ac:dyDescent="0.2">
      <c r="H63" s="3">
        <v>3127678.39</v>
      </c>
    </row>
    <row r="64" spans="1:12" x14ac:dyDescent="0.2">
      <c r="H64" s="3">
        <v>1930805.53</v>
      </c>
    </row>
    <row r="65" spans="6:8" x14ac:dyDescent="0.2">
      <c r="H65" s="3">
        <v>1813871.05</v>
      </c>
    </row>
    <row r="66" spans="6:8" x14ac:dyDescent="0.2">
      <c r="H66" s="3">
        <v>130946.13</v>
      </c>
    </row>
    <row r="67" spans="6:8" x14ac:dyDescent="0.2">
      <c r="H67" s="3">
        <v>52350.61</v>
      </c>
    </row>
    <row r="68" spans="6:8" x14ac:dyDescent="0.2">
      <c r="H68" s="3">
        <v>81371.759999999995</v>
      </c>
    </row>
    <row r="69" spans="6:8" x14ac:dyDescent="0.2">
      <c r="H69" s="3">
        <v>56074.45</v>
      </c>
    </row>
    <row r="70" spans="6:8" x14ac:dyDescent="0.2">
      <c r="H70" s="3">
        <v>87315.13</v>
      </c>
    </row>
    <row r="71" spans="6:8" x14ac:dyDescent="0.2">
      <c r="F71" s="3" t="s">
        <v>74</v>
      </c>
      <c r="H71" s="84">
        <f>SUM(H57:H70)</f>
        <v>10649036.530000001</v>
      </c>
    </row>
    <row r="72" spans="6:8" x14ac:dyDescent="0.2">
      <c r="H72" s="85">
        <f>H71*1.2/1000000</f>
        <v>12.778843836000002</v>
      </c>
    </row>
  </sheetData>
  <mergeCells count="22">
    <mergeCell ref="D1:J1"/>
    <mergeCell ref="B2:C2"/>
    <mergeCell ref="D2:H3"/>
    <mergeCell ref="B3:C3"/>
    <mergeCell ref="B4:C4"/>
    <mergeCell ref="D4:H4"/>
    <mergeCell ref="B15:C1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A9:H9"/>
    <mergeCell ref="J10:J13"/>
    <mergeCell ref="D11:D13"/>
    <mergeCell ref="E11:E13"/>
    <mergeCell ref="F11:F13"/>
    <mergeCell ref="G11:G13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2021-01-27T11:07:29Z</cp:lastPrinted>
  <dcterms:created xsi:type="dcterms:W3CDTF">2020-06-26T10:12:41Z</dcterms:created>
  <dcterms:modified xsi:type="dcterms:W3CDTF">2021-02-21T13:56:48Z</dcterms:modified>
</cp:coreProperties>
</file>