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706_1153926028850_39\F0406_1153926028850_39\паспорта,карты,формы 20, РС, ПЗ, акты\L 21-03\Обоснование стоимости\"/>
    </mc:Choice>
  </mc:AlternateContent>
  <xr:revisionPtr revIDLastSave="0" documentId="13_ncr:1_{FAB37DA5-F29D-4E2C-A02C-28577BCC40A8}" xr6:coauthVersionLast="47" xr6:coauthVersionMax="47" xr10:uidLastSave="{00000000-0000-0000-0000-000000000000}"/>
  <bookViews>
    <workbookView xWindow="0" yWindow="600" windowWidth="28800" windowHeight="15600" tabRatio="694" xr2:uid="{00000000-000D-0000-FFFF-FFFF00000000}"/>
  </bookViews>
  <sheets>
    <sheet name="для ИПР" sheetId="5" r:id="rId1"/>
  </sheets>
  <calcPr calcId="181029"/>
</workbook>
</file>

<file path=xl/calcChain.xml><?xml version="1.0" encoding="utf-8"?>
<calcChain xmlns="http://schemas.openxmlformats.org/spreadsheetml/2006/main">
  <c r="I13" i="5" l="1"/>
  <c r="I10" i="5"/>
  <c r="E23" i="5"/>
  <c r="D22" i="5"/>
  <c r="D24" i="5"/>
  <c r="F10" i="5"/>
  <c r="G10" i="5"/>
  <c r="H10" i="5"/>
  <c r="E10" i="5"/>
  <c r="D10" i="5"/>
  <c r="F13" i="5"/>
  <c r="G13" i="5"/>
  <c r="G12" i="5" s="1"/>
  <c r="H13" i="5"/>
  <c r="E13" i="5"/>
  <c r="D23" i="5"/>
  <c r="H23" i="5"/>
  <c r="J13" i="5"/>
  <c r="F23" i="5" l="1"/>
  <c r="I23" i="5" l="1"/>
  <c r="J23" i="5" s="1"/>
  <c r="G24" i="5"/>
  <c r="E22" i="5" l="1"/>
  <c r="F22" i="5"/>
  <c r="H21" i="5" l="1"/>
  <c r="F21" i="5"/>
  <c r="F24" i="5" s="1"/>
  <c r="E21" i="5"/>
  <c r="E24" i="5" s="1"/>
  <c r="D21" i="5"/>
  <c r="I11" i="5"/>
  <c r="J11" i="5" s="1"/>
  <c r="F25" i="5" l="1"/>
  <c r="I21" i="5"/>
  <c r="J21" i="5" s="1"/>
  <c r="E25" i="5" l="1"/>
  <c r="D25" i="5" l="1"/>
  <c r="J10" i="5" l="1"/>
  <c r="I8" i="5" l="1"/>
  <c r="J8" i="5" s="1"/>
  <c r="H22" i="5" l="1"/>
  <c r="H24" i="5" s="1"/>
  <c r="I12" i="5"/>
  <c r="J12" i="5" s="1"/>
  <c r="I22" i="5" l="1"/>
  <c r="J22" i="5" s="1"/>
  <c r="H25" i="5" l="1"/>
  <c r="I25" i="5" s="1"/>
  <c r="I24" i="5"/>
  <c r="J24" i="5" s="1"/>
  <c r="J25" i="5" s="1"/>
</calcChain>
</file>

<file path=xl/sharedStrings.xml><?xml version="1.0" encoding="utf-8"?>
<sst xmlns="http://schemas.openxmlformats.org/spreadsheetml/2006/main" count="39" uniqueCount="38">
  <si>
    <t>ПИР</t>
  </si>
  <si>
    <t>СМР</t>
  </si>
  <si>
    <t xml:space="preserve">Сметная стоимость  на строительство (реконструкцию)  объекта: </t>
  </si>
  <si>
    <t>№ п/п</t>
  </si>
  <si>
    <t>Показатель</t>
  </si>
  <si>
    <t>Формула подсчёта</t>
  </si>
  <si>
    <t>Оборуд.</t>
  </si>
  <si>
    <t>ПНР</t>
  </si>
  <si>
    <t xml:space="preserve">Прочие </t>
  </si>
  <si>
    <t>Значение (млн рублей без НДС)</t>
  </si>
  <si>
    <t>Итого с НДС, млн рублей</t>
  </si>
  <si>
    <t>Итого без НДС, млн рублей</t>
  </si>
  <si>
    <t>Коэффициенты перевода в текущие цены в базу 2001г по письму Минрегиона</t>
  </si>
  <si>
    <t>Письмо Минстроя от 06.05.2020 № 17207-ИФ/09; от 28.05.2020 № 20259-ИФ/09;  от 21.05.2020 № 19271-ИФ/09</t>
  </si>
  <si>
    <t>Сметная стоимость в базовых ценах 2001г</t>
  </si>
  <si>
    <r>
      <t>З</t>
    </r>
    <r>
      <rPr>
        <sz val="9"/>
        <color theme="1"/>
        <rFont val="Times New Roman"/>
        <family val="1"/>
        <charset val="204"/>
      </rPr>
      <t>2001</t>
    </r>
  </si>
  <si>
    <t>Финансирование мероприятий инвестиционного проекта в ценах составления сметного расчета</t>
  </si>
  <si>
    <r>
      <t>Ф</t>
    </r>
    <r>
      <rPr>
        <sz val="9"/>
        <color theme="1"/>
        <rFont val="Times New Roman"/>
        <family val="1"/>
        <charset val="204"/>
      </rPr>
      <t>2020</t>
    </r>
  </si>
  <si>
    <r>
      <t>Кдеф</t>
    </r>
    <r>
      <rPr>
        <sz val="9"/>
        <color theme="1"/>
        <rFont val="Times New Roman"/>
        <family val="1"/>
        <charset val="204"/>
      </rPr>
      <t>2018/2017</t>
    </r>
  </si>
  <si>
    <r>
      <t>Кдеф</t>
    </r>
    <r>
      <rPr>
        <sz val="9"/>
        <color theme="1"/>
        <rFont val="Times New Roman"/>
        <family val="1"/>
        <charset val="204"/>
      </rPr>
      <t>2019/2018</t>
    </r>
  </si>
  <si>
    <r>
      <t>Кдеф</t>
    </r>
    <r>
      <rPr>
        <sz val="9"/>
        <color theme="1"/>
        <rFont val="Times New Roman"/>
        <family val="1"/>
        <charset val="204"/>
      </rPr>
      <t>2020/2019</t>
    </r>
  </si>
  <si>
    <r>
      <t>Кдеф</t>
    </r>
    <r>
      <rPr>
        <sz val="9"/>
        <color theme="1"/>
        <rFont val="Times New Roman"/>
        <family val="1"/>
        <charset val="204"/>
      </rPr>
      <t>2021/2020</t>
    </r>
  </si>
  <si>
    <r>
      <t>Кдеф</t>
    </r>
    <r>
      <rPr>
        <sz val="9"/>
        <color theme="1"/>
        <rFont val="Times New Roman"/>
        <family val="1"/>
        <charset val="204"/>
      </rPr>
      <t>2022/2021</t>
    </r>
  </si>
  <si>
    <r>
      <t>Кдеф</t>
    </r>
    <r>
      <rPr>
        <sz val="9"/>
        <color theme="1"/>
        <rFont val="Times New Roman"/>
        <family val="1"/>
        <charset val="204"/>
      </rPr>
      <t>2023/2022</t>
    </r>
  </si>
  <si>
    <r>
      <t>Кдеф</t>
    </r>
    <r>
      <rPr>
        <sz val="9"/>
        <color theme="1"/>
        <rFont val="Times New Roman"/>
        <family val="1"/>
        <charset val="204"/>
      </rPr>
      <t>2024/2023</t>
    </r>
  </si>
  <si>
    <t>Финансирование мероприятий инвестиционного проекта в прогнозных ценах соответствующих лет</t>
  </si>
  <si>
    <t>Сметная стоимость в прогнозных ценах</t>
  </si>
  <si>
    <t>Оценка полной стоимости инвестиционного проекта в прогнозных ценах соответствующих лет, млн. руб.</t>
  </si>
  <si>
    <r>
      <t>Ф</t>
    </r>
    <r>
      <rPr>
        <sz val="9"/>
        <color theme="1"/>
        <rFont val="Times New Roman"/>
        <family val="1"/>
        <charset val="204"/>
      </rPr>
      <t>2021</t>
    </r>
  </si>
  <si>
    <r>
      <t>Ф</t>
    </r>
    <r>
      <rPr>
        <sz val="9"/>
        <color theme="1"/>
        <rFont val="Times New Roman"/>
        <family val="1"/>
        <charset val="204"/>
      </rPr>
      <t>2021</t>
    </r>
    <r>
      <rPr>
        <sz val="12"/>
        <color theme="1"/>
        <rFont val="Times New Roman"/>
        <family val="1"/>
        <charset val="204"/>
      </rPr>
      <t>=Ф</t>
    </r>
    <r>
      <rPr>
        <sz val="9"/>
        <color theme="1"/>
        <rFont val="Times New Roman"/>
        <family val="1"/>
        <charset val="204"/>
      </rPr>
      <t>2020</t>
    </r>
    <r>
      <rPr>
        <sz val="12"/>
        <color theme="1"/>
        <rFont val="Times New Roman"/>
        <family val="1"/>
        <charset val="204"/>
      </rPr>
      <t>*((100+К</t>
    </r>
    <r>
      <rPr>
        <sz val="9"/>
        <color theme="1"/>
        <rFont val="Times New Roman"/>
        <family val="1"/>
        <charset val="204"/>
      </rPr>
      <t>деф2021/2020</t>
    </r>
    <r>
      <rPr>
        <sz val="12"/>
        <color theme="1"/>
        <rFont val="Times New Roman"/>
        <family val="1"/>
        <charset val="204"/>
      </rPr>
      <t>)/200)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</si>
  <si>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theme="1"/>
        <rFont val="Times New Roman"/>
        <family val="1"/>
        <charset val="204"/>
      </rPr>
      <t>Минэкономразвития от  30.09.2020г</t>
    </r>
    <r>
      <rPr>
        <sz val="12"/>
        <color theme="1"/>
        <rFont val="Times New Roman"/>
        <family val="1"/>
        <charset val="204"/>
      </rPr>
      <t xml:space="preserve">
(Письмо МЭР от 30.09.2020 №32028-ПК/Д03и)</t>
    </r>
  </si>
  <si>
    <r>
      <t>Ф</t>
    </r>
    <r>
      <rPr>
        <sz val="9"/>
        <color theme="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</si>
  <si>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r>
      <t>Ф</t>
    </r>
    <r>
      <rPr>
        <sz val="9"/>
        <color theme="1"/>
        <rFont val="Times New Roman"/>
        <family val="1"/>
        <charset val="204"/>
      </rPr>
      <t>2022</t>
    </r>
    <r>
      <rPr>
        <sz val="12"/>
        <color theme="1"/>
        <rFont val="Times New Roman"/>
        <family val="1"/>
        <charset val="204"/>
      </rPr>
      <t>=Ф</t>
    </r>
    <r>
      <rPr>
        <sz val="9"/>
        <color theme="1"/>
        <rFont val="Times New Roman"/>
        <family val="1"/>
        <charset val="204"/>
      </rPr>
      <t>2020</t>
    </r>
    <r>
      <rPr>
        <sz val="12"/>
        <color theme="1"/>
        <rFont val="Times New Roman"/>
        <family val="1"/>
        <charset val="204"/>
      </rPr>
      <t>*((100+К</t>
    </r>
    <r>
      <rPr>
        <sz val="9"/>
        <color theme="1"/>
        <rFont val="Times New Roman"/>
        <family val="1"/>
        <charset val="204"/>
      </rPr>
      <t>деф2022/2021</t>
    </r>
    <r>
      <rPr>
        <sz val="12"/>
        <color theme="1"/>
        <rFont val="Times New Roman"/>
        <family val="1"/>
        <charset val="204"/>
      </rPr>
      <t>)/200)*К</t>
    </r>
    <r>
      <rPr>
        <sz val="9"/>
        <color theme="1"/>
        <rFont val="Times New Roman"/>
        <family val="1"/>
        <charset val="204"/>
      </rPr>
      <t>деф2021/2020</t>
    </r>
    <r>
      <rPr>
        <sz val="12"/>
        <color theme="1"/>
        <rFont val="Times New Roman"/>
        <family val="1"/>
        <charset val="204"/>
      </rPr>
      <t>/100</t>
    </r>
  </si>
  <si>
    <r>
      <t>З=Ф</t>
    </r>
    <r>
      <rPr>
        <sz val="9"/>
        <color theme="1"/>
        <rFont val="Times New Roman"/>
        <family val="1"/>
        <charset val="204"/>
      </rPr>
      <t>2020</t>
    </r>
    <r>
      <rPr>
        <sz val="12"/>
        <color theme="1"/>
        <rFont val="Times New Roman"/>
        <family val="1"/>
        <charset val="204"/>
      </rPr>
      <t>+Ф</t>
    </r>
    <r>
      <rPr>
        <sz val="9"/>
        <color theme="1"/>
        <rFont val="Times New Roman"/>
        <family val="1"/>
        <charset val="204"/>
      </rPr>
      <t>2021</t>
    </r>
    <r>
      <rPr>
        <sz val="12"/>
        <color theme="1"/>
        <rFont val="Times New Roman"/>
        <family val="1"/>
        <charset val="204"/>
      </rPr>
      <t>+Ф</t>
    </r>
    <r>
      <rPr>
        <sz val="9"/>
        <color theme="1"/>
        <rFont val="Times New Roman"/>
        <family val="1"/>
        <charset val="204"/>
      </rPr>
      <t>2022</t>
    </r>
  </si>
  <si>
    <t>Сметная стоимость в ценах 2 кв. 2019</t>
  </si>
  <si>
    <t>L_21-03</t>
  </si>
  <si>
    <t xml:space="preserve"> за аналог принята стоимость оборудования  из договора поставки №9/07/ПА-2019 от 12.07.2019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</si>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</sst>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#,##0.0000"/>
    <numFmt numFmtId="173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  <xf numFmtId="0" fontId="1" fillId="0" borderId="0"/>
    <xf numFmtId="0" fontId="2" fillId="0" borderId="0"/>
  </cellStyleXfs>
  <cellXfs count="55">
    <xf numFmtId="0" fontId="0" fillId="0" borderId="0" xfId="0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0" xfId="0" applyFont="1"/>
    <xf numFmtId="4" fontId="4" fillId="0" borderId="4" xfId="1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0" fillId="0" borderId="0" xfId="0" applyBorder="1"/>
    <xf numFmtId="0" fontId="8" fillId="0" borderId="0" xfId="0" applyFont="1" applyFill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0" fontId="0" fillId="0" borderId="0" xfId="0" applyFill="1"/>
    <xf numFmtId="164" fontId="0" fillId="0" borderId="0" xfId="0" applyNumberFormat="1" applyFill="1"/>
    <xf numFmtId="4" fontId="5" fillId="0" borderId="4" xfId="0" applyNumberFormat="1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center" vertical="center" wrapText="1"/>
    </xf>
    <xf numFmtId="166" fontId="5" fillId="0" borderId="4" xfId="5" applyNumberFormat="1" applyFont="1" applyFill="1" applyBorder="1" applyAlignment="1">
      <alignment horizontal="center" vertical="center" wrapText="1"/>
    </xf>
    <xf numFmtId="4" fontId="5" fillId="0" borderId="7" xfId="5" applyNumberFormat="1" applyFont="1" applyFill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4" fontId="0" fillId="0" borderId="0" xfId="0" applyNumberFormat="1"/>
    <xf numFmtId="167" fontId="0" fillId="0" borderId="0" xfId="0" applyNumberFormat="1"/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173" fontId="0" fillId="0" borderId="0" xfId="0" applyNumberFormat="1"/>
  </cellXfs>
  <cellStyles count="6">
    <cellStyle name="Обычный" xfId="0" builtinId="0"/>
    <cellStyle name="Обычный 2 5" xfId="3" xr:uid="{00000000-0005-0000-0000-000001000000}"/>
    <cellStyle name="Обычный 3" xfId="4" xr:uid="{00000000-0005-0000-0000-000002000000}"/>
    <cellStyle name="Обычный 5" xfId="5" xr:uid="{00000000-0005-0000-0000-000003000000}"/>
    <cellStyle name="Финансовый" xfId="1" builtinId="3"/>
    <cellStyle name="Финансовый 2" xfId="2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1"/>
  <sheetViews>
    <sheetView tabSelected="1" workbookViewId="0">
      <selection activeCell="I12" sqref="I12"/>
    </sheetView>
  </sheetViews>
  <sheetFormatPr defaultRowHeight="15" x14ac:dyDescent="0.25"/>
  <cols>
    <col min="2" max="2" width="31" customWidth="1"/>
    <col min="3" max="4" width="20" customWidth="1"/>
    <col min="5" max="5" width="11.28515625" bestFit="1" customWidth="1"/>
    <col min="6" max="6" width="13" customWidth="1"/>
    <col min="7" max="7" width="11.140625" customWidth="1"/>
    <col min="8" max="8" width="12.7109375" bestFit="1" customWidth="1"/>
    <col min="9" max="9" width="18.7109375" customWidth="1"/>
    <col min="10" max="10" width="17.42578125" customWidth="1"/>
  </cols>
  <sheetData>
    <row r="1" spans="1:13" s="9" customFormat="1" ht="76.5" customHeight="1" x14ac:dyDescent="0.3">
      <c r="A1" s="13" t="s">
        <v>35</v>
      </c>
      <c r="C1" s="42" t="s">
        <v>37</v>
      </c>
      <c r="D1" s="42"/>
      <c r="E1" s="42"/>
      <c r="F1" s="42"/>
      <c r="G1" s="42"/>
      <c r="H1" s="42"/>
      <c r="I1" s="42"/>
      <c r="J1" s="42"/>
    </row>
    <row r="3" spans="1:13" ht="15.75" x14ac:dyDescent="0.25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</row>
    <row r="4" spans="1:13" ht="15.75" x14ac:dyDescent="0.25">
      <c r="A4" s="1"/>
      <c r="B4" s="2"/>
      <c r="C4" s="3"/>
      <c r="D4" s="3"/>
      <c r="E4" s="4"/>
      <c r="F4" s="4"/>
      <c r="G4" s="4"/>
      <c r="H4" s="4"/>
      <c r="I4" s="5"/>
      <c r="J4" s="2"/>
    </row>
    <row r="5" spans="1:13" ht="15.75" customHeight="1" x14ac:dyDescent="0.25">
      <c r="A5" s="39" t="s">
        <v>3</v>
      </c>
      <c r="B5" s="35" t="s">
        <v>4</v>
      </c>
      <c r="C5" s="35" t="s">
        <v>5</v>
      </c>
      <c r="D5" s="44" t="s">
        <v>9</v>
      </c>
      <c r="E5" s="45"/>
      <c r="F5" s="45"/>
      <c r="G5" s="45"/>
      <c r="H5" s="45"/>
      <c r="I5" s="46"/>
      <c r="J5" s="47" t="s">
        <v>10</v>
      </c>
    </row>
    <row r="6" spans="1:13" ht="15" customHeight="1" x14ac:dyDescent="0.25">
      <c r="A6" s="40"/>
      <c r="B6" s="36"/>
      <c r="C6" s="36"/>
      <c r="D6" s="48" t="s">
        <v>0</v>
      </c>
      <c r="E6" s="48" t="s">
        <v>1</v>
      </c>
      <c r="F6" s="50" t="s">
        <v>6</v>
      </c>
      <c r="G6" s="48" t="s">
        <v>7</v>
      </c>
      <c r="H6" s="48" t="s">
        <v>8</v>
      </c>
      <c r="I6" s="52" t="s">
        <v>11</v>
      </c>
      <c r="J6" s="47"/>
    </row>
    <row r="7" spans="1:13" ht="15" customHeight="1" x14ac:dyDescent="0.25">
      <c r="A7" s="41"/>
      <c r="B7" s="37"/>
      <c r="C7" s="37"/>
      <c r="D7" s="49"/>
      <c r="E7" s="49"/>
      <c r="F7" s="51"/>
      <c r="G7" s="49"/>
      <c r="H7" s="49"/>
      <c r="I7" s="53"/>
      <c r="J7" s="47"/>
    </row>
    <row r="8" spans="1:13" ht="94.5" x14ac:dyDescent="0.25">
      <c r="A8" s="6">
        <v>1</v>
      </c>
      <c r="B8" s="6" t="s">
        <v>34</v>
      </c>
      <c r="C8" s="6" t="s">
        <v>36</v>
      </c>
      <c r="D8" s="23">
        <v>0</v>
      </c>
      <c r="E8" s="23">
        <v>1.3504800000000001</v>
      </c>
      <c r="F8" s="23">
        <v>4.0514400000000004</v>
      </c>
      <c r="G8" s="23"/>
      <c r="H8" s="23">
        <v>0</v>
      </c>
      <c r="I8" s="10">
        <f>SUM(D8:H8)</f>
        <v>5.4019200000000005</v>
      </c>
      <c r="J8" s="11">
        <f>I8*1.2</f>
        <v>6.4823040000000001</v>
      </c>
    </row>
    <row r="9" spans="1:13" ht="110.25" x14ac:dyDescent="0.25">
      <c r="A9" s="6">
        <v>2</v>
      </c>
      <c r="B9" s="27" t="s">
        <v>12</v>
      </c>
      <c r="C9" s="7" t="s">
        <v>13</v>
      </c>
      <c r="D9" s="23">
        <v>4.37</v>
      </c>
      <c r="E9" s="23">
        <v>7.16</v>
      </c>
      <c r="F9" s="23">
        <v>4.91</v>
      </c>
      <c r="G9" s="23">
        <v>21.07</v>
      </c>
      <c r="H9" s="23">
        <v>9.6999999999999993</v>
      </c>
      <c r="I9" s="15"/>
      <c r="J9" s="16"/>
    </row>
    <row r="10" spans="1:13" s="17" customFormat="1" ht="31.5" x14ac:dyDescent="0.25">
      <c r="A10" s="6">
        <v>3</v>
      </c>
      <c r="B10" s="7" t="s">
        <v>14</v>
      </c>
      <c r="C10" s="7" t="s">
        <v>15</v>
      </c>
      <c r="D10" s="24">
        <f>D12/D9</f>
        <v>6.4897208237986281E-2</v>
      </c>
      <c r="E10" s="24">
        <f>E8/E9</f>
        <v>0.18861452513966481</v>
      </c>
      <c r="F10" s="24">
        <f t="shared" ref="F10:H10" si="0">F8/F9</f>
        <v>0.82514052953156825</v>
      </c>
      <c r="G10" s="24">
        <f t="shared" si="0"/>
        <v>0</v>
      </c>
      <c r="H10" s="24">
        <f t="shared" si="0"/>
        <v>0</v>
      </c>
      <c r="I10" s="10">
        <f>SUM(D10:H10)</f>
        <v>1.0786522629092192</v>
      </c>
      <c r="J10" s="11">
        <f>I10*1.2</f>
        <v>1.294382715491063</v>
      </c>
      <c r="M10" s="18"/>
    </row>
    <row r="11" spans="1:13" ht="24.75" customHeight="1" x14ac:dyDescent="0.25">
      <c r="A11" s="30">
        <v>4</v>
      </c>
      <c r="B11" s="35" t="s">
        <v>16</v>
      </c>
      <c r="C11" s="7" t="s">
        <v>17</v>
      </c>
      <c r="D11" s="19">
        <v>0</v>
      </c>
      <c r="E11" s="19"/>
      <c r="F11" s="19"/>
      <c r="G11" s="19"/>
      <c r="H11" s="19"/>
      <c r="I11" s="10">
        <f>SUM(D11:H11)</f>
        <v>0</v>
      </c>
      <c r="J11" s="11">
        <f t="shared" ref="J11:J13" si="1">I11*1.2</f>
        <v>0</v>
      </c>
    </row>
    <row r="12" spans="1:13" ht="31.5" customHeight="1" x14ac:dyDescent="0.25">
      <c r="A12" s="31"/>
      <c r="B12" s="36"/>
      <c r="C12" s="7" t="s">
        <v>28</v>
      </c>
      <c r="D12" s="19">
        <v>0.28360080000000004</v>
      </c>
      <c r="E12" s="19">
        <v>0</v>
      </c>
      <c r="F12" s="19">
        <v>0</v>
      </c>
      <c r="G12" s="19">
        <f t="shared" ref="G12" si="2">G8-G11-G13</f>
        <v>0</v>
      </c>
      <c r="H12" s="19">
        <v>0</v>
      </c>
      <c r="I12" s="10">
        <f>SUM(D12:H12)</f>
        <v>0.28360080000000004</v>
      </c>
      <c r="J12" s="11">
        <f t="shared" si="1"/>
        <v>0.34032096000000006</v>
      </c>
    </row>
    <row r="13" spans="1:13" ht="25.5" customHeight="1" x14ac:dyDescent="0.25">
      <c r="A13" s="32"/>
      <c r="B13" s="37"/>
      <c r="C13" s="7" t="s">
        <v>31</v>
      </c>
      <c r="D13" s="19"/>
      <c r="E13" s="19">
        <f>E8</f>
        <v>1.3504800000000001</v>
      </c>
      <c r="F13" s="19">
        <f t="shared" ref="F13:H13" si="3">F8</f>
        <v>4.0514400000000004</v>
      </c>
      <c r="G13" s="19">
        <f t="shared" si="3"/>
        <v>0</v>
      </c>
      <c r="H13" s="19">
        <f t="shared" si="3"/>
        <v>0</v>
      </c>
      <c r="I13" s="10">
        <f>SUM(D13:H13)</f>
        <v>5.4019200000000005</v>
      </c>
      <c r="J13" s="11">
        <f t="shared" si="1"/>
        <v>6.4823040000000001</v>
      </c>
    </row>
    <row r="14" spans="1:13" ht="15.75" customHeight="1" x14ac:dyDescent="0.25">
      <c r="A14" s="30">
        <v>5</v>
      </c>
      <c r="B14" s="33" t="s">
        <v>30</v>
      </c>
      <c r="C14" s="20" t="s">
        <v>18</v>
      </c>
      <c r="D14" s="21">
        <v>105.3</v>
      </c>
      <c r="E14" s="21">
        <v>105.3</v>
      </c>
      <c r="F14" s="21">
        <v>105.3</v>
      </c>
      <c r="G14" s="21">
        <v>105.3</v>
      </c>
      <c r="H14" s="21">
        <v>105.3</v>
      </c>
      <c r="I14" s="15"/>
      <c r="J14" s="15"/>
    </row>
    <row r="15" spans="1:13" ht="15.75" x14ac:dyDescent="0.25">
      <c r="A15" s="31"/>
      <c r="B15" s="34"/>
      <c r="C15" s="20" t="s">
        <v>19</v>
      </c>
      <c r="D15" s="21">
        <v>106.8</v>
      </c>
      <c r="E15" s="21">
        <v>106.8</v>
      </c>
      <c r="F15" s="21">
        <v>106.8</v>
      </c>
      <c r="G15" s="21">
        <v>106.8</v>
      </c>
      <c r="H15" s="21">
        <v>106.8</v>
      </c>
      <c r="I15" s="15"/>
      <c r="J15" s="15"/>
    </row>
    <row r="16" spans="1:13" ht="15.75" x14ac:dyDescent="0.25">
      <c r="A16" s="31"/>
      <c r="B16" s="34"/>
      <c r="C16" s="20" t="s">
        <v>20</v>
      </c>
      <c r="D16" s="21">
        <v>106.2</v>
      </c>
      <c r="E16" s="21">
        <v>106.2</v>
      </c>
      <c r="F16" s="21">
        <v>106.2</v>
      </c>
      <c r="G16" s="21">
        <v>106.2</v>
      </c>
      <c r="H16" s="21">
        <v>106.2</v>
      </c>
      <c r="I16" s="15"/>
      <c r="J16" s="15"/>
    </row>
    <row r="17" spans="1:13" ht="15.75" x14ac:dyDescent="0.25">
      <c r="A17" s="31"/>
      <c r="B17" s="34"/>
      <c r="C17" s="20" t="s">
        <v>21</v>
      </c>
      <c r="D17" s="21">
        <v>105.1</v>
      </c>
      <c r="E17" s="21">
        <v>105.1</v>
      </c>
      <c r="F17" s="21">
        <v>105.1</v>
      </c>
      <c r="G17" s="21">
        <v>105.1</v>
      </c>
      <c r="H17" s="21">
        <v>105.1</v>
      </c>
      <c r="I17" s="15"/>
      <c r="J17" s="15"/>
    </row>
    <row r="18" spans="1:13" ht="15.75" x14ac:dyDescent="0.25">
      <c r="A18" s="31"/>
      <c r="B18" s="34"/>
      <c r="C18" s="20" t="s">
        <v>22</v>
      </c>
      <c r="D18" s="21">
        <v>104.8</v>
      </c>
      <c r="E18" s="21">
        <v>104.8</v>
      </c>
      <c r="F18" s="21">
        <v>104.8</v>
      </c>
      <c r="G18" s="21">
        <v>104.8</v>
      </c>
      <c r="H18" s="21">
        <v>104.8</v>
      </c>
      <c r="I18" s="15"/>
      <c r="J18" s="15"/>
    </row>
    <row r="19" spans="1:13" ht="15.75" x14ac:dyDescent="0.25">
      <c r="A19" s="31"/>
      <c r="B19" s="34"/>
      <c r="C19" s="20" t="s">
        <v>23</v>
      </c>
      <c r="D19" s="21">
        <v>104.7</v>
      </c>
      <c r="E19" s="21">
        <v>104.7</v>
      </c>
      <c r="F19" s="21">
        <v>104.7</v>
      </c>
      <c r="G19" s="21">
        <v>104.7</v>
      </c>
      <c r="H19" s="21">
        <v>104.7</v>
      </c>
      <c r="I19" s="15"/>
      <c r="J19" s="15"/>
    </row>
    <row r="20" spans="1:13" ht="15.75" x14ac:dyDescent="0.25">
      <c r="A20" s="32"/>
      <c r="B20" s="34"/>
      <c r="C20" s="20" t="s">
        <v>24</v>
      </c>
      <c r="D20" s="21">
        <v>104.7</v>
      </c>
      <c r="E20" s="21">
        <v>104.7</v>
      </c>
      <c r="F20" s="21">
        <v>104.7</v>
      </c>
      <c r="G20" s="21">
        <v>104.7</v>
      </c>
      <c r="H20" s="21">
        <v>104.7</v>
      </c>
      <c r="I20" s="15"/>
      <c r="J20" s="15"/>
    </row>
    <row r="21" spans="1:13" ht="43.5" customHeight="1" x14ac:dyDescent="0.25">
      <c r="A21" s="30">
        <v>6</v>
      </c>
      <c r="B21" s="33" t="s">
        <v>25</v>
      </c>
      <c r="C21" s="7" t="s">
        <v>17</v>
      </c>
      <c r="D21" s="22">
        <f>D11</f>
        <v>0</v>
      </c>
      <c r="E21" s="22">
        <f>E11</f>
        <v>0</v>
      </c>
      <c r="F21" s="22">
        <f>F11</f>
        <v>0</v>
      </c>
      <c r="G21" s="22"/>
      <c r="H21" s="22">
        <f>H11</f>
        <v>0</v>
      </c>
      <c r="I21" s="10">
        <f t="shared" ref="I21" si="4">SUM(D21:H21)</f>
        <v>0</v>
      </c>
      <c r="J21" s="11">
        <f>I21*1.2</f>
        <v>0</v>
      </c>
    </row>
    <row r="22" spans="1:13" ht="43.5" customHeight="1" x14ac:dyDescent="0.25">
      <c r="A22" s="31"/>
      <c r="B22" s="34"/>
      <c r="C22" s="14" t="s">
        <v>29</v>
      </c>
      <c r="D22" s="22">
        <f>D12*(100+D17)/200</f>
        <v>0.29083262040000002</v>
      </c>
      <c r="E22" s="22">
        <f t="shared" ref="E22:H22" si="5">E12*(100+E17)/200</f>
        <v>0</v>
      </c>
      <c r="F22" s="22">
        <f t="shared" si="5"/>
        <v>0</v>
      </c>
      <c r="G22" s="22"/>
      <c r="H22" s="22">
        <f t="shared" si="5"/>
        <v>0</v>
      </c>
      <c r="I22" s="10">
        <f t="shared" ref="I22" si="6">SUM(D22:H22)</f>
        <v>0.29083262040000002</v>
      </c>
      <c r="J22" s="11">
        <f>ROUND(I22*1.2,8)</f>
        <v>0.34899913999999999</v>
      </c>
      <c r="K22" s="29"/>
      <c r="L22" s="29"/>
    </row>
    <row r="23" spans="1:13" ht="47.25" x14ac:dyDescent="0.25">
      <c r="A23" s="32"/>
      <c r="B23" s="38"/>
      <c r="C23" s="14" t="s">
        <v>32</v>
      </c>
      <c r="D23" s="22">
        <f>D13*(100+D18)/200*D17/100</f>
        <v>0</v>
      </c>
      <c r="E23" s="22">
        <f>E13*(100+E18)/200*E17/100</f>
        <v>1.4534189875200001</v>
      </c>
      <c r="F23" s="22">
        <f t="shared" ref="F23:H23" si="7">F13*(100+F18)/200*F17/100</f>
        <v>4.3602569625600003</v>
      </c>
      <c r="G23" s="22"/>
      <c r="H23" s="22">
        <f t="shared" si="7"/>
        <v>0</v>
      </c>
      <c r="I23" s="10">
        <f t="shared" ref="I23" si="8">SUM(D23:H23)</f>
        <v>5.8136759500800004</v>
      </c>
      <c r="J23" s="11">
        <f>ROUND(I23*1.2,8)</f>
        <v>6.9764111399999997</v>
      </c>
    </row>
    <row r="24" spans="1:13" ht="31.5" x14ac:dyDescent="0.25">
      <c r="A24" s="6">
        <v>7</v>
      </c>
      <c r="B24" s="7" t="s">
        <v>26</v>
      </c>
      <c r="C24" s="7" t="s">
        <v>33</v>
      </c>
      <c r="D24" s="24">
        <f>SUM(D21:D23)</f>
        <v>0.29083262040000002</v>
      </c>
      <c r="E24" s="24">
        <f t="shared" ref="E24:H24" si="9">SUM(E21:E23)</f>
        <v>1.4534189875200001</v>
      </c>
      <c r="F24" s="24">
        <f t="shared" si="9"/>
        <v>4.3602569625600003</v>
      </c>
      <c r="G24" s="24">
        <f t="shared" si="9"/>
        <v>0</v>
      </c>
      <c r="H24" s="24">
        <f t="shared" si="9"/>
        <v>0</v>
      </c>
      <c r="I24" s="10">
        <f>SUM(D24:H24)</f>
        <v>6.1045085704800002</v>
      </c>
      <c r="J24" s="11">
        <f>I24*1.2</f>
        <v>7.3254102845759999</v>
      </c>
    </row>
    <row r="25" spans="1:13" ht="78.75" x14ac:dyDescent="0.25">
      <c r="A25" s="6">
        <v>8</v>
      </c>
      <c r="B25" s="8" t="s">
        <v>27</v>
      </c>
      <c r="C25" s="6"/>
      <c r="D25" s="25">
        <f>ROUND(D24,8)</f>
        <v>0.29083261999999999</v>
      </c>
      <c r="E25" s="25">
        <f t="shared" ref="E25:H25" si="10">ROUND(E24,8)</f>
        <v>1.4534189900000001</v>
      </c>
      <c r="F25" s="25">
        <f t="shared" si="10"/>
        <v>4.3602569600000001</v>
      </c>
      <c r="G25" s="25"/>
      <c r="H25" s="25">
        <f t="shared" si="10"/>
        <v>0</v>
      </c>
      <c r="I25" s="26">
        <f>SUM(D25:H25)</f>
        <v>6.1045085700000001</v>
      </c>
      <c r="J25" s="26">
        <f>ROUND(J24,8)</f>
        <v>7.3254102799999998</v>
      </c>
      <c r="L25" s="12"/>
      <c r="M25" s="12"/>
    </row>
    <row r="26" spans="1:13" x14ac:dyDescent="0.25">
      <c r="D26" s="54"/>
      <c r="E26" s="54"/>
    </row>
    <row r="28" spans="1:13" x14ac:dyDescent="0.25">
      <c r="D28" s="28"/>
    </row>
    <row r="29" spans="1:13" x14ac:dyDescent="0.25">
      <c r="D29" s="28"/>
    </row>
    <row r="30" spans="1:13" x14ac:dyDescent="0.25">
      <c r="D30" s="28"/>
    </row>
    <row r="31" spans="1:13" x14ac:dyDescent="0.25">
      <c r="D31" s="28"/>
    </row>
  </sheetData>
  <mergeCells count="19">
    <mergeCell ref="A5:A7"/>
    <mergeCell ref="B5:B7"/>
    <mergeCell ref="C5:C7"/>
    <mergeCell ref="C1:J1"/>
    <mergeCell ref="A3:J3"/>
    <mergeCell ref="D5:I5"/>
    <mergeCell ref="J5:J7"/>
    <mergeCell ref="D6:D7"/>
    <mergeCell ref="E6:E7"/>
    <mergeCell ref="F6:F7"/>
    <mergeCell ref="G6:G7"/>
    <mergeCell ref="H6:H7"/>
    <mergeCell ref="I6:I7"/>
    <mergeCell ref="A14:A20"/>
    <mergeCell ref="B14:B20"/>
    <mergeCell ref="A11:A13"/>
    <mergeCell ref="B11:B13"/>
    <mergeCell ref="A21:A23"/>
    <mergeCell ref="B21:B2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ИПР</vt:lpstr>
    </vt:vector>
  </TitlesOfParts>
  <Company>Yantarenergo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П. Басалаева</dc:creator>
  <cp:lastModifiedBy>Пользователь</cp:lastModifiedBy>
  <cp:lastPrinted>2017-11-28T18:22:30Z</cp:lastPrinted>
  <dcterms:created xsi:type="dcterms:W3CDTF">2014-09-01T12:01:39Z</dcterms:created>
  <dcterms:modified xsi:type="dcterms:W3CDTF">2021-07-04T09:29:40Z</dcterms:modified>
</cp:coreProperties>
</file>