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2995" windowHeight="9270"/>
  </bookViews>
  <sheets>
    <sheet name="ССРСС" sheetId="6" r:id="rId1"/>
  </sheets>
  <calcPr calcId="145621" refMode="R1C1"/>
</workbook>
</file>

<file path=xl/calcChain.xml><?xml version="1.0" encoding="utf-8"?>
<calcChain xmlns="http://schemas.openxmlformats.org/spreadsheetml/2006/main">
  <c r="D16" i="6" l="1"/>
  <c r="G35" i="6" l="1"/>
  <c r="F39" i="6"/>
  <c r="G39" i="6"/>
  <c r="D15" i="6"/>
  <c r="E17" i="6"/>
  <c r="D17" i="6"/>
  <c r="F17" i="6"/>
  <c r="G17" i="6"/>
  <c r="H16" i="6"/>
  <c r="H17" i="6" s="1"/>
  <c r="D14" i="6"/>
  <c r="G34" i="6" l="1"/>
  <c r="H15" i="6"/>
  <c r="H33" i="6" l="1"/>
  <c r="H14" i="6" l="1"/>
  <c r="F34" i="6" l="1"/>
  <c r="E34" i="6"/>
  <c r="D34" i="6"/>
  <c r="J26" i="6" l="1"/>
  <c r="J27" i="6" s="1"/>
  <c r="I25" i="6"/>
  <c r="I26" i="6" s="1"/>
  <c r="I27" i="6" s="1"/>
  <c r="H24" i="6"/>
  <c r="J18" i="6"/>
  <c r="I18" i="6"/>
  <c r="G18" i="6"/>
  <c r="G20" i="6" s="1"/>
  <c r="E18" i="6"/>
  <c r="E20" i="6" l="1"/>
  <c r="G21" i="6"/>
  <c r="G22" i="6" s="1"/>
  <c r="F18" i="6"/>
  <c r="G25" i="6" l="1"/>
  <c r="E21" i="6"/>
  <c r="E22" i="6" s="1"/>
  <c r="H18" i="6"/>
  <c r="E25" i="6" l="1"/>
  <c r="F21" i="6"/>
  <c r="F22" i="6" s="1"/>
  <c r="E26" i="6" l="1"/>
  <c r="E27" i="6" s="1"/>
  <c r="F26" i="6"/>
  <c r="F27" i="6" s="1"/>
  <c r="F29" i="6" l="1"/>
  <c r="F30" i="6" s="1"/>
  <c r="F31" i="6" s="1"/>
  <c r="F35" i="6" s="1"/>
  <c r="E29" i="6"/>
  <c r="G26" i="6"/>
  <c r="F36" i="6" l="1"/>
  <c r="F37" i="6" s="1"/>
  <c r="G27" i="6"/>
  <c r="E30" i="6"/>
  <c r="E31" i="6" s="1"/>
  <c r="E35" i="6" s="1"/>
  <c r="D18" i="6"/>
  <c r="D20" i="6" l="1"/>
  <c r="H20" i="6" s="1"/>
  <c r="H21" i="6" s="1"/>
  <c r="H22" i="6" s="1"/>
  <c r="F38" i="6"/>
  <c r="G29" i="6"/>
  <c r="G30" i="6" s="1"/>
  <c r="G31" i="6" s="1"/>
  <c r="E36" i="6"/>
  <c r="E37" i="6" s="1"/>
  <c r="G36" i="6" l="1"/>
  <c r="G37" i="6" s="1"/>
  <c r="E38" i="6"/>
  <c r="E39" i="6" s="1"/>
  <c r="D21" i="6"/>
  <c r="D22" i="6" s="1"/>
  <c r="H34" i="6"/>
  <c r="G38" i="6" l="1"/>
  <c r="D25" i="6"/>
  <c r="H25" i="6" l="1"/>
  <c r="H26" i="6" s="1"/>
  <c r="H27" i="6" s="1"/>
  <c r="D26" i="6"/>
  <c r="D27" i="6" s="1"/>
  <c r="D29" i="6" l="1"/>
  <c r="H29" i="6" s="1"/>
  <c r="D30" i="6" l="1"/>
  <c r="D31" i="6" s="1"/>
  <c r="D35" i="6" s="1"/>
  <c r="H30" i="6"/>
  <c r="H31" i="6" s="1"/>
  <c r="H35" i="6" s="1"/>
  <c r="D36" i="6" l="1"/>
  <c r="D37" i="6" s="1"/>
  <c r="H36" i="6" l="1"/>
  <c r="H37" i="6" s="1"/>
  <c r="D38" i="6"/>
  <c r="D39" i="6" s="1"/>
  <c r="H38" i="6" l="1"/>
  <c r="H39" i="6" s="1"/>
</calcChain>
</file>

<file path=xl/sharedStrings.xml><?xml version="1.0" encoding="utf-8"?>
<sst xmlns="http://schemas.openxmlformats.org/spreadsheetml/2006/main" count="53" uniqueCount="53">
  <si>
    <t xml:space="preserve">СВОДНЫЙ СМЕТНЫЙ РАСЧЕТ СТОИМОСТИ СТРОИТЕЛЬСТВА 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</si>
  <si>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</si>
  <si>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</si>
  <si>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</si>
  <si>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руб.</t>
  </si>
  <si>
    <t>Общая сметная стоимость, руб.</t>
  </si>
  <si>
    <t>в т.ч.   Стоимость материалов</t>
  </si>
  <si>
    <t>строительных работ</t>
  </si>
  <si>
    <t>монтажных работ</t>
  </si>
  <si>
    <t xml:space="preserve">прочих </t>
  </si>
  <si>
    <t>ИТОГО ПО ГЛАВАМ 1,2,3</t>
  </si>
  <si>
    <t xml:space="preserve">Глава 8. Временные здания и сооружения </t>
  </si>
  <si>
    <t>Итого по главе 8</t>
  </si>
  <si>
    <t>ИТОГО по главам 1-8</t>
  </si>
  <si>
    <t>Глава 9. Прочие работы и затраты</t>
  </si>
  <si>
    <t>Зимнее удорожание 0,756%</t>
  </si>
  <si>
    <t>Итого по главе 9</t>
  </si>
  <si>
    <t>ИТОГО по главам 1-9</t>
  </si>
  <si>
    <t>Итого с непредвиденными затратами</t>
  </si>
  <si>
    <t>НДС 20 %</t>
  </si>
  <si>
    <t>ВСЕГО по сводному сметному расчёту:</t>
  </si>
  <si>
    <t>Непредвиденные затраты - 3,0%</t>
  </si>
  <si>
    <t>___________________________________ /Ретиков М.Т./</t>
  </si>
  <si>
    <t>оборудо-вания</t>
  </si>
  <si>
    <t>Итого по Главе 2:</t>
  </si>
  <si>
    <r>
      <rPr>
        <b/>
        <sz val="9"/>
        <color theme="1"/>
        <rFont val="Arial"/>
        <family val="2"/>
        <charset val="204"/>
      </rPr>
      <t>"Утверждаю"</t>
    </r>
    <r>
      <rPr>
        <sz val="9"/>
        <color theme="1"/>
        <rFont val="Arial"/>
        <family val="2"/>
        <charset val="204"/>
      </rPr>
      <t xml:space="preserve">
Генеральный директор АО "Западная энергетическая компания"</t>
    </r>
  </si>
  <si>
    <t>Итого по главе 12</t>
  </si>
  <si>
    <t>ИТОГО по главам 1-12</t>
  </si>
  <si>
    <t>Глава 2. Основные объекты строительства</t>
  </si>
  <si>
    <t>ПРИКАЗ
от 25 мая 2021 г. N 325/пр прил. 1 п.п 37</t>
  </si>
  <si>
    <t xml:space="preserve">Составил: </t>
  </si>
  <si>
    <t xml:space="preserve">Проверил: </t>
  </si>
  <si>
    <t xml:space="preserve">
Сметчик _________________________________ Петрова В.В. </t>
  </si>
  <si>
    <t xml:space="preserve"> Начальник отдела капитального строительства___________ Берковский В.В.</t>
  </si>
  <si>
    <t>Временные здания и сооружения 2.5%</t>
  </si>
  <si>
    <t>Методика от 19 июня 2020 г. № 332/пр прил.1 п.23</t>
  </si>
  <si>
    <t xml:space="preserve">Проектные работы. </t>
  </si>
  <si>
    <t>Демонтажные работы</t>
  </si>
  <si>
    <t>Установка КТП 15 кВ</t>
  </si>
  <si>
    <t>Пусконаладочные работы.</t>
  </si>
  <si>
    <t>Глава 10. Строительный контроль</t>
  </si>
  <si>
    <t>Постановление №468 от 21.06.2010г.</t>
  </si>
  <si>
    <t>Осуществление строительного контроля 2,14%</t>
  </si>
  <si>
    <t>Итого по главе 10</t>
  </si>
  <si>
    <t>ИТОГО по главам 1-10</t>
  </si>
  <si>
    <r>
      <t xml:space="preserve">Глава 12. </t>
    </r>
    <r>
      <rPr>
        <b/>
        <sz val="9"/>
        <color theme="1"/>
        <rFont val="Arial"/>
        <family val="2"/>
        <charset val="204"/>
      </rPr>
  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  </r>
  </si>
  <si>
    <t>ЛС02-01-01</t>
  </si>
  <si>
    <t>ЛС02-01-02</t>
  </si>
  <si>
    <t>ЛС02-01-03</t>
  </si>
  <si>
    <t>ЛС09-01-01</t>
  </si>
  <si>
    <t>Реконструкция трансформаторной подстанции ТП-6, строительство питающей линии КЛ 15-190 от ПС 110 кВ Прибрежная в п. Прибрежный Калининградской области.</t>
  </si>
  <si>
    <t>Составлен в ценах на 4 квартал 2021 года</t>
  </si>
  <si>
    <t>Строительство КЛ 15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</si>
</sst>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_₽"/>
    <numFmt numFmtId="165" formatCode="#,##0.000"/>
    <numFmt numFmtId="166" formatCode="#,##0.000\ _₽"/>
    <numFmt numFmtId="167" formatCode="#,##0.00_р_.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7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/>
    <xf numFmtId="164" fontId="2" fillId="0" borderId="0" xfId="0" applyNumberFormat="1" applyFont="1"/>
    <xf numFmtId="49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/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67" fontId="3" fillId="0" borderId="2" xfId="0" applyNumberFormat="1" applyFont="1" applyFill="1" applyBorder="1" applyAlignment="1">
      <alignment horizontal="left" vertical="center" wrapText="1"/>
    </xf>
    <xf numFmtId="167" fontId="3" fillId="3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7" fontId="3" fillId="3" borderId="0" xfId="0" applyNumberFormat="1" applyFont="1" applyFill="1" applyBorder="1" applyAlignment="1">
      <alignment horizontal="center" vertical="center" wrapText="1"/>
    </xf>
    <xf numFmtId="167" fontId="3" fillId="2" borderId="2" xfId="0" applyNumberFormat="1" applyFont="1" applyFill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/>
    </xf>
    <xf numFmtId="49" fontId="4" fillId="2" borderId="2" xfId="0" applyNumberFormat="1" applyFont="1" applyFill="1" applyBorder="1" applyAlignment="1">
      <alignment horizontal="center" vertical="center" wrapText="1"/>
    </xf>
    <xf numFmtId="167" fontId="2" fillId="2" borderId="2" xfId="0" applyNumberFormat="1" applyFont="1" applyFill="1" applyBorder="1" applyAlignment="1">
      <alignment horizontal="left" vertical="center" wrapText="1"/>
    </xf>
    <xf numFmtId="167" fontId="2" fillId="0" borderId="2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/>
    </xf>
    <xf numFmtId="49" fontId="2" fillId="4" borderId="2" xfId="0" applyNumberFormat="1" applyFont="1" applyFill="1" applyBorder="1" applyAlignment="1">
      <alignment horizontal="center" vertical="center" wrapText="1"/>
    </xf>
    <xf numFmtId="167" fontId="3" fillId="4" borderId="2" xfId="0" applyNumberFormat="1" applyFont="1" applyFill="1" applyBorder="1" applyAlignment="1">
      <alignment horizontal="left" vertical="center" wrapText="1"/>
    </xf>
    <xf numFmtId="49" fontId="2" fillId="4" borderId="2" xfId="0" applyNumberFormat="1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2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2" fillId="2" borderId="2" xfId="0" applyFont="1" applyFill="1" applyBorder="1" applyAlignment="1">
      <alignment horizontal="left" vertical="center" wrapText="1"/>
    </xf>
    <xf numFmtId="3" fontId="2" fillId="0" borderId="0" xfId="0" applyNumberFormat="1" applyFont="1" applyAlignment="1">
      <alignment horizontal="right" vertical="top"/>
    </xf>
    <xf numFmtId="0" fontId="9" fillId="0" borderId="0" xfId="0" applyFont="1"/>
    <xf numFmtId="4" fontId="2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49" fontId="10" fillId="2" borderId="2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wrapText="1"/>
    </xf>
    <xf numFmtId="165" fontId="2" fillId="2" borderId="2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left" wrapText="1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Font="1" applyAlignment="1"/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44"/>
  <sheetViews>
    <sheetView tabSelected="1" topLeftCell="A37" zoomScaleNormal="100" workbookViewId="0">
      <selection activeCell="D17" sqref="D17"/>
    </sheetView>
  </sheetViews>
  <sheetFormatPr defaultRowHeight="12.75" x14ac:dyDescent="0.2"/>
  <cols>
    <col min="1" max="1" width="4.140625" style="59" customWidth="1"/>
    <col min="2" max="2" width="20.28515625" style="1" customWidth="1"/>
    <col min="3" max="3" width="57.7109375" style="2" customWidth="1"/>
    <col min="4" max="4" width="14.5703125" style="3" customWidth="1"/>
    <col min="5" max="5" width="12.85546875" style="3" customWidth="1"/>
    <col min="6" max="6" width="13.85546875" style="3" customWidth="1"/>
    <col min="7" max="7" width="12.140625" style="3" customWidth="1"/>
    <col min="8" max="8" width="15.5703125" style="3" customWidth="1"/>
    <col min="9" max="9" width="15.7109375" style="4" hidden="1" customWidth="1"/>
    <col min="10" max="10" width="14.7109375" style="4" hidden="1" customWidth="1"/>
    <col min="11" max="11" width="0" style="4" hidden="1" customWidth="1"/>
    <col min="12" max="12" width="21" style="4" hidden="1" customWidth="1"/>
    <col min="13" max="16384" width="9.140625" style="4"/>
  </cols>
  <sheetData>
    <row r="1" spans="1:12" ht="18.75" customHeight="1" x14ac:dyDescent="0.2">
      <c r="A1" s="34"/>
      <c r="B1" s="69"/>
      <c r="C1" s="70"/>
      <c r="D1" s="71" t="s">
        <v>25</v>
      </c>
      <c r="E1" s="71"/>
      <c r="F1" s="71"/>
      <c r="G1" s="71"/>
      <c r="H1" s="71"/>
      <c r="I1" s="35"/>
      <c r="J1" s="32"/>
    </row>
    <row r="2" spans="1:12" ht="18.75" customHeight="1" x14ac:dyDescent="0.2">
      <c r="A2" s="34"/>
      <c r="B2" s="72"/>
      <c r="C2" s="70"/>
      <c r="D2" s="71"/>
      <c r="E2" s="71"/>
      <c r="F2" s="71"/>
      <c r="G2" s="71"/>
      <c r="H2" s="71"/>
      <c r="I2" s="35"/>
      <c r="J2" s="32"/>
    </row>
    <row r="3" spans="1:12" ht="18.75" customHeight="1" x14ac:dyDescent="0.2">
      <c r="A3" s="34"/>
      <c r="B3" s="72"/>
      <c r="C3" s="70"/>
      <c r="D3" s="73" t="s">
        <v>22</v>
      </c>
      <c r="E3" s="73"/>
      <c r="F3" s="73"/>
      <c r="G3" s="73"/>
      <c r="H3" s="73"/>
      <c r="I3" s="35"/>
      <c r="J3" s="32"/>
    </row>
    <row r="4" spans="1:12" ht="16.5" customHeight="1" x14ac:dyDescent="0.2">
      <c r="I4" s="31"/>
    </row>
    <row r="5" spans="1:12" ht="15" customHeight="1" x14ac:dyDescent="0.2">
      <c r="A5" s="80"/>
      <c r="B5" s="80"/>
      <c r="C5" s="81" t="s">
        <v>0</v>
      </c>
      <c r="D5" s="81"/>
      <c r="E5" s="81"/>
      <c r="F5" s="81"/>
      <c r="G5" s="81"/>
      <c r="H5" s="30"/>
    </row>
    <row r="6" spans="1:12" ht="29.25" customHeight="1" x14ac:dyDescent="0.2">
      <c r="B6" s="82" t="s">
        <v>50</v>
      </c>
      <c r="C6" s="82"/>
      <c r="D6" s="82"/>
      <c r="E6" s="82"/>
      <c r="F6" s="82"/>
      <c r="G6" s="82"/>
      <c r="H6" s="82"/>
    </row>
    <row r="7" spans="1:12" ht="27.75" customHeight="1" x14ac:dyDescent="0.2">
      <c r="A7" s="85" t="s">
        <v>51</v>
      </c>
      <c r="B7" s="85"/>
      <c r="C7" s="85"/>
      <c r="D7" s="85"/>
      <c r="E7" s="85"/>
      <c r="F7" s="85"/>
      <c r="G7" s="85"/>
      <c r="H7" s="85"/>
    </row>
    <row r="8" spans="1:12" ht="21" customHeight="1" x14ac:dyDescent="0.2">
      <c r="A8" s="77" t="s">
        <v>1</v>
      </c>
      <c r="B8" s="83" t="s">
        <v>2</v>
      </c>
      <c r="C8" s="77" t="s">
        <v>3</v>
      </c>
      <c r="D8" s="84" t="s">
        <v>4</v>
      </c>
      <c r="E8" s="84"/>
      <c r="F8" s="84"/>
      <c r="G8" s="84"/>
      <c r="H8" s="77" t="s">
        <v>5</v>
      </c>
      <c r="J8" s="74" t="s">
        <v>6</v>
      </c>
    </row>
    <row r="9" spans="1:12" x14ac:dyDescent="0.2">
      <c r="A9" s="77"/>
      <c r="B9" s="83"/>
      <c r="C9" s="77"/>
      <c r="D9" s="77" t="s">
        <v>7</v>
      </c>
      <c r="E9" s="77" t="s">
        <v>8</v>
      </c>
      <c r="F9" s="77" t="s">
        <v>23</v>
      </c>
      <c r="G9" s="77" t="s">
        <v>9</v>
      </c>
      <c r="H9" s="77"/>
      <c r="J9" s="75"/>
      <c r="L9" s="5"/>
    </row>
    <row r="10" spans="1:12" ht="15.75" customHeight="1" x14ac:dyDescent="0.2">
      <c r="A10" s="77"/>
      <c r="B10" s="83"/>
      <c r="C10" s="77"/>
      <c r="D10" s="77"/>
      <c r="E10" s="77"/>
      <c r="F10" s="77"/>
      <c r="G10" s="77"/>
      <c r="H10" s="77"/>
      <c r="J10" s="75"/>
      <c r="L10" s="5"/>
    </row>
    <row r="11" spans="1:12" ht="4.5" customHeight="1" x14ac:dyDescent="0.2">
      <c r="A11" s="77"/>
      <c r="B11" s="83"/>
      <c r="C11" s="77"/>
      <c r="D11" s="77"/>
      <c r="E11" s="77"/>
      <c r="F11" s="77"/>
      <c r="G11" s="77"/>
      <c r="H11" s="77"/>
      <c r="J11" s="76"/>
      <c r="L11" s="5"/>
    </row>
    <row r="12" spans="1:12" ht="18" customHeight="1" x14ac:dyDescent="0.2">
      <c r="A12" s="33">
        <v>1</v>
      </c>
      <c r="B12" s="6">
        <v>2</v>
      </c>
      <c r="C12" s="33">
        <v>3</v>
      </c>
      <c r="D12" s="33">
        <v>4</v>
      </c>
      <c r="E12" s="33">
        <v>5</v>
      </c>
      <c r="F12" s="33">
        <v>6</v>
      </c>
      <c r="G12" s="33">
        <v>7</v>
      </c>
      <c r="H12" s="33">
        <v>8</v>
      </c>
      <c r="J12" s="7"/>
      <c r="L12" s="5"/>
    </row>
    <row r="13" spans="1:12" ht="16.5" customHeight="1" x14ac:dyDescent="0.2">
      <c r="A13" s="33"/>
      <c r="B13" s="78" t="s">
        <v>28</v>
      </c>
      <c r="C13" s="79"/>
      <c r="D13" s="8"/>
      <c r="E13" s="8"/>
      <c r="F13" s="8"/>
      <c r="G13" s="8"/>
      <c r="H13" s="8"/>
      <c r="I13" s="9"/>
      <c r="J13" s="9"/>
      <c r="L13" s="10"/>
    </row>
    <row r="14" spans="1:12" ht="16.5" customHeight="1" x14ac:dyDescent="0.2">
      <c r="A14" s="33">
        <v>1</v>
      </c>
      <c r="B14" s="11" t="s">
        <v>46</v>
      </c>
      <c r="C14" s="36" t="s">
        <v>52</v>
      </c>
      <c r="D14" s="39">
        <f>473042+46418+36035</f>
        <v>555495</v>
      </c>
      <c r="E14" s="39">
        <v>1968853</v>
      </c>
      <c r="F14" s="39">
        <v>0</v>
      </c>
      <c r="G14" s="39">
        <v>0</v>
      </c>
      <c r="H14" s="40">
        <f>D14+E14+F14+G14</f>
        <v>2524348</v>
      </c>
      <c r="I14" s="9"/>
      <c r="J14" s="9"/>
      <c r="L14" s="10"/>
    </row>
    <row r="15" spans="1:12" ht="16.5" customHeight="1" x14ac:dyDescent="0.2">
      <c r="A15" s="33">
        <v>2</v>
      </c>
      <c r="B15" s="11" t="s">
        <v>47</v>
      </c>
      <c r="C15" s="36" t="s">
        <v>38</v>
      </c>
      <c r="D15" s="39">
        <f>198211+922</f>
        <v>199133</v>
      </c>
      <c r="E15" s="39">
        <v>1054847</v>
      </c>
      <c r="F15" s="39">
        <v>5071864</v>
      </c>
      <c r="G15" s="39">
        <v>0</v>
      </c>
      <c r="H15" s="40">
        <f>D15+E15+F15+G15</f>
        <v>6325844</v>
      </c>
      <c r="I15" s="9"/>
      <c r="J15" s="9"/>
      <c r="L15" s="10"/>
    </row>
    <row r="16" spans="1:12" ht="16.5" customHeight="1" x14ac:dyDescent="0.2">
      <c r="A16" s="33">
        <v>3</v>
      </c>
      <c r="B16" s="11" t="s">
        <v>48</v>
      </c>
      <c r="C16" s="36" t="s">
        <v>37</v>
      </c>
      <c r="D16" s="39">
        <f>147532+160826+69852</f>
        <v>378210</v>
      </c>
      <c r="E16" s="39">
        <v>73082</v>
      </c>
      <c r="F16" s="39">
        <v>0</v>
      </c>
      <c r="G16" s="39">
        <v>0</v>
      </c>
      <c r="H16" s="40">
        <f t="shared" ref="H16" si="0">D16+E16+F16+G16</f>
        <v>451292</v>
      </c>
      <c r="I16" s="9"/>
      <c r="J16" s="9"/>
      <c r="L16" s="10"/>
    </row>
    <row r="17" spans="1:12" ht="16.5" customHeight="1" x14ac:dyDescent="0.2">
      <c r="A17" s="12"/>
      <c r="B17" s="13"/>
      <c r="C17" s="48" t="s">
        <v>24</v>
      </c>
      <c r="D17" s="49">
        <f>SUM(D14:D16)</f>
        <v>1132838</v>
      </c>
      <c r="E17" s="49">
        <f>SUM(E14:E16)</f>
        <v>3096782</v>
      </c>
      <c r="F17" s="49">
        <f>SUM(F14:F16)</f>
        <v>5071864</v>
      </c>
      <c r="G17" s="50">
        <f>SUM(G14:G16)</f>
        <v>0</v>
      </c>
      <c r="H17" s="41">
        <f>SUM(H14:H16)</f>
        <v>9301484</v>
      </c>
      <c r="I17" s="9"/>
      <c r="J17" s="9"/>
      <c r="L17" s="10"/>
    </row>
    <row r="18" spans="1:12" s="16" customFormat="1" ht="16.5" customHeight="1" x14ac:dyDescent="0.2">
      <c r="A18" s="51"/>
      <c r="B18" s="13"/>
      <c r="C18" s="14" t="s">
        <v>10</v>
      </c>
      <c r="D18" s="41">
        <f>D17</f>
        <v>1132838</v>
      </c>
      <c r="E18" s="41">
        <f>E17</f>
        <v>3096782</v>
      </c>
      <c r="F18" s="41">
        <f>F17</f>
        <v>5071864</v>
      </c>
      <c r="G18" s="41">
        <f>G17</f>
        <v>0</v>
      </c>
      <c r="H18" s="41">
        <f>H17</f>
        <v>9301484</v>
      </c>
      <c r="I18" s="15" t="e">
        <f>#REF!+#REF!+#REF!</f>
        <v>#REF!</v>
      </c>
      <c r="J18" s="15" t="e">
        <f>#REF!+#REF!+#REF!</f>
        <v>#REF!</v>
      </c>
    </row>
    <row r="19" spans="1:12" ht="16.5" customHeight="1" x14ac:dyDescent="0.2">
      <c r="A19" s="33"/>
      <c r="B19" s="52"/>
      <c r="C19" s="53" t="s">
        <v>11</v>
      </c>
      <c r="D19" s="40"/>
      <c r="E19" s="40"/>
      <c r="F19" s="40"/>
      <c r="G19" s="40"/>
      <c r="H19" s="40"/>
      <c r="J19" s="19"/>
      <c r="L19" s="5"/>
    </row>
    <row r="20" spans="1:12" ht="24" customHeight="1" x14ac:dyDescent="0.2">
      <c r="A20" s="33">
        <v>4</v>
      </c>
      <c r="B20" s="54" t="s">
        <v>35</v>
      </c>
      <c r="C20" s="55" t="s">
        <v>34</v>
      </c>
      <c r="D20" s="39">
        <f>D18*0.025</f>
        <v>28320.95</v>
      </c>
      <c r="E20" s="39">
        <f>E18*0.025</f>
        <v>77419.55</v>
      </c>
      <c r="F20" s="39">
        <v>0</v>
      </c>
      <c r="G20" s="39">
        <f>G18*0.025</f>
        <v>0</v>
      </c>
      <c r="H20" s="39">
        <f>SUM(D20:G20)</f>
        <v>105740.5</v>
      </c>
      <c r="J20" s="19"/>
      <c r="L20" s="5"/>
    </row>
    <row r="21" spans="1:12" ht="15" customHeight="1" x14ac:dyDescent="0.2">
      <c r="A21" s="33"/>
      <c r="B21" s="11"/>
      <c r="C21" s="18" t="s">
        <v>12</v>
      </c>
      <c r="D21" s="40">
        <f>D20</f>
        <v>28320.95</v>
      </c>
      <c r="E21" s="40">
        <f>E20</f>
        <v>77419.55</v>
      </c>
      <c r="F21" s="40">
        <f>F20</f>
        <v>0</v>
      </c>
      <c r="G21" s="40">
        <f>G20</f>
        <v>0</v>
      </c>
      <c r="H21" s="40">
        <f>H20</f>
        <v>105740.5</v>
      </c>
      <c r="J21" s="19"/>
      <c r="L21" s="5"/>
    </row>
    <row r="22" spans="1:12" ht="15" customHeight="1" x14ac:dyDescent="0.2">
      <c r="A22" s="33"/>
      <c r="B22" s="11"/>
      <c r="C22" s="18" t="s">
        <v>13</v>
      </c>
      <c r="D22" s="40">
        <f>D18+D21</f>
        <v>1161158.95</v>
      </c>
      <c r="E22" s="40">
        <f>E18+E21</f>
        <v>3174201.55</v>
      </c>
      <c r="F22" s="40">
        <f>F18+F21</f>
        <v>5071864</v>
      </c>
      <c r="G22" s="40">
        <f>G18+G21</f>
        <v>0</v>
      </c>
      <c r="H22" s="40">
        <f>H18+H21</f>
        <v>9407224.5</v>
      </c>
      <c r="J22" s="19"/>
      <c r="L22" s="5"/>
    </row>
    <row r="23" spans="1:12" ht="15" customHeight="1" x14ac:dyDescent="0.2">
      <c r="A23" s="33"/>
      <c r="B23" s="11"/>
      <c r="C23" s="53" t="s">
        <v>14</v>
      </c>
      <c r="D23" s="39"/>
      <c r="E23" s="39"/>
      <c r="F23" s="39"/>
      <c r="G23" s="39"/>
      <c r="H23" s="39"/>
      <c r="J23" s="19"/>
      <c r="L23" s="5"/>
    </row>
    <row r="24" spans="1:12" ht="15" customHeight="1" x14ac:dyDescent="0.2">
      <c r="A24" s="33">
        <v>5</v>
      </c>
      <c r="B24" s="13" t="s">
        <v>49</v>
      </c>
      <c r="C24" s="36" t="s">
        <v>39</v>
      </c>
      <c r="D24" s="45">
        <v>0</v>
      </c>
      <c r="E24" s="45">
        <v>0</v>
      </c>
      <c r="F24" s="45">
        <v>0</v>
      </c>
      <c r="G24" s="56">
        <v>785148</v>
      </c>
      <c r="H24" s="41">
        <f t="shared" ref="H24" si="1">G24</f>
        <v>785148</v>
      </c>
      <c r="J24" s="19"/>
      <c r="L24" s="5"/>
    </row>
    <row r="25" spans="1:12" ht="30.75" customHeight="1" x14ac:dyDescent="0.2">
      <c r="A25" s="33">
        <v>6</v>
      </c>
      <c r="B25" s="54" t="s">
        <v>29</v>
      </c>
      <c r="C25" s="21" t="s">
        <v>15</v>
      </c>
      <c r="D25" s="39">
        <f>D22*0.00756</f>
        <v>8778.3616619999993</v>
      </c>
      <c r="E25" s="39">
        <f>E22*0.00756</f>
        <v>23996.963717999999</v>
      </c>
      <c r="F25" s="39">
        <v>0</v>
      </c>
      <c r="G25" s="39">
        <f>G22*0.00756</f>
        <v>0</v>
      </c>
      <c r="H25" s="40">
        <f>D25+E25</f>
        <v>32775.325379999995</v>
      </c>
      <c r="I25" s="22" t="e">
        <f>(#REF!+I20)*0.00756</f>
        <v>#REF!</v>
      </c>
      <c r="J25" s="22"/>
      <c r="L25" s="5"/>
    </row>
    <row r="26" spans="1:12" ht="15" customHeight="1" x14ac:dyDescent="0.2">
      <c r="A26" s="33"/>
      <c r="B26" s="11"/>
      <c r="C26" s="18" t="s">
        <v>16</v>
      </c>
      <c r="D26" s="40">
        <f>SUM(D24:D25)</f>
        <v>8778.3616619999993</v>
      </c>
      <c r="E26" s="40">
        <f>SUM(E24:E25)</f>
        <v>23996.963717999999</v>
      </c>
      <c r="F26" s="40">
        <f>SUM(F24:F25)</f>
        <v>0</v>
      </c>
      <c r="G26" s="40">
        <f>SUM(G24:G25)</f>
        <v>785148</v>
      </c>
      <c r="H26" s="40">
        <f>SUM(H24:H25)</f>
        <v>817923.32538000005</v>
      </c>
      <c r="I26" s="15" t="e">
        <f>I20+I25</f>
        <v>#REF!</v>
      </c>
      <c r="J26" s="15">
        <f>J20+J25</f>
        <v>0</v>
      </c>
      <c r="L26" s="5"/>
    </row>
    <row r="27" spans="1:12" ht="15" customHeight="1" x14ac:dyDescent="0.2">
      <c r="A27" s="33"/>
      <c r="B27" s="23"/>
      <c r="C27" s="18" t="s">
        <v>17</v>
      </c>
      <c r="D27" s="40">
        <f>D22+D26</f>
        <v>1169937.3116619999</v>
      </c>
      <c r="E27" s="40">
        <f>E22+E26</f>
        <v>3198198.5137179997</v>
      </c>
      <c r="F27" s="40">
        <f>F22+F26</f>
        <v>5071864</v>
      </c>
      <c r="G27" s="40">
        <f>G22+G26</f>
        <v>785148</v>
      </c>
      <c r="H27" s="40">
        <f>H22+H26</f>
        <v>10225147.825379999</v>
      </c>
      <c r="I27" s="15" t="e">
        <f>#REF!+I26</f>
        <v>#REF!</v>
      </c>
      <c r="J27" s="15" t="e">
        <f>#REF!+J26</f>
        <v>#REF!</v>
      </c>
      <c r="L27" s="5"/>
    </row>
    <row r="28" spans="1:12" ht="15" customHeight="1" x14ac:dyDescent="0.2">
      <c r="A28" s="33"/>
      <c r="B28" s="11"/>
      <c r="C28" s="53" t="s">
        <v>40</v>
      </c>
      <c r="D28" s="61"/>
      <c r="E28" s="61"/>
      <c r="F28" s="61"/>
      <c r="G28" s="61"/>
      <c r="H28" s="61"/>
      <c r="I28" s="17"/>
      <c r="J28" s="17"/>
      <c r="L28" s="5"/>
    </row>
    <row r="29" spans="1:12" ht="30" customHeight="1" x14ac:dyDescent="0.2">
      <c r="A29" s="33">
        <v>7</v>
      </c>
      <c r="B29" s="20" t="s">
        <v>41</v>
      </c>
      <c r="C29" s="21" t="s">
        <v>42</v>
      </c>
      <c r="D29" s="62">
        <f>D27*0.0214</f>
        <v>25036.658469566795</v>
      </c>
      <c r="E29" s="62">
        <f>E27*0.0214</f>
        <v>68441.448193565186</v>
      </c>
      <c r="F29" s="62">
        <f>F27*0.0214</f>
        <v>108537.88959999999</v>
      </c>
      <c r="G29" s="62">
        <f>G27*0.0214</f>
        <v>16802.1672</v>
      </c>
      <c r="H29" s="62">
        <f>D29+E29+F29+G29</f>
        <v>218818.16346313196</v>
      </c>
      <c r="I29" s="17"/>
      <c r="J29" s="17"/>
      <c r="L29" s="5"/>
    </row>
    <row r="30" spans="1:12" ht="15" customHeight="1" x14ac:dyDescent="0.2">
      <c r="A30" s="33"/>
      <c r="B30" s="20"/>
      <c r="C30" s="18" t="s">
        <v>43</v>
      </c>
      <c r="D30" s="63">
        <f>D29</f>
        <v>25036.658469566795</v>
      </c>
      <c r="E30" s="63">
        <f>E29</f>
        <v>68441.448193565186</v>
      </c>
      <c r="F30" s="63">
        <f>F25+F29</f>
        <v>108537.88959999999</v>
      </c>
      <c r="G30" s="63">
        <f>G25+G29</f>
        <v>16802.1672</v>
      </c>
      <c r="H30" s="63">
        <f>H29</f>
        <v>218818.16346313196</v>
      </c>
      <c r="I30" s="17"/>
      <c r="J30" s="17"/>
      <c r="L30" s="5"/>
    </row>
    <row r="31" spans="1:12" ht="15" customHeight="1" x14ac:dyDescent="0.2">
      <c r="A31" s="33"/>
      <c r="B31" s="64"/>
      <c r="C31" s="18" t="s">
        <v>44</v>
      </c>
      <c r="D31" s="63">
        <f>D27+D30</f>
        <v>1194973.9701315667</v>
      </c>
      <c r="E31" s="63">
        <f>E27+E30</f>
        <v>3266639.9619115647</v>
      </c>
      <c r="F31" s="63">
        <f>F27+F30</f>
        <v>5180401.8896000003</v>
      </c>
      <c r="G31" s="63">
        <f>G27+G30</f>
        <v>801950.16720000003</v>
      </c>
      <c r="H31" s="63">
        <f>H27+H30</f>
        <v>10443965.988843132</v>
      </c>
      <c r="I31" s="17"/>
      <c r="J31" s="17"/>
      <c r="L31" s="5"/>
    </row>
    <row r="32" spans="1:12" ht="129" customHeight="1" x14ac:dyDescent="0.2">
      <c r="A32" s="12"/>
      <c r="B32" s="13"/>
      <c r="C32" s="44" t="s">
        <v>45</v>
      </c>
      <c r="D32" s="45"/>
      <c r="E32" s="45"/>
      <c r="F32" s="45"/>
      <c r="G32" s="45"/>
      <c r="H32" s="45"/>
      <c r="I32" s="17"/>
      <c r="J32" s="17"/>
      <c r="L32" s="5"/>
    </row>
    <row r="33" spans="1:12" ht="15.75" customHeight="1" x14ac:dyDescent="0.2">
      <c r="A33" s="12">
        <v>8</v>
      </c>
      <c r="B33" s="46"/>
      <c r="C33" s="47" t="s">
        <v>36</v>
      </c>
      <c r="D33" s="45">
        <v>0</v>
      </c>
      <c r="E33" s="45">
        <v>0</v>
      </c>
      <c r="F33" s="45">
        <v>0</v>
      </c>
      <c r="G33" s="45">
        <v>1100000</v>
      </c>
      <c r="H33" s="45">
        <f>SUM(D33:G33)</f>
        <v>1100000</v>
      </c>
      <c r="I33" s="17"/>
      <c r="J33" s="17"/>
      <c r="L33" s="5"/>
    </row>
    <row r="34" spans="1:12" ht="15.75" customHeight="1" x14ac:dyDescent="0.2">
      <c r="A34" s="12"/>
      <c r="B34" s="13"/>
      <c r="C34" s="14" t="s">
        <v>26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1100000</v>
      </c>
      <c r="H34" s="41">
        <f>SUM(D34:G34)</f>
        <v>1100000</v>
      </c>
      <c r="I34" s="17"/>
      <c r="J34" s="17"/>
      <c r="L34" s="5"/>
    </row>
    <row r="35" spans="1:12" ht="15.75" customHeight="1" x14ac:dyDescent="0.2">
      <c r="A35" s="33"/>
      <c r="B35" s="23"/>
      <c r="C35" s="18" t="s">
        <v>27</v>
      </c>
      <c r="D35" s="40">
        <f>D31+D34</f>
        <v>1194973.9701315667</v>
      </c>
      <c r="E35" s="40">
        <f>E31+E34</f>
        <v>3266639.9619115647</v>
      </c>
      <c r="F35" s="40">
        <f>F31+F34</f>
        <v>5180401.8896000003</v>
      </c>
      <c r="G35" s="40">
        <f>G31+G34</f>
        <v>1901950.1672</v>
      </c>
      <c r="H35" s="40">
        <f>H31+H34</f>
        <v>11543965.988843132</v>
      </c>
      <c r="I35" s="17"/>
      <c r="J35" s="17"/>
      <c r="L35" s="5"/>
    </row>
    <row r="36" spans="1:12" ht="15.75" customHeight="1" x14ac:dyDescent="0.2">
      <c r="A36" s="33">
        <v>9</v>
      </c>
      <c r="B36" s="20"/>
      <c r="C36" s="24" t="s">
        <v>21</v>
      </c>
      <c r="D36" s="39">
        <f>D35*0.03</f>
        <v>35849.219103946998</v>
      </c>
      <c r="E36" s="39">
        <f>E35*0.03</f>
        <v>97999.198857346943</v>
      </c>
      <c r="F36" s="39">
        <f>F35*0.03</f>
        <v>155412.05668800001</v>
      </c>
      <c r="G36" s="39">
        <f>G35*0.03</f>
        <v>57058.505015999996</v>
      </c>
      <c r="H36" s="39">
        <f>H35*0.03</f>
        <v>346318.97966529394</v>
      </c>
    </row>
    <row r="37" spans="1:12" ht="15.75" customHeight="1" x14ac:dyDescent="0.2">
      <c r="A37" s="12"/>
      <c r="B37" s="13"/>
      <c r="C37" s="14" t="s">
        <v>18</v>
      </c>
      <c r="D37" s="41">
        <f>SUM(D35:D36)</f>
        <v>1230823.1892355138</v>
      </c>
      <c r="E37" s="41">
        <f>SUM(E35:E36)</f>
        <v>3364639.1607689117</v>
      </c>
      <c r="F37" s="41">
        <f>SUM(F35:F36)</f>
        <v>5335813.9462880008</v>
      </c>
      <c r="G37" s="41">
        <f>SUM(G35:G36)</f>
        <v>1959008.672216</v>
      </c>
      <c r="H37" s="41">
        <f>SUM(H35:H36)</f>
        <v>11890284.968508426</v>
      </c>
    </row>
    <row r="38" spans="1:12" ht="15.75" customHeight="1" x14ac:dyDescent="0.2">
      <c r="A38" s="25"/>
      <c r="B38" s="26"/>
      <c r="C38" s="27" t="s">
        <v>19</v>
      </c>
      <c r="D38" s="42">
        <f>D37*0.2</f>
        <v>246164.63784710277</v>
      </c>
      <c r="E38" s="42">
        <f>E37*0.2</f>
        <v>672927.83215378236</v>
      </c>
      <c r="F38" s="42">
        <f>F37*0.2</f>
        <v>1067162.7892576002</v>
      </c>
      <c r="G38" s="42">
        <f>G37*0.2</f>
        <v>391801.73444320005</v>
      </c>
      <c r="H38" s="42">
        <f>H37*0.2</f>
        <v>2378056.9937016852</v>
      </c>
    </row>
    <row r="39" spans="1:12" ht="15.75" customHeight="1" x14ac:dyDescent="0.2">
      <c r="A39" s="25"/>
      <c r="B39" s="28"/>
      <c r="C39" s="29" t="s">
        <v>20</v>
      </c>
      <c r="D39" s="43">
        <f>D37+D38</f>
        <v>1476987.8270826165</v>
      </c>
      <c r="E39" s="43">
        <f>E37+E38</f>
        <v>4037566.992922694</v>
      </c>
      <c r="F39" s="43">
        <f>F37+F38</f>
        <v>6402976.7355456008</v>
      </c>
      <c r="G39" s="43">
        <f>G37+G38</f>
        <v>2350810.4066591999</v>
      </c>
      <c r="H39" s="43">
        <f>H37+H38</f>
        <v>14268341.962210111</v>
      </c>
    </row>
    <row r="40" spans="1:12" x14ac:dyDescent="0.2">
      <c r="E40" s="37"/>
    </row>
    <row r="41" spans="1:12" ht="24" customHeight="1" x14ac:dyDescent="0.2">
      <c r="H41" s="37"/>
    </row>
    <row r="42" spans="1:12" x14ac:dyDescent="0.2">
      <c r="B42" s="60" t="s">
        <v>30</v>
      </c>
      <c r="C42" s="57"/>
      <c r="D42" s="57" t="s">
        <v>31</v>
      </c>
      <c r="E42" s="38"/>
      <c r="F42" s="58"/>
      <c r="G42" s="58"/>
      <c r="H42" s="58"/>
      <c r="I42" s="32"/>
    </row>
    <row r="43" spans="1:12" x14ac:dyDescent="0.2">
      <c r="B43" s="65" t="s">
        <v>32</v>
      </c>
      <c r="C43" s="66"/>
      <c r="D43" s="67" t="s">
        <v>33</v>
      </c>
      <c r="E43" s="68"/>
      <c r="F43" s="68"/>
      <c r="G43" s="68"/>
      <c r="H43" s="68"/>
      <c r="I43" s="68"/>
    </row>
    <row r="44" spans="1:12" x14ac:dyDescent="0.2">
      <c r="B44" s="66"/>
      <c r="C44" s="66"/>
      <c r="D44" s="68"/>
      <c r="E44" s="68"/>
      <c r="F44" s="68"/>
      <c r="G44" s="68"/>
      <c r="H44" s="68"/>
      <c r="I44" s="68"/>
    </row>
  </sheetData>
  <mergeCells count="22">
    <mergeCell ref="J8:J11"/>
    <mergeCell ref="D9:D11"/>
    <mergeCell ref="E9:E11"/>
    <mergeCell ref="F9:F11"/>
    <mergeCell ref="G9:G11"/>
    <mergeCell ref="D8:G8"/>
    <mergeCell ref="H8:H11"/>
    <mergeCell ref="B43:C44"/>
    <mergeCell ref="D43:I44"/>
    <mergeCell ref="B1:C1"/>
    <mergeCell ref="D1:H2"/>
    <mergeCell ref="B2:C2"/>
    <mergeCell ref="B3:C3"/>
    <mergeCell ref="D3:H3"/>
    <mergeCell ref="B13:C13"/>
    <mergeCell ref="A5:B5"/>
    <mergeCell ref="C5:G5"/>
    <mergeCell ref="B6:H6"/>
    <mergeCell ref="A8:A11"/>
    <mergeCell ref="B8:B11"/>
    <mergeCell ref="C8:C11"/>
    <mergeCell ref="A7:H7"/>
  </mergeCells>
  <pageMargins left="0.23622047244094491" right="0.23622047244094491" top="0.35433070866141736" bottom="0.31496062992125984" header="0.31496062992125984" footer="0.31496062992125984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ССРСС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Валерия Петрова</cp:lastModifiedBy>
  <cp:lastPrinted>2021-11-17T08:20:10Z</cp:lastPrinted>
  <dcterms:created xsi:type="dcterms:W3CDTF">2020-06-26T10:12:41Z</dcterms:created>
  <dcterms:modified xsi:type="dcterms:W3CDTF">2022-02-22T09:27:47Z</dcterms:modified>
</cp:coreProperties>
</file>