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4 сервер\"/>
    </mc:Choice>
  </mc:AlternateContent>
  <xr:revisionPtr revIDLastSave="0" documentId="13_ncr:1_{43AC50C9-46D9-457E-9475-52D0944AB8F8}"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51" i="7" l="1"/>
  <c r="C50" i="7"/>
  <c r="R52" i="15"/>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D79" i="27"/>
  <c r="E79" i="27" s="1"/>
  <c r="E65" i="27"/>
  <c r="E59" i="27" s="1"/>
  <c r="E66" i="27" s="1"/>
  <c r="E68" i="27" s="1"/>
  <c r="K138" i="27"/>
  <c r="K139" i="27"/>
  <c r="F107" i="27"/>
  <c r="E106" i="27"/>
  <c r="I76" i="27"/>
  <c r="J67" i="27"/>
  <c r="I65" i="27"/>
  <c r="I59" i="27" s="1"/>
  <c r="C75" i="27" l="1"/>
  <c r="E75" i="27"/>
  <c r="E70" i="27"/>
  <c r="E71" i="27" s="1"/>
  <c r="E72" i="27" s="1"/>
  <c r="B70" i="27"/>
  <c r="B71" i="27" s="1"/>
  <c r="B78" i="27" s="1"/>
  <c r="B83" i="27" s="1"/>
  <c r="B75" i="27"/>
  <c r="D75" i="27"/>
  <c r="D70" i="27"/>
  <c r="D71" i="27" s="1"/>
  <c r="D72" i="27" s="1"/>
  <c r="F106" i="27"/>
  <c r="G107" i="27"/>
  <c r="L139" i="27"/>
  <c r="L138" i="27"/>
  <c r="J76" i="27"/>
  <c r="J65" i="27"/>
  <c r="J59" i="27" s="1"/>
  <c r="K67" i="27"/>
  <c r="B72" i="27" l="1"/>
  <c r="C78" i="27"/>
  <c r="C83" i="27" s="1"/>
  <c r="C86" i="27" s="1"/>
  <c r="D78" i="27"/>
  <c r="D83" i="27" s="1"/>
  <c r="D86" i="27" s="1"/>
  <c r="M139" i="27"/>
  <c r="M138" i="27"/>
  <c r="L67" i="27"/>
  <c r="K76" i="27"/>
  <c r="K65" i="27"/>
  <c r="K59" i="27" s="1"/>
  <c r="G106" i="27"/>
  <c r="H107" i="27"/>
  <c r="C88" i="27"/>
  <c r="C84" i="27"/>
  <c r="B86" i="27"/>
  <c r="B84" i="27"/>
  <c r="B89" i="27" s="1"/>
  <c r="D88" i="27"/>
  <c r="B88" i="27"/>
  <c r="D84" i="27" l="1"/>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X87" i="27" s="1"/>
  <c r="W86" i="27"/>
  <c r="W87" i="27" s="1"/>
  <c r="W90" i="27" s="1"/>
  <c r="W88" i="27"/>
  <c r="X72" i="27"/>
  <c r="AL138" i="27"/>
  <c r="AL139" i="27"/>
  <c r="AK139" i="27"/>
  <c r="AA80" i="27"/>
  <c r="AA66" i="27"/>
  <c r="AA68" i="27" s="1"/>
  <c r="AA79" i="27"/>
  <c r="X84" i="27"/>
  <c r="X89" i="27" s="1"/>
  <c r="Y71" i="27"/>
  <c r="AF106" i="27"/>
  <c r="AB49" i="27" s="1"/>
  <c r="AB58" i="27" s="1"/>
  <c r="Z70" i="27"/>
  <c r="Z75" i="27"/>
  <c r="X88" i="27" l="1"/>
  <c r="Y78" i="27"/>
  <c r="Y83" i="27" s="1"/>
  <c r="X90" i="27"/>
  <c r="Y72" i="27"/>
  <c r="Z71" i="27"/>
  <c r="Z78" i="27" s="1"/>
  <c r="Z83" i="27" s="1"/>
  <c r="AB80" i="27"/>
  <c r="AB66" i="27"/>
  <c r="AB68" i="27" s="1"/>
  <c r="AB79" i="27"/>
  <c r="Y86" i="27"/>
  <c r="Y87" i="27" s="1"/>
  <c r="Y90" i="27" s="1"/>
  <c r="Y84" i="27"/>
  <c r="Y89" i="27" s="1"/>
  <c r="Y88" i="27"/>
  <c r="AG106" i="27"/>
  <c r="AC49" i="27" s="1"/>
  <c r="AC58" i="27" s="1"/>
  <c r="AA75" i="27"/>
  <c r="AA70" i="27"/>
  <c r="AM138" i="27"/>
  <c r="AM139" i="27"/>
  <c r="Z72" i="27" l="1"/>
  <c r="Z86" i="27"/>
  <c r="Z87" i="27" s="1"/>
  <c r="Z90" i="27" s="1"/>
  <c r="Z88" i="27"/>
  <c r="Z84" i="27"/>
  <c r="Z89" i="27" s="1"/>
  <c r="AC80" i="27"/>
  <c r="AC66" i="27"/>
  <c r="AC68" i="27" s="1"/>
  <c r="AC79" i="27"/>
  <c r="AA71" i="27"/>
  <c r="AA78" i="27" s="1"/>
  <c r="AA83" i="27" s="1"/>
  <c r="AN139" i="27"/>
  <c r="AN138" i="27"/>
  <c r="AH106" i="27"/>
  <c r="AD49" i="27" s="1"/>
  <c r="AD58" i="27" s="1"/>
  <c r="AB75" i="27"/>
  <c r="AB70" i="27"/>
  <c r="AA86" i="27" l="1"/>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R30" i="15" l="1"/>
  <c r="R27" i="15" s="1"/>
  <c r="R24" i="15"/>
  <c r="B38" i="22"/>
  <c r="F33" i="15"/>
  <c r="B103" i="22" l="1"/>
  <c r="T64" i="15"/>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F52" i="15"/>
  <c r="AC52" i="15"/>
  <c r="E52" i="15"/>
  <c r="AC24" i="15" l="1"/>
  <c r="F24"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<sst xmlns="http://schemas.openxmlformats.org/spreadsheetml/2006/main" count="1393" uniqueCount="612">
  <si>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</si>
  <si>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</si>
  <si>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</si>
  <si>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</si>
  <si>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</si>
  <si>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</si>
  <si>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</si>
  <si>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</si>
  <si>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</si>
  <si>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</si>
  <si>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</si>
  <si>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</si>
  <si>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</si>
  <si>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</si>
  <si>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</si>
  <si>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</si>
  <si>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</si>
  <si>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</si>
  <si>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</si>
  <si>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</si>
  <si>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</si>
  <si>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</si>
  <si>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</si>
  <si>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</si>
  <si>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</si>
  <si>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</si>
  <si>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</si>
  <si>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</si>
  <si>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</si>
  <si>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</si>
  <si>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</si>
  <si>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</si>
  <si>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</si>
  <si>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</si>
  <si>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</si>
  <si>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</si>
  <si>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</si>
  <si>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</si>
  <si>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</si>
  <si>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</si>
  <si>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</si>
  <si>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</si>
  <si>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</si>
  <si>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</si>
  <si>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</si>
  <si>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</si>
  <si>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</si>
  <si>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</si>
  <si>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</si>
  <si>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</si>
  <si>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</si>
  <si>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</si>
  <si>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</si>
  <si>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</si>
  <si>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</si>
  <si>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</si>
  <si>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</si>
  <si>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</si>
  <si>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</si>
  <si>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</si>
  <si>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</si>
  <si>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</si>
  <si>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</si>
  <si>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</si>
  <si>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</si>
  <si>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</si>
  <si>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</si>
  <si>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</si>
  <si>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</si>
  <si>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</si>
  <si>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</si>
  <si>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</si>
  <si>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</si>
  <si>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</si>
  <si>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</si>
  <si>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</si>
  <si>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</si>
  <si>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</si>
  <si>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</si>
  <si>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</si>
  <si>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</si>
  <si>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</si>
  <si>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</si>
  <si>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</si>
  <si>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</si>
  <si>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</si>
  <si>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</si>
  <si>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</si>
  <si>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</si>
  <si>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</si>
  <si>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</si>
  <si>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</si>
  <si>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</si>
  <si>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</si>
  <si>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</si>
  <si>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</si>
  <si>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</si>
  <si>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</si>
  <si>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</si>
  <si>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</si>
  <si>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</si>
  <si>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</si>
  <si>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</si>
  <si>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</si>
  <si>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</si>
  <si>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</si>
  <si>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</si>
  <si>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</si>
  <si>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</si>
  <si>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</si>
  <si>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</si>
  <si>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</si>
  <si>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</si>
  <si>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</si>
  <si>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</si>
  <si>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</si>
  <si>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</si>
  <si>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</si>
  <si>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</si>
  <si>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</si>
  <si>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</si>
  <si>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</si>
  <si>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</si>
  <si>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</si>
  <si>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</si>
  <si>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</si>
  <si>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</si>
  <si>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</si>
  <si>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</si>
  <si>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</si>
  <si>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</si>
  <si>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</si>
  <si>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</si>
  <si>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</si>
  <si>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</si>
  <si>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</si>
  <si>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</si>
  <si>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</si>
  <si>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</si>
  <si>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</si>
  <si>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</si>
  <si>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</si>
  <si>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</si>
  <si>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</si>
  <si>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</si>
  <si>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</si>
  <si>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</si>
  <si>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</si>
  <si>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</si>
  <si>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</si>
  <si>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</si>
  <si>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</si>
  <si>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</si>
  <si>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</si>
  <si>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</si>
  <si>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</si>
  <si>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</si>
  <si>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</si>
  <si>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</si>
  <si>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</si>
  <si>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</si>
  <si>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</si>
  <si>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</si>
  <si>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</si>
  <si>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</si>
  <si>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</si>
  <si>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</si>
  <si>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</si>
  <si>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</si>
  <si>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</si>
  <si>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</si>
  <si>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</si>
  <si>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</si>
  <si>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</si>
  <si>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</si>
  <si>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</si>
  <si>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</si>
  <si>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</si>
  <si>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</si>
  <si>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</si>
  <si>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</si>
  <si>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</si>
  <si>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</si>
  <si>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</si>
  <si>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</si>
  <si>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</si>
  <si>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</si>
  <si>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</si>
  <si>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</si>
  <si>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</si>
  <si>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</si>
  <si>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</si>
  <si>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</si>
  <si>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</si>
  <si>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</si>
  <si>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</si>
  <si>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</si>
  <si>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</si>
  <si>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</si>
  <si>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</si>
  <si>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</si>
  <si>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</si>
  <si>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</si>
  <si>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</si>
  <si>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</si>
  <si>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</si>
  <si>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</si>
  <si>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</si>
  <si>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</si>
  <si>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</si>
  <si>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</si>
  <si>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</si>
  <si>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</si>
  <si>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</si>
  <si>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</si>
  <si>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</si>
  <si>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</si>
  <si>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</si>
  <si>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</si>
  <si>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</si>
  <si>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</si>
  <si>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</si>
  <si>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</si>
  <si>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</si>
  <si>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</si>
  <si>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</si>
  <si>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</si>
  <si>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</si>
  <si>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</si>
  <si>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</si>
  <si>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</si>
  <si>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</si>
  <si>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</si>
  <si>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</si>
  <si>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</si>
  <si>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</si>
  <si>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</si>
  <si>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</si>
  <si>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</si>
  <si>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</si>
  <si>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</si>
  <si>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</si>
  <si>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</si>
  <si>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</si>
  <si>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</si>
  <si>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</si>
  <si>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</si>
  <si>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</si>
  <si>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</si>
  <si>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</si>
  <si>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</si>
  <si>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</si>
  <si>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</si>
  <si>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</si>
  <si>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</si>
  <si>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</si>
  <si>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</si>
  <si>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</si>
  <si>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</si>
  <si>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</si>
  <si>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</si>
  <si>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</si>
  <si>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</si>
  <si>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</si>
  <si>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</si>
  <si>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</si>
  <si>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</si>
  <si>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</si>
  <si>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</si>
  <si>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</si>
  <si>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</si>
  <si>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</si>
  <si>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</si>
  <si>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</si>
  <si>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</si>
  <si>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</si>
  <si>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</si>
  <si>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</si>
  <si>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</si>
  <si>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</si>
  <si>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</si>
  <si>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</si>
  <si>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</si>
  <si>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</si>
  <si>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</si>
  <si>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</si>
  <si>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</si>
  <si>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</si>
  <si>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</si>
  <si>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</si>
  <si>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</si>
  <si>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</si>
  <si>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</si>
  <si>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</si>
  <si>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</si>
  <si>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</si>
  <si>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</si>
  <si>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</si>
  <si>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</si>
  <si>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</si>
  <si>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</si>
  <si>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</si>
  <si>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</si>
  <si>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</si>
  <si>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</si>
  <si>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</si>
  <si>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</si>
  <si>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</si>
  <si>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</si>
  <si>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</si>
  <si>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</si>
  <si>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</si>
  <si>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</si>
  <si>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</si>
  <si>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</si>
  <si>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</si>
  <si>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</si>
  <si>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</si>
  <si>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</si>
  <si>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</si>
  <si>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</si>
  <si>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</si>
  <si>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</si>
  <si>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</si>
  <si>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</si>
  <si>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</si>
  <si>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</si>
  <si>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</si>
  <si>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</si>
  <si>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</si>
  <si>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</si>
  <si>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</si>
  <si>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</si>
  <si>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</si>
  <si>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</si>
  <si>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</si>
  <si>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</si>
  <si>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</si>
  <si>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</si>
  <si>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</si>
  <si>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</si>
  <si>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</si>
  <si>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</si>
  <si>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</si>
  <si>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</si>
  <si>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</si>
  <si>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</si>
  <si>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</si>
  <si>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</si>
  <si>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</si>
  <si>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</si>
  <si>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</si>
  <si>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</si>
  <si>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</si>
  <si>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</si>
  <si>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</si>
  <si>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</si>
  <si>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</si>
  <si>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</si>
  <si>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</si>
  <si>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</si>
  <si>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</si>
  <si>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</si>
  <si>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</si>
  <si>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</si>
  <si>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</si>
  <si>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</si>
  <si>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</si>
  <si>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</si>
  <si>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</si>
  <si>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</si>
  <si>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</si>
  <si>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</si>
  <si>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</si>
  <si>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</si>
  <si>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</si>
  <si>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</si>
  <si>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</si>
  <si>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</si>
  <si>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</si>
  <si>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</si>
  <si>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</si>
  <si>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</si>
  <si>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</si>
  <si>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</si>
  <si>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</si>
  <si>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</si>
  <si>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</si>
  <si>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</si>
  <si>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</si>
  <si>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</si>
  <si>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</si>
  <si>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</si>
  <si>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</si>
  <si>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</si>
  <si>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</si>
  <si>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</si>
  <si>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</si>
  <si>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</si>
  <si>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</si>
  <si>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</si>
  <si>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</si>
  <si>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</si>
  <si>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</si>
  <si>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</si>
  <si>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</si>
  <si>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</si>
  <si>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</si>
  <si>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</si>
  <si>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</si>
  <si>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</si>
  <si>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</si>
  <si>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</si>
  <si>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</si>
  <si>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</si>
  <si>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</si>
  <si>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</si>
  <si>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</si>
  <si>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</si>
  <si>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</si>
  <si>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</si>
  <si>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</si>
  <si>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</si>
  <si>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</si>
  <si>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</si>
  <si>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</si>
  <si>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</si>
  <si>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</si>
  <si>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</si>
  <si>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</si>
  <si>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</si>
  <si>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</si>
  <si>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</si>
  <si>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</si>
  <si>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</si>
  <si>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</si>
  <si>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</si>
  <si>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</si>
  <si>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</si>
  <si>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</si>
  <si>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</si>
  <si>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</si>
  <si>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</si>
  <si>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</si>
  <si>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</si>
  <si>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</si>
  <si>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</si>
  <si>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</si>
  <si>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</si>
  <si>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</si>
  <si>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</si>
  <si>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</si>
  <si>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</si>
  <si>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</si>
  <si>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</si>
  <si>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</si>
  <si>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</si>
  <si>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</si>
  <si>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</si>
  <si>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</si>
  <si>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</si>
  <si>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</si>
  <si>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</si>
  <si>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</si>
  <si>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</si>
  <si>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</si>
  <si>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</si>
  <si>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</si>
  <si>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</si>
  <si>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</si>
  <si>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</si>
  <si>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</si>
  <si>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</si>
  <si>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</si>
  <si>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</si>
  <si>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</si>
  <si>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</si>
  <si>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</si>
  <si>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</si>
  <si>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</si>
  <si>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</si>
  <si>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</si>
  <si>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</si>
  <si>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</si>
  <si>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</si>
  <si>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</si>
  <si>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</si>
  <si>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</si>
  <si>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</si>
  <si>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</si>
  <si>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</si>
  <si>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</si>
  <si>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</si>
  <si>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</si>
  <si>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</si>
  <si>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</si>
  <si>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</si>
  <si>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</si>
  <si>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</si>
  <si>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</si>
  <si>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</si>
  <si>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</si>
  <si>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</si>
  <si>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</si>
  <si>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</si>
  <si>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</si>
  <si>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</si>
  <si>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</si>
  <si>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</si>
  <si>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</si>
  <si>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</si>
  <si>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</si>
  <si>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</si>
  <si>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</si>
  <si>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</si>
  <si>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</si>
  <si>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</si>
  <si>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</si>
  <si>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</si>
  <si>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</si>
  <si>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</si>
  <si>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</si>
  <si>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</si>
  <si>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</si>
  <si>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</si>
  <si>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</si>
  <si>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</si>
  <si>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</si>
  <si>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</si>
  <si>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</si>
  <si>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</si>
  <si>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</si>
  <si>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</si>
  <si>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</si>
  <si>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</si>
  <si>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</si>
  <si>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</si>
  <si>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</si>
  <si>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</si>
  <si>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</si>
  <si>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</si>
  <si>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</si>
  <si>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</si>
  <si>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</si>
  <si>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</si>
  <si>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</si>
  <si>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</si>
  <si>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</si>
  <si>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</si>
  <si>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</si>
  <si>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</si>
  <si>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</si>
  <si>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</si>
  <si>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</si>
  <si>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</si>
  <si>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</si>
  <si>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</si>
  <si>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</si>
  <si>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</si>
  <si>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</si>
  <si>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</si>
  <si>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</si>
  <si>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</si>
  <si>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</si>
  <si>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</si>
  <si>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</si>
  <si>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</si>
  <si>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</si>
  <si>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</si>
  <si>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</si>
  <si>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</si>
  <si>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</si>
  <si>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</si>
  <si>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</si>
  <si>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</si>
  <si>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</si>
  <si>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</si>
  <si>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</si>
  <si>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</si>
  <si>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</si>
  <si>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</si>
  <si>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</si>
  <si>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</si>
  <si>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</si>
  <si>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</si>
  <si>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</si>
  <si>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</si>
  <si>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</si>
  <si>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</si>
  <si>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</si>
  <si>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</si>
  <si>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</si>
  <si>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</si>
  <si>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</si>
  <si>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</si>
  <si>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</si>
  <si>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</si>
  <si>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</si>
  <si>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</si>
  <si>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</si>
  <si>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</si>
  <si>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</si>
  <si>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</si>
  <si>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</si>
  <si>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M 22-04</t>
  </si>
  <si>
    <t>Приобретение комплекта сервера Dell EMC PE R640 8B (2x Gold 6234 3.3Ghz 8C 24.75Mb/HSP  Kit/PF Kit/4x 16GB 3200Mhz Kit/PERC
H750/2x 480GB SSD SATA RI/2x 1.2TB SAS 10k/4x GbE/2x 750W/iDRAC9 Ent./Bezel/Rails/3yw ProSupport NBD</t>
  </si>
  <si>
    <t>Обеспечение текущей деятельности в сфере электроэнергетики</t>
  </si>
  <si>
    <t>Обновление компьютерной техники</t>
  </si>
  <si>
    <t>Приобретение комплекта сервера Dell EMC PE R640 8B (2x Gold 6234 3.3Ghz 8C 24.75Mb/HSP  Kit/PF Kit/4x 16GB 3200Mhz Kit/PERC H750/2x 480GB SSD SATA RI/2x 1.2TB SAS 10k/4x GbE/2x 750W/iDRAC9 Ent./Bezel/Rails/3yw ProSupport NBD</t>
  </si>
  <si>
    <t>Обеспечение текущей деятельности</t>
  </si>
  <si>
    <t>2024 год</t>
  </si>
  <si>
    <t>Приобретение комплекта сервера Dell EMC PE R640 8B (2x Gold 6234 3.3Ghz 8C 24.75Mb/HSP  Kit/PF Kit/4x 16GB 3200Mhz Kit/PERC H750/2x 480GB SSD SATA RI/2x 1.2TB SAS 10k/4x GbE/2x 750W/iDRAC9 Ent./Bezel/Rails/3yw ProSupport NBD -792 333,33 рублей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</si>
</sst>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4" zoomScale="80" zoomScaleSheetLayoutView="80" workbookViewId="0">
      <selection activeCell="A12" sqref="A12:C12"/>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3" t="s">
        <v>549</v>
      </c>
      <c r="B5" s="403"/>
      <c r="C5" s="403"/>
      <c r="D5" s="147"/>
      <c r="E5" s="147"/>
      <c r="F5" s="147"/>
      <c r="G5" s="147"/>
      <c r="H5" s="147"/>
      <c r="I5" s="147"/>
      <c r="J5" s="147"/>
    </row>
    <row r="6" spans="1:22" s="15" customFormat="1" ht="18.75" x14ac:dyDescent="0.3">
      <c r="A6" s="163"/>
      <c r="H6" s="162"/>
    </row>
    <row r="7" spans="1:22" s="15" customFormat="1" ht="18.75" x14ac:dyDescent="0.2">
      <c r="A7" s="407" t="s">
        <v>7</v>
      </c>
      <c r="B7" s="407"/>
      <c r="C7" s="407"/>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8" t="s">
        <v>550</v>
      </c>
      <c r="B9" s="408"/>
      <c r="C9" s="408"/>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4" t="s">
        <v>6</v>
      </c>
      <c r="B10" s="404"/>
      <c r="C10" s="404"/>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6" t="s">
        <v>604</v>
      </c>
      <c r="B12" s="406"/>
      <c r="C12" s="406"/>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4" t="s">
        <v>5</v>
      </c>
      <c r="B13" s="404"/>
      <c r="C13" s="404"/>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09" t="s">
        <v>605</v>
      </c>
      <c r="B15" s="409"/>
      <c r="C15" s="409"/>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4" t="s">
        <v>4</v>
      </c>
      <c r="B16" s="404"/>
      <c r="C16" s="404"/>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5" t="s">
        <v>494</v>
      </c>
      <c r="B18" s="406"/>
      <c r="C18" s="406"/>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531</v>
      </c>
      <c r="C23" s="144" t="s">
        <v>530</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0"/>
      <c r="B24" s="401"/>
      <c r="C24" s="402"/>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538</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532</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0"/>
      <c r="B39" s="401"/>
      <c r="C39" s="402"/>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e">
        <f>CONCATENATE("Фхо=",ROUND('6.2. Паспорт фин осв ввод'!C24,2)," млн.руб.")</f>
        <v>#VALUE!</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0"/>
      <c r="B47" s="401"/>
      <c r="C47" s="402"/>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534</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534</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0,95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0,79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U31" sqref="U31"/>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59"/>
      <c r="B5" s="59"/>
      <c r="C5" s="59"/>
      <c r="D5" s="59"/>
      <c r="E5" s="59"/>
      <c r="F5" s="59"/>
      <c r="AC5" s="14"/>
    </row>
    <row r="6" spans="1:29"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6" t="str">
        <f>'1. паспорт местоположение'!A9:C9</f>
        <v>Акционерное общество "Западная энергетическая компания"</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6" t="str">
        <f>'1. паспорт местоположение'!A12:C12</f>
        <v>M 22-04</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0"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59"/>
      <c r="AB17" s="59"/>
    </row>
    <row r="18" spans="1:32" x14ac:dyDescent="0.25">
      <c r="A18" s="494" t="s">
        <v>479</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59"/>
      <c r="B19" s="59"/>
      <c r="C19" s="59"/>
      <c r="D19" s="59"/>
      <c r="E19" s="59"/>
      <c r="F19" s="59"/>
      <c r="AB19" s="59"/>
    </row>
    <row r="20" spans="1:32" ht="33" customHeight="1" x14ac:dyDescent="0.25">
      <c r="A20" s="484" t="s">
        <v>182</v>
      </c>
      <c r="B20" s="484" t="s">
        <v>181</v>
      </c>
      <c r="C20" s="483" t="s">
        <v>180</v>
      </c>
      <c r="D20" s="483"/>
      <c r="E20" s="487" t="s">
        <v>179</v>
      </c>
      <c r="F20" s="487"/>
      <c r="G20" s="484" t="s">
        <v>554</v>
      </c>
      <c r="H20" s="481" t="s">
        <v>553</v>
      </c>
      <c r="I20" s="482"/>
      <c r="J20" s="482"/>
      <c r="K20" s="482"/>
      <c r="L20" s="481" t="s">
        <v>540</v>
      </c>
      <c r="M20" s="482"/>
      <c r="N20" s="482"/>
      <c r="O20" s="482"/>
      <c r="P20" s="481" t="s">
        <v>539</v>
      </c>
      <c r="Q20" s="482"/>
      <c r="R20" s="482"/>
      <c r="S20" s="482"/>
      <c r="T20" s="481" t="s">
        <v>543</v>
      </c>
      <c r="U20" s="482"/>
      <c r="V20" s="482"/>
      <c r="W20" s="482"/>
      <c r="X20" s="481" t="s">
        <v>610</v>
      </c>
      <c r="Y20" s="482"/>
      <c r="Z20" s="482"/>
      <c r="AA20" s="482"/>
      <c r="AB20" s="492" t="s">
        <v>178</v>
      </c>
      <c r="AC20" s="492"/>
      <c r="AD20" s="69"/>
      <c r="AE20" s="69"/>
      <c r="AF20" s="69"/>
    </row>
    <row r="21" spans="1:32" ht="99.75" customHeight="1" x14ac:dyDescent="0.25">
      <c r="A21" s="485"/>
      <c r="B21" s="485"/>
      <c r="C21" s="483"/>
      <c r="D21" s="483"/>
      <c r="E21" s="487"/>
      <c r="F21" s="487"/>
      <c r="G21" s="485"/>
      <c r="H21" s="483" t="s">
        <v>2</v>
      </c>
      <c r="I21" s="483"/>
      <c r="J21" s="483" t="s">
        <v>555</v>
      </c>
      <c r="K21" s="483"/>
      <c r="L21" s="483" t="s">
        <v>2</v>
      </c>
      <c r="M21" s="483"/>
      <c r="N21" s="483" t="s">
        <v>555</v>
      </c>
      <c r="O21" s="483"/>
      <c r="P21" s="483" t="s">
        <v>2</v>
      </c>
      <c r="Q21" s="483"/>
      <c r="R21" s="483" t="s">
        <v>177</v>
      </c>
      <c r="S21" s="483"/>
      <c r="T21" s="483" t="s">
        <v>2</v>
      </c>
      <c r="U21" s="483"/>
      <c r="V21" s="483" t="s">
        <v>177</v>
      </c>
      <c r="W21" s="483"/>
      <c r="X21" s="483" t="s">
        <v>2</v>
      </c>
      <c r="Y21" s="483"/>
      <c r="Z21" s="483" t="s">
        <v>177</v>
      </c>
      <c r="AA21" s="483"/>
      <c r="AB21" s="492"/>
      <c r="AC21" s="492"/>
    </row>
    <row r="22" spans="1:32" ht="89.25" customHeight="1" x14ac:dyDescent="0.25">
      <c r="A22" s="486"/>
      <c r="B22" s="486"/>
      <c r="C22" s="213" t="s">
        <v>2</v>
      </c>
      <c r="D22" s="213" t="s">
        <v>177</v>
      </c>
      <c r="E22" s="192" t="s">
        <v>552</v>
      </c>
      <c r="F22" s="192" t="s">
        <v>551</v>
      </c>
      <c r="G22" s="486"/>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544</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0.95079999599999987</v>
      </c>
      <c r="E24" s="227">
        <f t="shared" ref="E24:W24" si="1">SUM(E25:E29)</f>
        <v>0</v>
      </c>
      <c r="F24" s="227">
        <f>D24</f>
        <v>0.95079999599999987</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0.95079999599999987</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f>
        <v>0.95079999599999987</v>
      </c>
    </row>
    <row r="25" spans="1:32" ht="24" customHeight="1" x14ac:dyDescent="0.25">
      <c r="A25" s="229" t="s">
        <v>175</v>
      </c>
      <c r="B25" s="230" t="s">
        <v>174</v>
      </c>
      <c r="C25" s="227" t="s">
        <v>526</v>
      </c>
      <c r="D25" s="227">
        <v>0</v>
      </c>
      <c r="E25" s="231" t="str">
        <f>C25</f>
        <v>нд</v>
      </c>
      <c r="F25" s="227">
        <f t="shared" ref="F25:F64" si="2">D25</f>
        <v>0</v>
      </c>
      <c r="G25" s="232">
        <v>0</v>
      </c>
      <c r="H25" s="227" t="s">
        <v>526</v>
      </c>
      <c r="I25" s="250">
        <v>0</v>
      </c>
      <c r="J25" s="250">
        <v>0</v>
      </c>
      <c r="K25" s="250">
        <v>0</v>
      </c>
      <c r="L25" s="227" t="s">
        <v>526</v>
      </c>
      <c r="M25" s="232">
        <v>0</v>
      </c>
      <c r="N25" s="232">
        <v>0</v>
      </c>
      <c r="O25" s="232">
        <v>0</v>
      </c>
      <c r="P25" s="227" t="s">
        <v>526</v>
      </c>
      <c r="Q25" s="232">
        <v>0</v>
      </c>
      <c r="R25" s="227">
        <f t="shared" ref="R25:R64" si="3">D25</f>
        <v>0</v>
      </c>
      <c r="S25" s="232">
        <v>0</v>
      </c>
      <c r="T25" s="227" t="s">
        <v>526</v>
      </c>
      <c r="U25" s="232">
        <v>0</v>
      </c>
      <c r="V25" s="232">
        <v>0</v>
      </c>
      <c r="W25" s="232">
        <v>0</v>
      </c>
      <c r="X25" s="227" t="s">
        <v>526</v>
      </c>
      <c r="Y25" s="250">
        <v>0</v>
      </c>
      <c r="Z25" s="250">
        <v>0</v>
      </c>
      <c r="AA25" s="250">
        <v>0</v>
      </c>
      <c r="AB25" s="227" t="s">
        <v>526</v>
      </c>
      <c r="AC25" s="228">
        <f t="shared" ref="AC25:AC64" si="4">N25+R25+V25</f>
        <v>0</v>
      </c>
    </row>
    <row r="26" spans="1:32" x14ac:dyDescent="0.25">
      <c r="A26" s="229" t="s">
        <v>173</v>
      </c>
      <c r="B26" s="230" t="s">
        <v>172</v>
      </c>
      <c r="C26" s="227" t="s">
        <v>526</v>
      </c>
      <c r="D26" s="227">
        <v>0</v>
      </c>
      <c r="E26" s="232" t="str">
        <f t="shared" ref="E26:E64" si="5">C26</f>
        <v>нд</v>
      </c>
      <c r="F26" s="227">
        <f t="shared" si="2"/>
        <v>0</v>
      </c>
      <c r="G26" s="232">
        <v>0</v>
      </c>
      <c r="H26" s="227" t="s">
        <v>526</v>
      </c>
      <c r="I26" s="250">
        <v>0</v>
      </c>
      <c r="J26" s="250">
        <v>0</v>
      </c>
      <c r="K26" s="250">
        <v>0</v>
      </c>
      <c r="L26" s="227" t="s">
        <v>526</v>
      </c>
      <c r="M26" s="232">
        <v>0</v>
      </c>
      <c r="N26" s="232">
        <v>0</v>
      </c>
      <c r="O26" s="232">
        <v>0</v>
      </c>
      <c r="P26" s="227" t="s">
        <v>526</v>
      </c>
      <c r="Q26" s="232">
        <v>0</v>
      </c>
      <c r="R26" s="227">
        <f t="shared" si="3"/>
        <v>0</v>
      </c>
      <c r="S26" s="232">
        <v>0</v>
      </c>
      <c r="T26" s="227" t="s">
        <v>526</v>
      </c>
      <c r="U26" s="232">
        <v>0</v>
      </c>
      <c r="V26" s="232">
        <v>0</v>
      </c>
      <c r="W26" s="232">
        <v>0</v>
      </c>
      <c r="X26" s="227" t="s">
        <v>526</v>
      </c>
      <c r="Y26" s="250">
        <v>0</v>
      </c>
      <c r="Z26" s="250">
        <v>0</v>
      </c>
      <c r="AA26" s="250">
        <v>0</v>
      </c>
      <c r="AB26" s="227" t="s">
        <v>526</v>
      </c>
      <c r="AC26" s="228">
        <f t="shared" si="4"/>
        <v>0</v>
      </c>
    </row>
    <row r="27" spans="1:32" ht="31.5" x14ac:dyDescent="0.25">
      <c r="A27" s="229" t="s">
        <v>171</v>
      </c>
      <c r="B27" s="230" t="s">
        <v>416</v>
      </c>
      <c r="C27" s="227" t="s">
        <v>526</v>
      </c>
      <c r="D27" s="227">
        <v>0.95079999599999987</v>
      </c>
      <c r="E27" s="232" t="str">
        <f t="shared" si="5"/>
        <v>нд</v>
      </c>
      <c r="F27" s="227">
        <f t="shared" si="2"/>
        <v>0.95079999599999987</v>
      </c>
      <c r="G27" s="232">
        <v>0</v>
      </c>
      <c r="H27" s="227" t="s">
        <v>526</v>
      </c>
      <c r="I27" s="250">
        <v>0</v>
      </c>
      <c r="J27" s="250">
        <v>0</v>
      </c>
      <c r="K27" s="250">
        <v>0</v>
      </c>
      <c r="L27" s="227" t="s">
        <v>526</v>
      </c>
      <c r="M27" s="232">
        <v>0</v>
      </c>
      <c r="N27" s="232">
        <v>0</v>
      </c>
      <c r="O27" s="232">
        <v>0</v>
      </c>
      <c r="P27" s="227" t="s">
        <v>526</v>
      </c>
      <c r="Q27" s="232">
        <v>0</v>
      </c>
      <c r="R27" s="227">
        <f>R30*1.2</f>
        <v>0.95079999599999987</v>
      </c>
      <c r="S27" s="232">
        <v>0</v>
      </c>
      <c r="T27" s="227" t="s">
        <v>526</v>
      </c>
      <c r="U27" s="232">
        <v>0</v>
      </c>
      <c r="V27" s="232">
        <v>0</v>
      </c>
      <c r="W27" s="232">
        <v>0</v>
      </c>
      <c r="X27" s="227" t="s">
        <v>526</v>
      </c>
      <c r="Y27" s="250">
        <v>0</v>
      </c>
      <c r="Z27" s="250">
        <v>0</v>
      </c>
      <c r="AA27" s="250">
        <v>0</v>
      </c>
      <c r="AB27" s="227" t="s">
        <v>526</v>
      </c>
      <c r="AC27" s="228">
        <f t="shared" si="4"/>
        <v>0.95079999599999987</v>
      </c>
    </row>
    <row r="28" spans="1:32" x14ac:dyDescent="0.25">
      <c r="A28" s="229" t="s">
        <v>170</v>
      </c>
      <c r="B28" s="230" t="s">
        <v>169</v>
      </c>
      <c r="C28" s="227" t="s">
        <v>526</v>
      </c>
      <c r="D28" s="227">
        <v>0</v>
      </c>
      <c r="E28" s="232" t="str">
        <f t="shared" si="5"/>
        <v>нд</v>
      </c>
      <c r="F28" s="227">
        <f t="shared" si="2"/>
        <v>0</v>
      </c>
      <c r="G28" s="232">
        <v>0</v>
      </c>
      <c r="H28" s="227" t="s">
        <v>526</v>
      </c>
      <c r="I28" s="250">
        <v>0</v>
      </c>
      <c r="J28" s="250">
        <v>0</v>
      </c>
      <c r="K28" s="250">
        <v>0</v>
      </c>
      <c r="L28" s="227" t="s">
        <v>526</v>
      </c>
      <c r="M28" s="232">
        <v>0</v>
      </c>
      <c r="N28" s="232">
        <v>0</v>
      </c>
      <c r="O28" s="232">
        <v>0</v>
      </c>
      <c r="P28" s="227" t="s">
        <v>526</v>
      </c>
      <c r="Q28" s="232">
        <v>0</v>
      </c>
      <c r="R28" s="227">
        <f t="shared" si="3"/>
        <v>0</v>
      </c>
      <c r="S28" s="232">
        <v>0</v>
      </c>
      <c r="T28" s="227" t="s">
        <v>526</v>
      </c>
      <c r="U28" s="232">
        <v>0</v>
      </c>
      <c r="V28" s="232">
        <v>0</v>
      </c>
      <c r="W28" s="232">
        <v>0</v>
      </c>
      <c r="X28" s="227" t="s">
        <v>526</v>
      </c>
      <c r="Y28" s="250">
        <v>0</v>
      </c>
      <c r="Z28" s="250">
        <v>0</v>
      </c>
      <c r="AA28" s="250">
        <v>0</v>
      </c>
      <c r="AB28" s="227" t="s">
        <v>526</v>
      </c>
      <c r="AC28" s="228">
        <f t="shared" si="4"/>
        <v>0</v>
      </c>
    </row>
    <row r="29" spans="1:32" x14ac:dyDescent="0.25">
      <c r="A29" s="229" t="s">
        <v>168</v>
      </c>
      <c r="B29" s="68" t="s">
        <v>167</v>
      </c>
      <c r="C29" s="227" t="s">
        <v>526</v>
      </c>
      <c r="D29" s="227">
        <v>0</v>
      </c>
      <c r="E29" s="232" t="str">
        <f t="shared" si="5"/>
        <v>нд</v>
      </c>
      <c r="F29" s="227">
        <f t="shared" si="2"/>
        <v>0</v>
      </c>
      <c r="G29" s="232">
        <v>0</v>
      </c>
      <c r="H29" s="227" t="s">
        <v>526</v>
      </c>
      <c r="I29" s="250">
        <v>0</v>
      </c>
      <c r="J29" s="250">
        <v>0</v>
      </c>
      <c r="K29" s="250">
        <v>0</v>
      </c>
      <c r="L29" s="227" t="s">
        <v>526</v>
      </c>
      <c r="M29" s="232">
        <v>0</v>
      </c>
      <c r="N29" s="232">
        <v>0</v>
      </c>
      <c r="O29" s="232">
        <v>0</v>
      </c>
      <c r="P29" s="227" t="s">
        <v>526</v>
      </c>
      <c r="Q29" s="232">
        <v>0</v>
      </c>
      <c r="R29" s="227">
        <f t="shared" si="3"/>
        <v>0</v>
      </c>
      <c r="S29" s="232">
        <v>0</v>
      </c>
      <c r="T29" s="227" t="s">
        <v>526</v>
      </c>
      <c r="U29" s="232">
        <v>0</v>
      </c>
      <c r="V29" s="232">
        <v>0</v>
      </c>
      <c r="W29" s="232">
        <v>0</v>
      </c>
      <c r="X29" s="227" t="s">
        <v>526</v>
      </c>
      <c r="Y29" s="250">
        <v>0</v>
      </c>
      <c r="Z29" s="250">
        <v>0</v>
      </c>
      <c r="AA29" s="250">
        <v>0</v>
      </c>
      <c r="AB29" s="227" t="s">
        <v>526</v>
      </c>
      <c r="AC29" s="228">
        <f t="shared" si="4"/>
        <v>0</v>
      </c>
    </row>
    <row r="30" spans="1:32" ht="47.25" x14ac:dyDescent="0.25">
      <c r="A30" s="225" t="s">
        <v>61</v>
      </c>
      <c r="B30" s="226" t="s">
        <v>166</v>
      </c>
      <c r="C30" s="227" t="s">
        <v>526</v>
      </c>
      <c r="D30" s="227">
        <v>0.79233332999999995</v>
      </c>
      <c r="E30" s="227" t="str">
        <f t="shared" si="5"/>
        <v>нд</v>
      </c>
      <c r="F30" s="227">
        <f t="shared" si="2"/>
        <v>0.79233332999999995</v>
      </c>
      <c r="G30" s="227">
        <f>SUM(G31:G34)</f>
        <v>0</v>
      </c>
      <c r="H30" s="227" t="s">
        <v>526</v>
      </c>
      <c r="I30" s="227">
        <v>0</v>
      </c>
      <c r="J30" s="227">
        <v>0</v>
      </c>
      <c r="K30" s="227">
        <v>0</v>
      </c>
      <c r="L30" s="227" t="s">
        <v>526</v>
      </c>
      <c r="M30" s="227">
        <f t="shared" ref="M30:W30" si="6">SUM(M31:M34)</f>
        <v>0</v>
      </c>
      <c r="N30" s="227">
        <f t="shared" si="6"/>
        <v>0</v>
      </c>
      <c r="O30" s="227">
        <f t="shared" si="6"/>
        <v>0</v>
      </c>
      <c r="P30" s="227" t="s">
        <v>526</v>
      </c>
      <c r="Q30" s="227">
        <f t="shared" si="6"/>
        <v>0</v>
      </c>
      <c r="R30" s="227">
        <f>R31+R32+R33+R34</f>
        <v>0.79233332999999995</v>
      </c>
      <c r="S30" s="227">
        <f t="shared" si="6"/>
        <v>0</v>
      </c>
      <c r="T30" s="227" t="s">
        <v>526</v>
      </c>
      <c r="U30" s="227">
        <f t="shared" si="6"/>
        <v>0</v>
      </c>
      <c r="V30" s="227">
        <f t="shared" si="6"/>
        <v>0</v>
      </c>
      <c r="W30" s="227">
        <f t="shared" si="6"/>
        <v>0</v>
      </c>
      <c r="X30" s="227" t="s">
        <v>526</v>
      </c>
      <c r="Y30" s="227">
        <v>0</v>
      </c>
      <c r="Z30" s="227">
        <v>0</v>
      </c>
      <c r="AA30" s="227">
        <v>0</v>
      </c>
      <c r="AB30" s="227" t="s">
        <v>526</v>
      </c>
      <c r="AC30" s="228">
        <f t="shared" si="4"/>
        <v>0.79233332999999995</v>
      </c>
    </row>
    <row r="31" spans="1:32" x14ac:dyDescent="0.25">
      <c r="A31" s="225" t="s">
        <v>165</v>
      </c>
      <c r="B31" s="230" t="s">
        <v>164</v>
      </c>
      <c r="C31" s="227" t="s">
        <v>526</v>
      </c>
      <c r="D31" s="227">
        <v>0</v>
      </c>
      <c r="E31" s="232" t="str">
        <f t="shared" si="5"/>
        <v>нд</v>
      </c>
      <c r="F31" s="227">
        <f t="shared" si="2"/>
        <v>0</v>
      </c>
      <c r="G31" s="232">
        <v>0</v>
      </c>
      <c r="H31" s="227" t="s">
        <v>526</v>
      </c>
      <c r="I31" s="250">
        <v>0</v>
      </c>
      <c r="J31" s="250">
        <v>0</v>
      </c>
      <c r="K31" s="250">
        <v>0</v>
      </c>
      <c r="L31" s="227" t="s">
        <v>526</v>
      </c>
      <c r="M31" s="232">
        <v>0</v>
      </c>
      <c r="N31" s="232">
        <v>0</v>
      </c>
      <c r="O31" s="232">
        <v>0</v>
      </c>
      <c r="P31" s="227" t="s">
        <v>526</v>
      </c>
      <c r="Q31" s="232">
        <v>0</v>
      </c>
      <c r="R31" s="227">
        <f t="shared" si="3"/>
        <v>0</v>
      </c>
      <c r="S31" s="232">
        <v>0</v>
      </c>
      <c r="T31" s="227" t="s">
        <v>526</v>
      </c>
      <c r="U31" s="232">
        <v>0</v>
      </c>
      <c r="V31" s="232">
        <v>0</v>
      </c>
      <c r="W31" s="232">
        <v>0</v>
      </c>
      <c r="X31" s="227" t="s">
        <v>526</v>
      </c>
      <c r="Y31" s="250">
        <v>0</v>
      </c>
      <c r="Z31" s="250">
        <v>0</v>
      </c>
      <c r="AA31" s="250">
        <v>0</v>
      </c>
      <c r="AB31" s="227" t="s">
        <v>526</v>
      </c>
      <c r="AC31" s="228">
        <f t="shared" si="4"/>
        <v>0</v>
      </c>
    </row>
    <row r="32" spans="1:32" ht="31.5" x14ac:dyDescent="0.25">
      <c r="A32" s="225" t="s">
        <v>163</v>
      </c>
      <c r="B32" s="230" t="s">
        <v>162</v>
      </c>
      <c r="C32" s="227" t="s">
        <v>526</v>
      </c>
      <c r="D32" s="227">
        <v>0</v>
      </c>
      <c r="E32" s="232" t="str">
        <f t="shared" si="5"/>
        <v>нд</v>
      </c>
      <c r="F32" s="227">
        <f t="shared" si="2"/>
        <v>0</v>
      </c>
      <c r="G32" s="232">
        <v>0</v>
      </c>
      <c r="H32" s="227" t="s">
        <v>526</v>
      </c>
      <c r="I32" s="250">
        <v>0</v>
      </c>
      <c r="J32" s="250">
        <v>0</v>
      </c>
      <c r="K32" s="250">
        <v>0</v>
      </c>
      <c r="L32" s="227" t="s">
        <v>526</v>
      </c>
      <c r="M32" s="232">
        <v>0</v>
      </c>
      <c r="N32" s="232">
        <v>0</v>
      </c>
      <c r="O32" s="232">
        <v>0</v>
      </c>
      <c r="P32" s="227" t="s">
        <v>526</v>
      </c>
      <c r="Q32" s="232">
        <v>0</v>
      </c>
      <c r="R32" s="227">
        <f t="shared" si="3"/>
        <v>0</v>
      </c>
      <c r="S32" s="232">
        <v>0</v>
      </c>
      <c r="T32" s="227" t="s">
        <v>526</v>
      </c>
      <c r="U32" s="232">
        <v>0</v>
      </c>
      <c r="V32" s="232">
        <v>0</v>
      </c>
      <c r="W32" s="232">
        <v>0</v>
      </c>
      <c r="X32" s="227" t="s">
        <v>526</v>
      </c>
      <c r="Y32" s="250">
        <v>0</v>
      </c>
      <c r="Z32" s="250">
        <v>0</v>
      </c>
      <c r="AA32" s="250">
        <v>0</v>
      </c>
      <c r="AB32" s="227" t="s">
        <v>526</v>
      </c>
      <c r="AC32" s="228">
        <f t="shared" si="4"/>
        <v>0</v>
      </c>
    </row>
    <row r="33" spans="1:29" x14ac:dyDescent="0.25">
      <c r="A33" s="225" t="s">
        <v>161</v>
      </c>
      <c r="B33" s="230" t="s">
        <v>160</v>
      </c>
      <c r="C33" s="227" t="s">
        <v>526</v>
      </c>
      <c r="D33" s="227">
        <v>0.79233332999999995</v>
      </c>
      <c r="E33" s="232" t="str">
        <f t="shared" si="5"/>
        <v>нд</v>
      </c>
      <c r="F33" s="227">
        <f t="shared" si="2"/>
        <v>0.79233332999999995</v>
      </c>
      <c r="G33" s="232">
        <v>0</v>
      </c>
      <c r="H33" s="227" t="s">
        <v>526</v>
      </c>
      <c r="I33" s="250">
        <v>0</v>
      </c>
      <c r="J33" s="250">
        <v>0</v>
      </c>
      <c r="K33" s="250">
        <v>0</v>
      </c>
      <c r="L33" s="227" t="s">
        <v>526</v>
      </c>
      <c r="M33" s="232">
        <v>0</v>
      </c>
      <c r="N33" s="232">
        <v>0</v>
      </c>
      <c r="O33" s="232">
        <v>0</v>
      </c>
      <c r="P33" s="227" t="s">
        <v>526</v>
      </c>
      <c r="Q33" s="232">
        <v>0</v>
      </c>
      <c r="R33" s="227">
        <v>0.79233332999999995</v>
      </c>
      <c r="S33" s="232">
        <v>0</v>
      </c>
      <c r="T33" s="227" t="s">
        <v>526</v>
      </c>
      <c r="U33" s="232">
        <v>0</v>
      </c>
      <c r="V33" s="232">
        <v>0</v>
      </c>
      <c r="W33" s="232">
        <v>0</v>
      </c>
      <c r="X33" s="227" t="s">
        <v>526</v>
      </c>
      <c r="Y33" s="250">
        <v>0</v>
      </c>
      <c r="Z33" s="250">
        <v>0</v>
      </c>
      <c r="AA33" s="250">
        <v>0</v>
      </c>
      <c r="AB33" s="227" t="s">
        <v>526</v>
      </c>
      <c r="AC33" s="228">
        <f t="shared" si="4"/>
        <v>0.79233332999999995</v>
      </c>
    </row>
    <row r="34" spans="1:29" x14ac:dyDescent="0.25">
      <c r="A34" s="225" t="s">
        <v>159</v>
      </c>
      <c r="B34" s="230" t="s">
        <v>158</v>
      </c>
      <c r="C34" s="227" t="s">
        <v>526</v>
      </c>
      <c r="D34" s="227">
        <v>0</v>
      </c>
      <c r="E34" s="232" t="str">
        <f t="shared" si="5"/>
        <v>нд</v>
      </c>
      <c r="F34" s="227">
        <f t="shared" si="2"/>
        <v>0</v>
      </c>
      <c r="G34" s="232">
        <v>0</v>
      </c>
      <c r="H34" s="227" t="s">
        <v>526</v>
      </c>
      <c r="I34" s="250">
        <v>0</v>
      </c>
      <c r="J34" s="250">
        <v>0</v>
      </c>
      <c r="K34" s="250">
        <v>0</v>
      </c>
      <c r="L34" s="227" t="s">
        <v>526</v>
      </c>
      <c r="M34" s="232">
        <v>0</v>
      </c>
      <c r="N34" s="232">
        <v>0</v>
      </c>
      <c r="O34" s="232">
        <v>0</v>
      </c>
      <c r="P34" s="227" t="s">
        <v>526</v>
      </c>
      <c r="Q34" s="232">
        <v>0</v>
      </c>
      <c r="R34" s="227">
        <f t="shared" si="3"/>
        <v>0</v>
      </c>
      <c r="S34" s="232">
        <v>0</v>
      </c>
      <c r="T34" s="227" t="s">
        <v>526</v>
      </c>
      <c r="U34" s="232">
        <v>0</v>
      </c>
      <c r="V34" s="232">
        <v>0</v>
      </c>
      <c r="W34" s="232">
        <v>0</v>
      </c>
      <c r="X34" s="227" t="s">
        <v>526</v>
      </c>
      <c r="Y34" s="250">
        <v>0</v>
      </c>
      <c r="Z34" s="250">
        <v>0</v>
      </c>
      <c r="AA34" s="250">
        <v>0</v>
      </c>
      <c r="AB34" s="227" t="s">
        <v>526</v>
      </c>
      <c r="AC34" s="228">
        <f t="shared" si="4"/>
        <v>0</v>
      </c>
    </row>
    <row r="35" spans="1:29" ht="31.5" x14ac:dyDescent="0.25">
      <c r="A35" s="225" t="s">
        <v>60</v>
      </c>
      <c r="B35" s="226" t="s">
        <v>157</v>
      </c>
      <c r="C35" s="227" t="s">
        <v>526</v>
      </c>
      <c r="D35" s="227">
        <v>0</v>
      </c>
      <c r="E35" s="233" t="str">
        <f t="shared" si="5"/>
        <v>нд</v>
      </c>
      <c r="F35" s="227">
        <f t="shared" si="2"/>
        <v>0</v>
      </c>
      <c r="G35" s="227">
        <v>0</v>
      </c>
      <c r="H35" s="227" t="s">
        <v>526</v>
      </c>
      <c r="I35" s="227">
        <v>0</v>
      </c>
      <c r="J35" s="227">
        <v>0</v>
      </c>
      <c r="K35" s="227">
        <v>0</v>
      </c>
      <c r="L35" s="227" t="s">
        <v>526</v>
      </c>
      <c r="M35" s="227">
        <v>0</v>
      </c>
      <c r="N35" s="227">
        <v>0</v>
      </c>
      <c r="O35" s="227">
        <v>0</v>
      </c>
      <c r="P35" s="227" t="s">
        <v>526</v>
      </c>
      <c r="Q35" s="227">
        <v>0</v>
      </c>
      <c r="R35" s="227">
        <f t="shared" si="3"/>
        <v>0</v>
      </c>
      <c r="S35" s="227">
        <v>0</v>
      </c>
      <c r="T35" s="227" t="s">
        <v>526</v>
      </c>
      <c r="U35" s="227">
        <v>0</v>
      </c>
      <c r="V35" s="227">
        <v>0</v>
      </c>
      <c r="W35" s="227">
        <v>0</v>
      </c>
      <c r="X35" s="227" t="s">
        <v>526</v>
      </c>
      <c r="Y35" s="227">
        <v>0</v>
      </c>
      <c r="Z35" s="227">
        <v>0</v>
      </c>
      <c r="AA35" s="227">
        <v>0</v>
      </c>
      <c r="AB35" s="227" t="s">
        <v>526</v>
      </c>
      <c r="AC35" s="228">
        <f t="shared" si="4"/>
        <v>0</v>
      </c>
    </row>
    <row r="36" spans="1:29" ht="31.5" x14ac:dyDescent="0.25">
      <c r="A36" s="229" t="s">
        <v>156</v>
      </c>
      <c r="B36" s="234" t="s">
        <v>155</v>
      </c>
      <c r="C36" s="227" t="s">
        <v>526</v>
      </c>
      <c r="D36" s="227">
        <v>0</v>
      </c>
      <c r="E36" s="232" t="str">
        <f t="shared" si="5"/>
        <v>нд</v>
      </c>
      <c r="F36" s="227">
        <f t="shared" si="2"/>
        <v>0</v>
      </c>
      <c r="G36" s="232">
        <v>0</v>
      </c>
      <c r="H36" s="227" t="s">
        <v>526</v>
      </c>
      <c r="I36" s="250">
        <v>0</v>
      </c>
      <c r="J36" s="250">
        <v>0</v>
      </c>
      <c r="K36" s="250">
        <v>0</v>
      </c>
      <c r="L36" s="227" t="s">
        <v>526</v>
      </c>
      <c r="M36" s="232">
        <v>0</v>
      </c>
      <c r="N36" s="232">
        <v>0</v>
      </c>
      <c r="O36" s="232">
        <v>0</v>
      </c>
      <c r="P36" s="227" t="s">
        <v>526</v>
      </c>
      <c r="Q36" s="232">
        <v>0</v>
      </c>
      <c r="R36" s="227">
        <f t="shared" si="3"/>
        <v>0</v>
      </c>
      <c r="S36" s="232">
        <v>0</v>
      </c>
      <c r="T36" s="227" t="s">
        <v>526</v>
      </c>
      <c r="U36" s="232">
        <v>0</v>
      </c>
      <c r="V36" s="232">
        <v>0</v>
      </c>
      <c r="W36" s="232">
        <v>0</v>
      </c>
      <c r="X36" s="227" t="s">
        <v>526</v>
      </c>
      <c r="Y36" s="250">
        <v>0</v>
      </c>
      <c r="Z36" s="250">
        <v>0</v>
      </c>
      <c r="AA36" s="250">
        <v>0</v>
      </c>
      <c r="AB36" s="227" t="s">
        <v>526</v>
      </c>
      <c r="AC36" s="228">
        <f t="shared" si="4"/>
        <v>0</v>
      </c>
    </row>
    <row r="37" spans="1:29" x14ac:dyDescent="0.25">
      <c r="A37" s="229" t="s">
        <v>154</v>
      </c>
      <c r="B37" s="234" t="s">
        <v>144</v>
      </c>
      <c r="C37" s="227" t="s">
        <v>526</v>
      </c>
      <c r="D37" s="227">
        <v>0</v>
      </c>
      <c r="E37" s="232" t="str">
        <f t="shared" si="5"/>
        <v>нд</v>
      </c>
      <c r="F37" s="227">
        <f t="shared" si="2"/>
        <v>0</v>
      </c>
      <c r="G37" s="232">
        <v>0</v>
      </c>
      <c r="H37" s="227" t="s">
        <v>526</v>
      </c>
      <c r="I37" s="250">
        <v>0</v>
      </c>
      <c r="J37" s="250">
        <v>0</v>
      </c>
      <c r="K37" s="250">
        <v>0</v>
      </c>
      <c r="L37" s="227" t="s">
        <v>526</v>
      </c>
      <c r="M37" s="232">
        <v>0</v>
      </c>
      <c r="N37" s="232">
        <v>0</v>
      </c>
      <c r="O37" s="232">
        <v>0</v>
      </c>
      <c r="P37" s="227" t="s">
        <v>526</v>
      </c>
      <c r="Q37" s="232">
        <v>0</v>
      </c>
      <c r="R37" s="227">
        <f t="shared" si="3"/>
        <v>0</v>
      </c>
      <c r="S37" s="232">
        <v>0</v>
      </c>
      <c r="T37" s="227" t="s">
        <v>526</v>
      </c>
      <c r="U37" s="232">
        <v>0</v>
      </c>
      <c r="V37" s="232">
        <v>0</v>
      </c>
      <c r="W37" s="232">
        <v>0</v>
      </c>
      <c r="X37" s="227" t="s">
        <v>526</v>
      </c>
      <c r="Y37" s="250">
        <v>0</v>
      </c>
      <c r="Z37" s="250">
        <v>0</v>
      </c>
      <c r="AA37" s="250">
        <v>0</v>
      </c>
      <c r="AB37" s="227" t="s">
        <v>526</v>
      </c>
      <c r="AC37" s="228">
        <f t="shared" si="4"/>
        <v>0</v>
      </c>
    </row>
    <row r="38" spans="1:29" x14ac:dyDescent="0.25">
      <c r="A38" s="229" t="s">
        <v>153</v>
      </c>
      <c r="B38" s="234" t="s">
        <v>142</v>
      </c>
      <c r="C38" s="227" t="s">
        <v>526</v>
      </c>
      <c r="D38" s="227">
        <v>0</v>
      </c>
      <c r="E38" s="232" t="str">
        <f t="shared" si="5"/>
        <v>нд</v>
      </c>
      <c r="F38" s="227">
        <f t="shared" si="2"/>
        <v>0</v>
      </c>
      <c r="G38" s="232">
        <v>0</v>
      </c>
      <c r="H38" s="227" t="s">
        <v>526</v>
      </c>
      <c r="I38" s="250">
        <v>0</v>
      </c>
      <c r="J38" s="250">
        <v>0</v>
      </c>
      <c r="K38" s="250">
        <v>0</v>
      </c>
      <c r="L38" s="227" t="s">
        <v>526</v>
      </c>
      <c r="M38" s="232">
        <v>0</v>
      </c>
      <c r="N38" s="232">
        <v>0</v>
      </c>
      <c r="O38" s="232">
        <v>0</v>
      </c>
      <c r="P38" s="227" t="s">
        <v>526</v>
      </c>
      <c r="Q38" s="232">
        <v>0</v>
      </c>
      <c r="R38" s="227">
        <f t="shared" si="3"/>
        <v>0</v>
      </c>
      <c r="S38" s="232">
        <v>0</v>
      </c>
      <c r="T38" s="227" t="s">
        <v>526</v>
      </c>
      <c r="U38" s="232">
        <v>0</v>
      </c>
      <c r="V38" s="232">
        <v>0</v>
      </c>
      <c r="W38" s="232">
        <v>0</v>
      </c>
      <c r="X38" s="227" t="s">
        <v>526</v>
      </c>
      <c r="Y38" s="250">
        <v>0</v>
      </c>
      <c r="Z38" s="250">
        <v>0</v>
      </c>
      <c r="AA38" s="250">
        <v>0</v>
      </c>
      <c r="AB38" s="227" t="s">
        <v>526</v>
      </c>
      <c r="AC38" s="228">
        <f t="shared" si="4"/>
        <v>0</v>
      </c>
    </row>
    <row r="39" spans="1:29" ht="31.5" x14ac:dyDescent="0.25">
      <c r="A39" s="229" t="s">
        <v>152</v>
      </c>
      <c r="B39" s="230" t="s">
        <v>140</v>
      </c>
      <c r="C39" s="227" t="s">
        <v>526</v>
      </c>
      <c r="D39" s="227">
        <v>0</v>
      </c>
      <c r="E39" s="232" t="str">
        <f t="shared" si="5"/>
        <v>нд</v>
      </c>
      <c r="F39" s="227">
        <f t="shared" si="2"/>
        <v>0</v>
      </c>
      <c r="G39" s="232">
        <v>0</v>
      </c>
      <c r="H39" s="227" t="s">
        <v>526</v>
      </c>
      <c r="I39" s="250">
        <v>0</v>
      </c>
      <c r="J39" s="250">
        <v>0</v>
      </c>
      <c r="K39" s="250">
        <v>0</v>
      </c>
      <c r="L39" s="227" t="s">
        <v>526</v>
      </c>
      <c r="M39" s="232">
        <v>0</v>
      </c>
      <c r="N39" s="232">
        <v>0</v>
      </c>
      <c r="O39" s="232">
        <v>0</v>
      </c>
      <c r="P39" s="227" t="s">
        <v>526</v>
      </c>
      <c r="Q39" s="232">
        <v>0</v>
      </c>
      <c r="R39" s="227">
        <f t="shared" si="3"/>
        <v>0</v>
      </c>
      <c r="S39" s="232">
        <v>0</v>
      </c>
      <c r="T39" s="227" t="s">
        <v>526</v>
      </c>
      <c r="U39" s="232">
        <v>0</v>
      </c>
      <c r="V39" s="232">
        <v>0</v>
      </c>
      <c r="W39" s="232">
        <v>0</v>
      </c>
      <c r="X39" s="227" t="s">
        <v>526</v>
      </c>
      <c r="Y39" s="250">
        <v>0</v>
      </c>
      <c r="Z39" s="250">
        <v>0</v>
      </c>
      <c r="AA39" s="250">
        <v>0</v>
      </c>
      <c r="AB39" s="227" t="s">
        <v>526</v>
      </c>
      <c r="AC39" s="228">
        <f t="shared" si="4"/>
        <v>0</v>
      </c>
    </row>
    <row r="40" spans="1:29" ht="31.5" x14ac:dyDescent="0.25">
      <c r="A40" s="229" t="s">
        <v>151</v>
      </c>
      <c r="B40" s="230" t="s">
        <v>138</v>
      </c>
      <c r="C40" s="227" t="s">
        <v>526</v>
      </c>
      <c r="D40" s="227">
        <v>0</v>
      </c>
      <c r="E40" s="232" t="str">
        <f t="shared" si="5"/>
        <v>нд</v>
      </c>
      <c r="F40" s="227">
        <f t="shared" si="2"/>
        <v>0</v>
      </c>
      <c r="G40" s="232">
        <v>0</v>
      </c>
      <c r="H40" s="227" t="s">
        <v>526</v>
      </c>
      <c r="I40" s="250">
        <v>0</v>
      </c>
      <c r="J40" s="250">
        <v>0</v>
      </c>
      <c r="K40" s="250">
        <v>0</v>
      </c>
      <c r="L40" s="227" t="s">
        <v>526</v>
      </c>
      <c r="M40" s="232">
        <v>0</v>
      </c>
      <c r="N40" s="232">
        <v>0</v>
      </c>
      <c r="O40" s="232">
        <v>0</v>
      </c>
      <c r="P40" s="227" t="s">
        <v>526</v>
      </c>
      <c r="Q40" s="232">
        <v>0</v>
      </c>
      <c r="R40" s="227">
        <f t="shared" si="3"/>
        <v>0</v>
      </c>
      <c r="S40" s="232">
        <v>0</v>
      </c>
      <c r="T40" s="227" t="s">
        <v>526</v>
      </c>
      <c r="U40" s="232">
        <v>0</v>
      </c>
      <c r="V40" s="232">
        <v>0</v>
      </c>
      <c r="W40" s="232">
        <v>0</v>
      </c>
      <c r="X40" s="227" t="s">
        <v>526</v>
      </c>
      <c r="Y40" s="250">
        <v>0</v>
      </c>
      <c r="Z40" s="250">
        <v>0</v>
      </c>
      <c r="AA40" s="250">
        <v>0</v>
      </c>
      <c r="AB40" s="227" t="s">
        <v>526</v>
      </c>
      <c r="AC40" s="228">
        <f t="shared" si="4"/>
        <v>0</v>
      </c>
    </row>
    <row r="41" spans="1:29" x14ac:dyDescent="0.25">
      <c r="A41" s="229" t="s">
        <v>150</v>
      </c>
      <c r="B41" s="230" t="s">
        <v>136</v>
      </c>
      <c r="C41" s="227" t="s">
        <v>526</v>
      </c>
      <c r="D41" s="227">
        <v>0</v>
      </c>
      <c r="E41" s="232" t="str">
        <f t="shared" si="5"/>
        <v>нд</v>
      </c>
      <c r="F41" s="227">
        <f t="shared" si="2"/>
        <v>0</v>
      </c>
      <c r="G41" s="232">
        <v>0</v>
      </c>
      <c r="H41" s="227" t="s">
        <v>526</v>
      </c>
      <c r="I41" s="250">
        <v>0</v>
      </c>
      <c r="J41" s="250">
        <v>0</v>
      </c>
      <c r="K41" s="250">
        <v>0</v>
      </c>
      <c r="L41" s="227" t="s">
        <v>526</v>
      </c>
      <c r="M41" s="232">
        <v>0</v>
      </c>
      <c r="N41" s="232">
        <v>0</v>
      </c>
      <c r="O41" s="232">
        <v>0</v>
      </c>
      <c r="P41" s="227" t="s">
        <v>526</v>
      </c>
      <c r="Q41" s="232">
        <v>0</v>
      </c>
      <c r="R41" s="227">
        <f t="shared" si="3"/>
        <v>0</v>
      </c>
      <c r="S41" s="232">
        <v>0</v>
      </c>
      <c r="T41" s="227" t="s">
        <v>526</v>
      </c>
      <c r="U41" s="232">
        <v>0</v>
      </c>
      <c r="V41" s="232">
        <v>0</v>
      </c>
      <c r="W41" s="232">
        <v>0</v>
      </c>
      <c r="X41" s="227" t="s">
        <v>526</v>
      </c>
      <c r="Y41" s="250">
        <v>0</v>
      </c>
      <c r="Z41" s="250">
        <v>0</v>
      </c>
      <c r="AA41" s="250">
        <v>0</v>
      </c>
      <c r="AB41" s="227" t="s">
        <v>526</v>
      </c>
      <c r="AC41" s="228">
        <f t="shared" si="4"/>
        <v>0</v>
      </c>
    </row>
    <row r="42" spans="1:29" ht="18.75" x14ac:dyDescent="0.25">
      <c r="A42" s="229" t="s">
        <v>149</v>
      </c>
      <c r="B42" s="234" t="s">
        <v>545</v>
      </c>
      <c r="C42" s="227" t="s">
        <v>526</v>
      </c>
      <c r="D42" s="227">
        <v>0</v>
      </c>
      <c r="E42" s="232" t="str">
        <f t="shared" si="5"/>
        <v>нд</v>
      </c>
      <c r="F42" s="227">
        <f t="shared" si="2"/>
        <v>0</v>
      </c>
      <c r="G42" s="232">
        <v>0</v>
      </c>
      <c r="H42" s="227" t="s">
        <v>526</v>
      </c>
      <c r="I42" s="250">
        <v>0</v>
      </c>
      <c r="J42" s="250">
        <v>0</v>
      </c>
      <c r="K42" s="250">
        <v>0</v>
      </c>
      <c r="L42" s="227" t="s">
        <v>526</v>
      </c>
      <c r="M42" s="232">
        <v>0</v>
      </c>
      <c r="N42" s="232">
        <v>0</v>
      </c>
      <c r="O42" s="232">
        <v>0</v>
      </c>
      <c r="P42" s="227" t="s">
        <v>526</v>
      </c>
      <c r="Q42" s="232">
        <v>0</v>
      </c>
      <c r="R42" s="227">
        <f t="shared" si="3"/>
        <v>0</v>
      </c>
      <c r="S42" s="232">
        <v>0</v>
      </c>
      <c r="T42" s="227" t="s">
        <v>526</v>
      </c>
      <c r="U42" s="232">
        <v>0</v>
      </c>
      <c r="V42" s="232">
        <v>0</v>
      </c>
      <c r="W42" s="232">
        <v>0</v>
      </c>
      <c r="X42" s="227" t="s">
        <v>526</v>
      </c>
      <c r="Y42" s="250">
        <v>0</v>
      </c>
      <c r="Z42" s="250">
        <v>0</v>
      </c>
      <c r="AA42" s="250">
        <v>0</v>
      </c>
      <c r="AB42" s="227" t="s">
        <v>526</v>
      </c>
      <c r="AC42" s="228">
        <f t="shared" si="4"/>
        <v>0</v>
      </c>
    </row>
    <row r="43" spans="1:29" x14ac:dyDescent="0.25">
      <c r="A43" s="225" t="s">
        <v>59</v>
      </c>
      <c r="B43" s="226" t="s">
        <v>148</v>
      </c>
      <c r="C43" s="227" t="s">
        <v>526</v>
      </c>
      <c r="D43" s="227">
        <v>0</v>
      </c>
      <c r="E43" s="233" t="str">
        <f t="shared" si="5"/>
        <v>нд</v>
      </c>
      <c r="F43" s="227">
        <f t="shared" si="2"/>
        <v>0</v>
      </c>
      <c r="G43" s="227">
        <v>0</v>
      </c>
      <c r="H43" s="227" t="s">
        <v>526</v>
      </c>
      <c r="I43" s="227">
        <v>0</v>
      </c>
      <c r="J43" s="227">
        <v>0</v>
      </c>
      <c r="K43" s="227">
        <v>0</v>
      </c>
      <c r="L43" s="227" t="s">
        <v>526</v>
      </c>
      <c r="M43" s="227">
        <v>0</v>
      </c>
      <c r="N43" s="227">
        <v>0</v>
      </c>
      <c r="O43" s="227">
        <v>0</v>
      </c>
      <c r="P43" s="227" t="s">
        <v>526</v>
      </c>
      <c r="Q43" s="227">
        <v>0</v>
      </c>
      <c r="R43" s="227">
        <f t="shared" si="3"/>
        <v>0</v>
      </c>
      <c r="S43" s="227">
        <v>0</v>
      </c>
      <c r="T43" s="227" t="s">
        <v>526</v>
      </c>
      <c r="U43" s="227">
        <v>0</v>
      </c>
      <c r="V43" s="227">
        <v>0</v>
      </c>
      <c r="W43" s="227">
        <v>0</v>
      </c>
      <c r="X43" s="227" t="s">
        <v>526</v>
      </c>
      <c r="Y43" s="227">
        <v>0</v>
      </c>
      <c r="Z43" s="227">
        <v>0</v>
      </c>
      <c r="AA43" s="227">
        <v>0</v>
      </c>
      <c r="AB43" s="227" t="s">
        <v>526</v>
      </c>
      <c r="AC43" s="228">
        <f t="shared" si="4"/>
        <v>0</v>
      </c>
    </row>
    <row r="44" spans="1:29" x14ac:dyDescent="0.25">
      <c r="A44" s="229" t="s">
        <v>147</v>
      </c>
      <c r="B44" s="230" t="s">
        <v>146</v>
      </c>
      <c r="C44" s="227" t="s">
        <v>526</v>
      </c>
      <c r="D44" s="227">
        <v>0</v>
      </c>
      <c r="E44" s="232" t="str">
        <f t="shared" si="5"/>
        <v>нд</v>
      </c>
      <c r="F44" s="227">
        <f t="shared" si="2"/>
        <v>0</v>
      </c>
      <c r="G44" s="232">
        <v>0</v>
      </c>
      <c r="H44" s="227" t="s">
        <v>526</v>
      </c>
      <c r="I44" s="250">
        <v>0</v>
      </c>
      <c r="J44" s="250">
        <v>0</v>
      </c>
      <c r="K44" s="250">
        <v>0</v>
      </c>
      <c r="L44" s="227" t="s">
        <v>526</v>
      </c>
      <c r="M44" s="232">
        <v>0</v>
      </c>
      <c r="N44" s="232">
        <v>0</v>
      </c>
      <c r="O44" s="232">
        <v>0</v>
      </c>
      <c r="P44" s="227" t="s">
        <v>526</v>
      </c>
      <c r="Q44" s="232">
        <v>0</v>
      </c>
      <c r="R44" s="227">
        <f t="shared" si="3"/>
        <v>0</v>
      </c>
      <c r="S44" s="232">
        <v>0</v>
      </c>
      <c r="T44" s="227" t="s">
        <v>526</v>
      </c>
      <c r="U44" s="232">
        <v>0</v>
      </c>
      <c r="V44" s="232">
        <v>0</v>
      </c>
      <c r="W44" s="232">
        <v>0</v>
      </c>
      <c r="X44" s="227" t="s">
        <v>526</v>
      </c>
      <c r="Y44" s="250">
        <v>0</v>
      </c>
      <c r="Z44" s="250">
        <v>0</v>
      </c>
      <c r="AA44" s="250">
        <v>0</v>
      </c>
      <c r="AB44" s="227" t="s">
        <v>526</v>
      </c>
      <c r="AC44" s="228">
        <f t="shared" si="4"/>
        <v>0</v>
      </c>
    </row>
    <row r="45" spans="1:29" x14ac:dyDescent="0.25">
      <c r="A45" s="229" t="s">
        <v>145</v>
      </c>
      <c r="B45" s="230" t="s">
        <v>144</v>
      </c>
      <c r="C45" s="227" t="s">
        <v>526</v>
      </c>
      <c r="D45" s="227">
        <v>0</v>
      </c>
      <c r="E45" s="232" t="str">
        <f t="shared" si="5"/>
        <v>нд</v>
      </c>
      <c r="F45" s="227">
        <f t="shared" si="2"/>
        <v>0</v>
      </c>
      <c r="G45" s="232">
        <v>0</v>
      </c>
      <c r="H45" s="227" t="s">
        <v>526</v>
      </c>
      <c r="I45" s="250">
        <v>0</v>
      </c>
      <c r="J45" s="250">
        <v>0</v>
      </c>
      <c r="K45" s="250">
        <v>0</v>
      </c>
      <c r="L45" s="227" t="s">
        <v>526</v>
      </c>
      <c r="M45" s="232">
        <v>0</v>
      </c>
      <c r="N45" s="232">
        <v>0</v>
      </c>
      <c r="O45" s="232">
        <v>0</v>
      </c>
      <c r="P45" s="227" t="s">
        <v>526</v>
      </c>
      <c r="Q45" s="232">
        <v>0</v>
      </c>
      <c r="R45" s="227">
        <f t="shared" si="3"/>
        <v>0</v>
      </c>
      <c r="S45" s="232">
        <v>0</v>
      </c>
      <c r="T45" s="227" t="s">
        <v>526</v>
      </c>
      <c r="U45" s="232">
        <v>0</v>
      </c>
      <c r="V45" s="232">
        <v>0</v>
      </c>
      <c r="W45" s="232">
        <v>0</v>
      </c>
      <c r="X45" s="227" t="s">
        <v>526</v>
      </c>
      <c r="Y45" s="250">
        <v>0</v>
      </c>
      <c r="Z45" s="250">
        <v>0</v>
      </c>
      <c r="AA45" s="250">
        <v>0</v>
      </c>
      <c r="AB45" s="227" t="s">
        <v>526</v>
      </c>
      <c r="AC45" s="228">
        <f t="shared" si="4"/>
        <v>0</v>
      </c>
    </row>
    <row r="46" spans="1:29" x14ac:dyDescent="0.25">
      <c r="A46" s="229" t="s">
        <v>143</v>
      </c>
      <c r="B46" s="230" t="s">
        <v>142</v>
      </c>
      <c r="C46" s="227" t="s">
        <v>526</v>
      </c>
      <c r="D46" s="227">
        <v>0</v>
      </c>
      <c r="E46" s="232" t="str">
        <f t="shared" si="5"/>
        <v>нд</v>
      </c>
      <c r="F46" s="227">
        <f t="shared" si="2"/>
        <v>0</v>
      </c>
      <c r="G46" s="232">
        <v>0</v>
      </c>
      <c r="H46" s="227" t="s">
        <v>526</v>
      </c>
      <c r="I46" s="250">
        <v>0</v>
      </c>
      <c r="J46" s="250">
        <v>0</v>
      </c>
      <c r="K46" s="250">
        <v>0</v>
      </c>
      <c r="L46" s="227" t="s">
        <v>526</v>
      </c>
      <c r="M46" s="232">
        <v>0</v>
      </c>
      <c r="N46" s="232">
        <v>0</v>
      </c>
      <c r="O46" s="232">
        <v>0</v>
      </c>
      <c r="P46" s="227" t="s">
        <v>526</v>
      </c>
      <c r="Q46" s="232">
        <v>0</v>
      </c>
      <c r="R46" s="227">
        <f t="shared" si="3"/>
        <v>0</v>
      </c>
      <c r="S46" s="232">
        <v>0</v>
      </c>
      <c r="T46" s="227" t="s">
        <v>526</v>
      </c>
      <c r="U46" s="232">
        <v>0</v>
      </c>
      <c r="V46" s="232">
        <v>0</v>
      </c>
      <c r="W46" s="232">
        <v>0</v>
      </c>
      <c r="X46" s="227" t="s">
        <v>526</v>
      </c>
      <c r="Y46" s="250">
        <v>0</v>
      </c>
      <c r="Z46" s="250">
        <v>0</v>
      </c>
      <c r="AA46" s="250">
        <v>0</v>
      </c>
      <c r="AB46" s="227" t="s">
        <v>526</v>
      </c>
      <c r="AC46" s="228">
        <f t="shared" si="4"/>
        <v>0</v>
      </c>
    </row>
    <row r="47" spans="1:29" ht="31.5" x14ac:dyDescent="0.25">
      <c r="A47" s="229" t="s">
        <v>141</v>
      </c>
      <c r="B47" s="230" t="s">
        <v>140</v>
      </c>
      <c r="C47" s="227" t="s">
        <v>526</v>
      </c>
      <c r="D47" s="227">
        <v>0</v>
      </c>
      <c r="E47" s="232" t="str">
        <f t="shared" si="5"/>
        <v>нд</v>
      </c>
      <c r="F47" s="227">
        <f t="shared" si="2"/>
        <v>0</v>
      </c>
      <c r="G47" s="232">
        <v>0</v>
      </c>
      <c r="H47" s="227" t="s">
        <v>526</v>
      </c>
      <c r="I47" s="250">
        <v>0</v>
      </c>
      <c r="J47" s="250">
        <v>0</v>
      </c>
      <c r="K47" s="250">
        <v>0</v>
      </c>
      <c r="L47" s="227" t="s">
        <v>526</v>
      </c>
      <c r="M47" s="232">
        <v>0</v>
      </c>
      <c r="N47" s="232">
        <v>0</v>
      </c>
      <c r="O47" s="232">
        <v>0</v>
      </c>
      <c r="P47" s="227" t="s">
        <v>526</v>
      </c>
      <c r="Q47" s="232">
        <v>0</v>
      </c>
      <c r="R47" s="227">
        <f t="shared" si="3"/>
        <v>0</v>
      </c>
      <c r="S47" s="232">
        <v>0</v>
      </c>
      <c r="T47" s="227" t="s">
        <v>526</v>
      </c>
      <c r="U47" s="232">
        <v>0</v>
      </c>
      <c r="V47" s="232">
        <v>0</v>
      </c>
      <c r="W47" s="232">
        <v>0</v>
      </c>
      <c r="X47" s="227" t="s">
        <v>526</v>
      </c>
      <c r="Y47" s="250">
        <v>0</v>
      </c>
      <c r="Z47" s="250">
        <v>0</v>
      </c>
      <c r="AA47" s="250">
        <v>0</v>
      </c>
      <c r="AB47" s="227" t="s">
        <v>526</v>
      </c>
      <c r="AC47" s="228">
        <f t="shared" si="4"/>
        <v>0</v>
      </c>
    </row>
    <row r="48" spans="1:29" ht="31.5" x14ac:dyDescent="0.25">
      <c r="A48" s="229" t="s">
        <v>139</v>
      </c>
      <c r="B48" s="230" t="s">
        <v>138</v>
      </c>
      <c r="C48" s="227" t="s">
        <v>526</v>
      </c>
      <c r="D48" s="227">
        <v>0</v>
      </c>
      <c r="E48" s="232" t="str">
        <f t="shared" si="5"/>
        <v>нд</v>
      </c>
      <c r="F48" s="227">
        <f t="shared" si="2"/>
        <v>0</v>
      </c>
      <c r="G48" s="232">
        <v>0</v>
      </c>
      <c r="H48" s="227" t="s">
        <v>526</v>
      </c>
      <c r="I48" s="250">
        <v>0</v>
      </c>
      <c r="J48" s="250">
        <v>0</v>
      </c>
      <c r="K48" s="250">
        <v>0</v>
      </c>
      <c r="L48" s="227" t="s">
        <v>526</v>
      </c>
      <c r="M48" s="232">
        <v>0</v>
      </c>
      <c r="N48" s="232">
        <v>0</v>
      </c>
      <c r="O48" s="232">
        <v>0</v>
      </c>
      <c r="P48" s="227" t="s">
        <v>526</v>
      </c>
      <c r="Q48" s="232">
        <v>0</v>
      </c>
      <c r="R48" s="227">
        <f t="shared" si="3"/>
        <v>0</v>
      </c>
      <c r="S48" s="232">
        <v>0</v>
      </c>
      <c r="T48" s="227" t="s">
        <v>526</v>
      </c>
      <c r="U48" s="232">
        <v>0</v>
      </c>
      <c r="V48" s="232">
        <v>0</v>
      </c>
      <c r="W48" s="232">
        <v>0</v>
      </c>
      <c r="X48" s="227" t="s">
        <v>526</v>
      </c>
      <c r="Y48" s="250">
        <v>0</v>
      </c>
      <c r="Z48" s="250">
        <v>0</v>
      </c>
      <c r="AA48" s="250">
        <v>0</v>
      </c>
      <c r="AB48" s="227" t="s">
        <v>526</v>
      </c>
      <c r="AC48" s="228">
        <f t="shared" si="4"/>
        <v>0</v>
      </c>
    </row>
    <row r="49" spans="1:29" x14ac:dyDescent="0.25">
      <c r="A49" s="229" t="s">
        <v>137</v>
      </c>
      <c r="B49" s="230" t="s">
        <v>136</v>
      </c>
      <c r="C49" s="227" t="s">
        <v>526</v>
      </c>
      <c r="D49" s="227">
        <v>0</v>
      </c>
      <c r="E49" s="232" t="str">
        <f t="shared" si="5"/>
        <v>нд</v>
      </c>
      <c r="F49" s="227">
        <f t="shared" si="2"/>
        <v>0</v>
      </c>
      <c r="G49" s="232">
        <v>0</v>
      </c>
      <c r="H49" s="227" t="s">
        <v>526</v>
      </c>
      <c r="I49" s="250">
        <v>0</v>
      </c>
      <c r="J49" s="250">
        <v>0</v>
      </c>
      <c r="K49" s="250">
        <v>0</v>
      </c>
      <c r="L49" s="227" t="s">
        <v>526</v>
      </c>
      <c r="M49" s="232">
        <v>0</v>
      </c>
      <c r="N49" s="232">
        <v>0</v>
      </c>
      <c r="O49" s="232">
        <v>0</v>
      </c>
      <c r="P49" s="227" t="s">
        <v>526</v>
      </c>
      <c r="Q49" s="232">
        <v>0</v>
      </c>
      <c r="R49" s="227">
        <f t="shared" si="3"/>
        <v>0</v>
      </c>
      <c r="S49" s="232">
        <v>0</v>
      </c>
      <c r="T49" s="227" t="s">
        <v>526</v>
      </c>
      <c r="U49" s="232">
        <v>0</v>
      </c>
      <c r="V49" s="232">
        <v>0</v>
      </c>
      <c r="W49" s="232">
        <v>0</v>
      </c>
      <c r="X49" s="227" t="s">
        <v>526</v>
      </c>
      <c r="Y49" s="250">
        <v>0</v>
      </c>
      <c r="Z49" s="250">
        <v>0</v>
      </c>
      <c r="AA49" s="250">
        <v>0</v>
      </c>
      <c r="AB49" s="227" t="s">
        <v>526</v>
      </c>
      <c r="AC49" s="228">
        <f t="shared" si="4"/>
        <v>0</v>
      </c>
    </row>
    <row r="50" spans="1:29" ht="18.75" x14ac:dyDescent="0.25">
      <c r="A50" s="229" t="s">
        <v>135</v>
      </c>
      <c r="B50" s="234" t="s">
        <v>545</v>
      </c>
      <c r="C50" s="227" t="s">
        <v>526</v>
      </c>
      <c r="D50" s="227">
        <v>0</v>
      </c>
      <c r="E50" s="232" t="str">
        <f t="shared" si="5"/>
        <v>нд</v>
      </c>
      <c r="F50" s="227">
        <f t="shared" si="2"/>
        <v>0</v>
      </c>
      <c r="G50" s="232">
        <v>0</v>
      </c>
      <c r="H50" s="227" t="s">
        <v>526</v>
      </c>
      <c r="I50" s="250">
        <v>0</v>
      </c>
      <c r="J50" s="250">
        <v>0</v>
      </c>
      <c r="K50" s="250">
        <v>0</v>
      </c>
      <c r="L50" s="227" t="s">
        <v>526</v>
      </c>
      <c r="M50" s="232">
        <v>0</v>
      </c>
      <c r="N50" s="232">
        <v>0</v>
      </c>
      <c r="O50" s="232">
        <v>0</v>
      </c>
      <c r="P50" s="227" t="s">
        <v>526</v>
      </c>
      <c r="Q50" s="232">
        <v>0</v>
      </c>
      <c r="R50" s="227">
        <f t="shared" si="3"/>
        <v>0</v>
      </c>
      <c r="S50" s="232">
        <v>0</v>
      </c>
      <c r="T50" s="227" t="s">
        <v>526</v>
      </c>
      <c r="U50" s="232">
        <v>0</v>
      </c>
      <c r="V50" s="232">
        <v>0</v>
      </c>
      <c r="W50" s="232">
        <v>0</v>
      </c>
      <c r="X50" s="227" t="s">
        <v>526</v>
      </c>
      <c r="Y50" s="250">
        <v>0</v>
      </c>
      <c r="Z50" s="250">
        <v>0</v>
      </c>
      <c r="AA50" s="250">
        <v>0</v>
      </c>
      <c r="AB50" s="227" t="s">
        <v>526</v>
      </c>
      <c r="AC50" s="228">
        <f t="shared" si="4"/>
        <v>0</v>
      </c>
    </row>
    <row r="51" spans="1:29" ht="35.25" customHeight="1" x14ac:dyDescent="0.25">
      <c r="A51" s="225" t="s">
        <v>57</v>
      </c>
      <c r="B51" s="226" t="s">
        <v>134</v>
      </c>
      <c r="C51" s="227" t="s">
        <v>526</v>
      </c>
      <c r="D51" s="227">
        <v>0</v>
      </c>
      <c r="E51" s="233" t="str">
        <f t="shared" si="5"/>
        <v>нд</v>
      </c>
      <c r="F51" s="227">
        <f t="shared" si="2"/>
        <v>0</v>
      </c>
      <c r="G51" s="227">
        <v>0</v>
      </c>
      <c r="H51" s="227" t="s">
        <v>526</v>
      </c>
      <c r="I51" s="227">
        <v>0</v>
      </c>
      <c r="J51" s="227">
        <v>0</v>
      </c>
      <c r="K51" s="227">
        <v>0</v>
      </c>
      <c r="L51" s="227" t="s">
        <v>526</v>
      </c>
      <c r="M51" s="227">
        <v>0</v>
      </c>
      <c r="N51" s="227">
        <v>0</v>
      </c>
      <c r="O51" s="227">
        <v>0</v>
      </c>
      <c r="P51" s="227" t="s">
        <v>526</v>
      </c>
      <c r="Q51" s="227">
        <v>0</v>
      </c>
      <c r="R51" s="227">
        <f t="shared" si="3"/>
        <v>0</v>
      </c>
      <c r="S51" s="227">
        <v>0</v>
      </c>
      <c r="T51" s="227" t="s">
        <v>526</v>
      </c>
      <c r="U51" s="227">
        <v>0</v>
      </c>
      <c r="V51" s="227">
        <v>0</v>
      </c>
      <c r="W51" s="227">
        <v>0</v>
      </c>
      <c r="X51" s="227" t="s">
        <v>526</v>
      </c>
      <c r="Y51" s="227">
        <v>0</v>
      </c>
      <c r="Z51" s="227">
        <v>0</v>
      </c>
      <c r="AA51" s="227">
        <v>0</v>
      </c>
      <c r="AB51" s="227" t="s">
        <v>526</v>
      </c>
      <c r="AC51" s="228">
        <f t="shared" si="4"/>
        <v>0</v>
      </c>
    </row>
    <row r="52" spans="1:29" x14ac:dyDescent="0.25">
      <c r="A52" s="229" t="s">
        <v>133</v>
      </c>
      <c r="B52" s="230" t="s">
        <v>132</v>
      </c>
      <c r="C52" s="227" t="s">
        <v>526</v>
      </c>
      <c r="D52" s="227">
        <v>0.79233332999999995</v>
      </c>
      <c r="E52" s="232" t="str">
        <f t="shared" si="5"/>
        <v>нд</v>
      </c>
      <c r="F52" s="227">
        <f t="shared" si="2"/>
        <v>0.79233332999999995</v>
      </c>
      <c r="G52" s="232">
        <v>0</v>
      </c>
      <c r="H52" s="227" t="s">
        <v>526</v>
      </c>
      <c r="I52" s="250">
        <v>0</v>
      </c>
      <c r="J52" s="250">
        <v>0</v>
      </c>
      <c r="K52" s="250">
        <v>0</v>
      </c>
      <c r="L52" s="227" t="s">
        <v>526</v>
      </c>
      <c r="M52" s="232">
        <v>0</v>
      </c>
      <c r="N52" s="232">
        <v>0</v>
      </c>
      <c r="O52" s="232">
        <v>0</v>
      </c>
      <c r="P52" s="227" t="s">
        <v>526</v>
      </c>
      <c r="Q52" s="232">
        <v>0</v>
      </c>
      <c r="R52" s="227">
        <f>R33</f>
        <v>0.79233332999999995</v>
      </c>
      <c r="S52" s="232">
        <v>0</v>
      </c>
      <c r="T52" s="227" t="s">
        <v>526</v>
      </c>
      <c r="U52" s="232">
        <v>0</v>
      </c>
      <c r="V52" s="232">
        <v>0</v>
      </c>
      <c r="W52" s="232">
        <v>0</v>
      </c>
      <c r="X52" s="227" t="s">
        <v>526</v>
      </c>
      <c r="Y52" s="250">
        <v>0</v>
      </c>
      <c r="Z52" s="250">
        <v>0</v>
      </c>
      <c r="AA52" s="250">
        <v>0</v>
      </c>
      <c r="AB52" s="227" t="s">
        <v>526</v>
      </c>
      <c r="AC52" s="228">
        <f t="shared" si="4"/>
        <v>0.79233332999999995</v>
      </c>
    </row>
    <row r="53" spans="1:29" x14ac:dyDescent="0.25">
      <c r="A53" s="229" t="s">
        <v>131</v>
      </c>
      <c r="B53" s="230" t="s">
        <v>125</v>
      </c>
      <c r="C53" s="227" t="s">
        <v>526</v>
      </c>
      <c r="D53" s="227">
        <v>0</v>
      </c>
      <c r="E53" s="232" t="str">
        <f t="shared" si="5"/>
        <v>нд</v>
      </c>
      <c r="F53" s="227">
        <f t="shared" si="2"/>
        <v>0</v>
      </c>
      <c r="G53" s="232">
        <v>0</v>
      </c>
      <c r="H53" s="227" t="s">
        <v>526</v>
      </c>
      <c r="I53" s="250">
        <v>0</v>
      </c>
      <c r="J53" s="250">
        <v>0</v>
      </c>
      <c r="K53" s="250">
        <v>0</v>
      </c>
      <c r="L53" s="227" t="s">
        <v>526</v>
      </c>
      <c r="M53" s="232">
        <v>0</v>
      </c>
      <c r="N53" s="232">
        <v>0</v>
      </c>
      <c r="O53" s="232">
        <v>0</v>
      </c>
      <c r="P53" s="227" t="s">
        <v>526</v>
      </c>
      <c r="Q53" s="232">
        <v>0</v>
      </c>
      <c r="R53" s="227">
        <f t="shared" si="3"/>
        <v>0</v>
      </c>
      <c r="S53" s="232">
        <v>0</v>
      </c>
      <c r="T53" s="227" t="s">
        <v>526</v>
      </c>
      <c r="U53" s="232">
        <v>0</v>
      </c>
      <c r="V53" s="232">
        <v>0</v>
      </c>
      <c r="W53" s="232">
        <v>0</v>
      </c>
      <c r="X53" s="227" t="s">
        <v>526</v>
      </c>
      <c r="Y53" s="250">
        <v>0</v>
      </c>
      <c r="Z53" s="250">
        <v>0</v>
      </c>
      <c r="AA53" s="250">
        <v>0</v>
      </c>
      <c r="AB53" s="227" t="s">
        <v>526</v>
      </c>
      <c r="AC53" s="228">
        <f t="shared" si="4"/>
        <v>0</v>
      </c>
    </row>
    <row r="54" spans="1:29" x14ac:dyDescent="0.25">
      <c r="A54" s="229" t="s">
        <v>130</v>
      </c>
      <c r="B54" s="234" t="s">
        <v>124</v>
      </c>
      <c r="C54" s="227" t="s">
        <v>526</v>
      </c>
      <c r="D54" s="227">
        <v>0</v>
      </c>
      <c r="E54" s="232" t="str">
        <f t="shared" si="5"/>
        <v>нд</v>
      </c>
      <c r="F54" s="227">
        <f t="shared" si="2"/>
        <v>0</v>
      </c>
      <c r="G54" s="232">
        <v>0</v>
      </c>
      <c r="H54" s="227" t="s">
        <v>526</v>
      </c>
      <c r="I54" s="250">
        <v>0</v>
      </c>
      <c r="J54" s="250">
        <v>0</v>
      </c>
      <c r="K54" s="250">
        <v>0</v>
      </c>
      <c r="L54" s="227" t="s">
        <v>526</v>
      </c>
      <c r="M54" s="232">
        <v>0</v>
      </c>
      <c r="N54" s="232">
        <v>0</v>
      </c>
      <c r="O54" s="232">
        <v>0</v>
      </c>
      <c r="P54" s="227" t="s">
        <v>526</v>
      </c>
      <c r="Q54" s="232">
        <v>0</v>
      </c>
      <c r="R54" s="227">
        <f t="shared" si="3"/>
        <v>0</v>
      </c>
      <c r="S54" s="232">
        <v>0</v>
      </c>
      <c r="T54" s="227" t="s">
        <v>526</v>
      </c>
      <c r="U54" s="232">
        <v>0</v>
      </c>
      <c r="V54" s="232">
        <v>0</v>
      </c>
      <c r="W54" s="232">
        <v>0</v>
      </c>
      <c r="X54" s="227" t="s">
        <v>526</v>
      </c>
      <c r="Y54" s="250">
        <v>0</v>
      </c>
      <c r="Z54" s="250">
        <v>0</v>
      </c>
      <c r="AA54" s="250">
        <v>0</v>
      </c>
      <c r="AB54" s="227" t="s">
        <v>526</v>
      </c>
      <c r="AC54" s="228">
        <f t="shared" si="4"/>
        <v>0</v>
      </c>
    </row>
    <row r="55" spans="1:29" x14ac:dyDescent="0.25">
      <c r="A55" s="229" t="s">
        <v>129</v>
      </c>
      <c r="B55" s="234" t="s">
        <v>123</v>
      </c>
      <c r="C55" s="227" t="s">
        <v>526</v>
      </c>
      <c r="D55" s="227">
        <v>0</v>
      </c>
      <c r="E55" s="232" t="str">
        <f t="shared" si="5"/>
        <v>нд</v>
      </c>
      <c r="F55" s="227">
        <f t="shared" si="2"/>
        <v>0</v>
      </c>
      <c r="G55" s="232">
        <v>0</v>
      </c>
      <c r="H55" s="227" t="s">
        <v>526</v>
      </c>
      <c r="I55" s="250">
        <v>0</v>
      </c>
      <c r="J55" s="250">
        <v>0</v>
      </c>
      <c r="K55" s="250">
        <v>0</v>
      </c>
      <c r="L55" s="227" t="s">
        <v>526</v>
      </c>
      <c r="M55" s="232">
        <v>0</v>
      </c>
      <c r="N55" s="232">
        <v>0</v>
      </c>
      <c r="O55" s="232">
        <v>0</v>
      </c>
      <c r="P55" s="227" t="s">
        <v>526</v>
      </c>
      <c r="Q55" s="232">
        <v>0</v>
      </c>
      <c r="R55" s="227">
        <f t="shared" si="3"/>
        <v>0</v>
      </c>
      <c r="S55" s="232">
        <v>0</v>
      </c>
      <c r="T55" s="227" t="s">
        <v>526</v>
      </c>
      <c r="U55" s="232">
        <v>0</v>
      </c>
      <c r="V55" s="232">
        <v>0</v>
      </c>
      <c r="W55" s="232">
        <v>0</v>
      </c>
      <c r="X55" s="227" t="s">
        <v>526</v>
      </c>
      <c r="Y55" s="250">
        <v>0</v>
      </c>
      <c r="Z55" s="250">
        <v>0</v>
      </c>
      <c r="AA55" s="250">
        <v>0</v>
      </c>
      <c r="AB55" s="227" t="s">
        <v>526</v>
      </c>
      <c r="AC55" s="228">
        <f t="shared" si="4"/>
        <v>0</v>
      </c>
    </row>
    <row r="56" spans="1:29" x14ac:dyDescent="0.25">
      <c r="A56" s="229" t="s">
        <v>128</v>
      </c>
      <c r="B56" s="234" t="s">
        <v>122</v>
      </c>
      <c r="C56" s="227" t="s">
        <v>526</v>
      </c>
      <c r="D56" s="227">
        <v>0</v>
      </c>
      <c r="E56" s="232" t="str">
        <f t="shared" si="5"/>
        <v>нд</v>
      </c>
      <c r="F56" s="227">
        <f t="shared" si="2"/>
        <v>0</v>
      </c>
      <c r="G56" s="232">
        <v>0</v>
      </c>
      <c r="H56" s="227" t="s">
        <v>526</v>
      </c>
      <c r="I56" s="250">
        <v>0</v>
      </c>
      <c r="J56" s="250">
        <v>0</v>
      </c>
      <c r="K56" s="250">
        <v>0</v>
      </c>
      <c r="L56" s="227" t="s">
        <v>526</v>
      </c>
      <c r="M56" s="232">
        <v>0</v>
      </c>
      <c r="N56" s="232">
        <v>0</v>
      </c>
      <c r="O56" s="232">
        <v>0</v>
      </c>
      <c r="P56" s="227" t="s">
        <v>526</v>
      </c>
      <c r="Q56" s="232">
        <v>0</v>
      </c>
      <c r="R56" s="227">
        <f t="shared" si="3"/>
        <v>0</v>
      </c>
      <c r="S56" s="232">
        <v>0</v>
      </c>
      <c r="T56" s="227" t="s">
        <v>526</v>
      </c>
      <c r="U56" s="232">
        <v>0</v>
      </c>
      <c r="V56" s="232">
        <v>0</v>
      </c>
      <c r="W56" s="232">
        <v>0</v>
      </c>
      <c r="X56" s="227" t="s">
        <v>526</v>
      </c>
      <c r="Y56" s="250">
        <v>0</v>
      </c>
      <c r="Z56" s="250">
        <v>0</v>
      </c>
      <c r="AA56" s="250">
        <v>0</v>
      </c>
      <c r="AB56" s="227" t="s">
        <v>526</v>
      </c>
      <c r="AC56" s="228">
        <f t="shared" si="4"/>
        <v>0</v>
      </c>
    </row>
    <row r="57" spans="1:29" ht="18.75" x14ac:dyDescent="0.25">
      <c r="A57" s="229" t="s">
        <v>127</v>
      </c>
      <c r="B57" s="234" t="s">
        <v>545</v>
      </c>
      <c r="C57" s="227" t="s">
        <v>526</v>
      </c>
      <c r="D57" s="227">
        <v>0</v>
      </c>
      <c r="E57" s="232" t="str">
        <f t="shared" si="5"/>
        <v>нд</v>
      </c>
      <c r="F57" s="227">
        <f t="shared" si="2"/>
        <v>0</v>
      </c>
      <c r="G57" s="232">
        <v>0</v>
      </c>
      <c r="H57" s="227" t="s">
        <v>526</v>
      </c>
      <c r="I57" s="250">
        <v>0</v>
      </c>
      <c r="J57" s="250">
        <v>0</v>
      </c>
      <c r="K57" s="250">
        <v>0</v>
      </c>
      <c r="L57" s="227" t="s">
        <v>526</v>
      </c>
      <c r="M57" s="232">
        <v>0</v>
      </c>
      <c r="N57" s="232">
        <v>0</v>
      </c>
      <c r="O57" s="232">
        <v>0</v>
      </c>
      <c r="P57" s="227" t="s">
        <v>526</v>
      </c>
      <c r="Q57" s="232">
        <v>0</v>
      </c>
      <c r="R57" s="227">
        <f t="shared" si="3"/>
        <v>0</v>
      </c>
      <c r="S57" s="232">
        <v>0</v>
      </c>
      <c r="T57" s="227" t="s">
        <v>526</v>
      </c>
      <c r="U57" s="232">
        <v>0</v>
      </c>
      <c r="V57" s="232">
        <v>0</v>
      </c>
      <c r="W57" s="232">
        <v>0</v>
      </c>
      <c r="X57" s="227" t="s">
        <v>526</v>
      </c>
      <c r="Y57" s="250">
        <v>0</v>
      </c>
      <c r="Z57" s="250">
        <v>0</v>
      </c>
      <c r="AA57" s="250">
        <v>0</v>
      </c>
      <c r="AB57" s="227" t="s">
        <v>526</v>
      </c>
      <c r="AC57" s="228">
        <f t="shared" si="4"/>
        <v>0</v>
      </c>
    </row>
    <row r="58" spans="1:29" ht="36.75" customHeight="1" x14ac:dyDescent="0.25">
      <c r="A58" s="225" t="s">
        <v>56</v>
      </c>
      <c r="B58" s="235" t="s">
        <v>224</v>
      </c>
      <c r="C58" s="227" t="s">
        <v>526</v>
      </c>
      <c r="D58" s="227">
        <v>0</v>
      </c>
      <c r="E58" s="233" t="str">
        <f t="shared" si="5"/>
        <v>нд</v>
      </c>
      <c r="F58" s="227">
        <f t="shared" si="2"/>
        <v>0</v>
      </c>
      <c r="G58" s="227">
        <v>0</v>
      </c>
      <c r="H58" s="227" t="s">
        <v>526</v>
      </c>
      <c r="I58" s="227">
        <v>0</v>
      </c>
      <c r="J58" s="227">
        <v>0</v>
      </c>
      <c r="K58" s="227">
        <v>0</v>
      </c>
      <c r="L58" s="227" t="s">
        <v>526</v>
      </c>
      <c r="M58" s="227">
        <v>0</v>
      </c>
      <c r="N58" s="227">
        <v>0</v>
      </c>
      <c r="O58" s="227">
        <v>0</v>
      </c>
      <c r="P58" s="227" t="s">
        <v>526</v>
      </c>
      <c r="Q58" s="227">
        <v>0</v>
      </c>
      <c r="R58" s="227">
        <f t="shared" si="3"/>
        <v>0</v>
      </c>
      <c r="S58" s="227">
        <v>0</v>
      </c>
      <c r="T58" s="227" t="s">
        <v>526</v>
      </c>
      <c r="U58" s="227">
        <v>0</v>
      </c>
      <c r="V58" s="227">
        <v>0</v>
      </c>
      <c r="W58" s="227">
        <v>0</v>
      </c>
      <c r="X58" s="227" t="s">
        <v>526</v>
      </c>
      <c r="Y58" s="227">
        <v>0</v>
      </c>
      <c r="Z58" s="227">
        <v>0</v>
      </c>
      <c r="AA58" s="227">
        <v>0</v>
      </c>
      <c r="AB58" s="227" t="s">
        <v>526</v>
      </c>
      <c r="AC58" s="228">
        <f t="shared" si="4"/>
        <v>0</v>
      </c>
    </row>
    <row r="59" spans="1:29" x14ac:dyDescent="0.25">
      <c r="A59" s="225" t="s">
        <v>54</v>
      </c>
      <c r="B59" s="226" t="s">
        <v>126</v>
      </c>
      <c r="C59" s="227" t="s">
        <v>526</v>
      </c>
      <c r="D59" s="227">
        <v>0</v>
      </c>
      <c r="E59" s="233" t="str">
        <f t="shared" si="5"/>
        <v>нд</v>
      </c>
      <c r="F59" s="227">
        <f t="shared" si="2"/>
        <v>0</v>
      </c>
      <c r="G59" s="227">
        <v>0</v>
      </c>
      <c r="H59" s="227" t="s">
        <v>526</v>
      </c>
      <c r="I59" s="227">
        <v>0</v>
      </c>
      <c r="J59" s="227">
        <v>0</v>
      </c>
      <c r="K59" s="227">
        <v>0</v>
      </c>
      <c r="L59" s="227" t="s">
        <v>526</v>
      </c>
      <c r="M59" s="227">
        <v>0</v>
      </c>
      <c r="N59" s="227">
        <v>0</v>
      </c>
      <c r="O59" s="227">
        <v>0</v>
      </c>
      <c r="P59" s="227" t="s">
        <v>526</v>
      </c>
      <c r="Q59" s="227">
        <v>0</v>
      </c>
      <c r="R59" s="227">
        <f t="shared" si="3"/>
        <v>0</v>
      </c>
      <c r="S59" s="227">
        <v>0</v>
      </c>
      <c r="T59" s="227" t="s">
        <v>526</v>
      </c>
      <c r="U59" s="227">
        <v>0</v>
      </c>
      <c r="V59" s="227">
        <v>0</v>
      </c>
      <c r="W59" s="227">
        <v>0</v>
      </c>
      <c r="X59" s="227" t="s">
        <v>526</v>
      </c>
      <c r="Y59" s="227">
        <v>0</v>
      </c>
      <c r="Z59" s="227">
        <v>0</v>
      </c>
      <c r="AA59" s="227">
        <v>0</v>
      </c>
      <c r="AB59" s="227" t="s">
        <v>526</v>
      </c>
      <c r="AC59" s="228">
        <f t="shared" si="4"/>
        <v>0</v>
      </c>
    </row>
    <row r="60" spans="1:29" x14ac:dyDescent="0.25">
      <c r="A60" s="229" t="s">
        <v>218</v>
      </c>
      <c r="B60" s="67" t="s">
        <v>146</v>
      </c>
      <c r="C60" s="227" t="s">
        <v>526</v>
      </c>
      <c r="D60" s="227">
        <v>0</v>
      </c>
      <c r="E60" s="232" t="str">
        <f t="shared" si="5"/>
        <v>нд</v>
      </c>
      <c r="F60" s="227">
        <f t="shared" si="2"/>
        <v>0</v>
      </c>
      <c r="G60" s="232">
        <v>0</v>
      </c>
      <c r="H60" s="227" t="s">
        <v>526</v>
      </c>
      <c r="I60" s="250">
        <v>0</v>
      </c>
      <c r="J60" s="250">
        <v>0</v>
      </c>
      <c r="K60" s="250">
        <v>0</v>
      </c>
      <c r="L60" s="227" t="s">
        <v>526</v>
      </c>
      <c r="M60" s="232">
        <v>0</v>
      </c>
      <c r="N60" s="232">
        <v>0</v>
      </c>
      <c r="O60" s="232">
        <v>0</v>
      </c>
      <c r="P60" s="227" t="s">
        <v>526</v>
      </c>
      <c r="Q60" s="232">
        <v>0</v>
      </c>
      <c r="R60" s="227">
        <f t="shared" si="3"/>
        <v>0</v>
      </c>
      <c r="S60" s="232">
        <v>0</v>
      </c>
      <c r="T60" s="227" t="s">
        <v>526</v>
      </c>
      <c r="U60" s="232">
        <v>0</v>
      </c>
      <c r="V60" s="232">
        <v>0</v>
      </c>
      <c r="W60" s="232">
        <v>0</v>
      </c>
      <c r="X60" s="227" t="s">
        <v>526</v>
      </c>
      <c r="Y60" s="250">
        <v>0</v>
      </c>
      <c r="Z60" s="250">
        <v>0</v>
      </c>
      <c r="AA60" s="250">
        <v>0</v>
      </c>
      <c r="AB60" s="227" t="s">
        <v>526</v>
      </c>
      <c r="AC60" s="228">
        <f t="shared" si="4"/>
        <v>0</v>
      </c>
    </row>
    <row r="61" spans="1:29" x14ac:dyDescent="0.25">
      <c r="A61" s="229" t="s">
        <v>219</v>
      </c>
      <c r="B61" s="67" t="s">
        <v>144</v>
      </c>
      <c r="C61" s="227" t="s">
        <v>526</v>
      </c>
      <c r="D61" s="227">
        <v>0</v>
      </c>
      <c r="E61" s="232" t="str">
        <f t="shared" si="5"/>
        <v>нд</v>
      </c>
      <c r="F61" s="227">
        <f t="shared" si="2"/>
        <v>0</v>
      </c>
      <c r="G61" s="232">
        <v>0</v>
      </c>
      <c r="H61" s="227" t="s">
        <v>526</v>
      </c>
      <c r="I61" s="250">
        <v>0</v>
      </c>
      <c r="J61" s="250">
        <v>0</v>
      </c>
      <c r="K61" s="250">
        <v>0</v>
      </c>
      <c r="L61" s="227" t="s">
        <v>526</v>
      </c>
      <c r="M61" s="232">
        <v>0</v>
      </c>
      <c r="N61" s="232">
        <v>0</v>
      </c>
      <c r="O61" s="232">
        <v>0</v>
      </c>
      <c r="P61" s="227" t="s">
        <v>526</v>
      </c>
      <c r="Q61" s="232">
        <v>0</v>
      </c>
      <c r="R61" s="227">
        <f t="shared" si="3"/>
        <v>0</v>
      </c>
      <c r="S61" s="232">
        <v>0</v>
      </c>
      <c r="T61" s="227" t="s">
        <v>526</v>
      </c>
      <c r="U61" s="232">
        <v>0</v>
      </c>
      <c r="V61" s="232">
        <v>0</v>
      </c>
      <c r="W61" s="232">
        <v>0</v>
      </c>
      <c r="X61" s="227" t="s">
        <v>526</v>
      </c>
      <c r="Y61" s="250">
        <v>0</v>
      </c>
      <c r="Z61" s="250">
        <v>0</v>
      </c>
      <c r="AA61" s="250">
        <v>0</v>
      </c>
      <c r="AB61" s="227" t="s">
        <v>526</v>
      </c>
      <c r="AC61" s="228">
        <f t="shared" si="4"/>
        <v>0</v>
      </c>
    </row>
    <row r="62" spans="1:29" x14ac:dyDescent="0.25">
      <c r="A62" s="229" t="s">
        <v>220</v>
      </c>
      <c r="B62" s="67" t="s">
        <v>142</v>
      </c>
      <c r="C62" s="227" t="s">
        <v>526</v>
      </c>
      <c r="D62" s="227">
        <v>0</v>
      </c>
      <c r="E62" s="232" t="str">
        <f t="shared" si="5"/>
        <v>нд</v>
      </c>
      <c r="F62" s="227">
        <f t="shared" si="2"/>
        <v>0</v>
      </c>
      <c r="G62" s="232">
        <v>0</v>
      </c>
      <c r="H62" s="227" t="s">
        <v>526</v>
      </c>
      <c r="I62" s="250">
        <v>0</v>
      </c>
      <c r="J62" s="250">
        <v>0</v>
      </c>
      <c r="K62" s="250">
        <v>0</v>
      </c>
      <c r="L62" s="227" t="s">
        <v>526</v>
      </c>
      <c r="M62" s="232">
        <v>0</v>
      </c>
      <c r="N62" s="232">
        <v>0</v>
      </c>
      <c r="O62" s="232">
        <v>0</v>
      </c>
      <c r="P62" s="227" t="s">
        <v>526</v>
      </c>
      <c r="Q62" s="232">
        <v>0</v>
      </c>
      <c r="R62" s="227">
        <f t="shared" si="3"/>
        <v>0</v>
      </c>
      <c r="S62" s="232">
        <v>0</v>
      </c>
      <c r="T62" s="227" t="s">
        <v>526</v>
      </c>
      <c r="U62" s="232">
        <v>0</v>
      </c>
      <c r="V62" s="232">
        <v>0</v>
      </c>
      <c r="W62" s="232">
        <v>0</v>
      </c>
      <c r="X62" s="227" t="s">
        <v>526</v>
      </c>
      <c r="Y62" s="250">
        <v>0</v>
      </c>
      <c r="Z62" s="250">
        <v>0</v>
      </c>
      <c r="AA62" s="250">
        <v>0</v>
      </c>
      <c r="AB62" s="227" t="s">
        <v>526</v>
      </c>
      <c r="AC62" s="228">
        <f t="shared" si="4"/>
        <v>0</v>
      </c>
    </row>
    <row r="63" spans="1:29" x14ac:dyDescent="0.25">
      <c r="A63" s="229" t="s">
        <v>221</v>
      </c>
      <c r="B63" s="67" t="s">
        <v>223</v>
      </c>
      <c r="C63" s="227" t="s">
        <v>526</v>
      </c>
      <c r="D63" s="227">
        <v>0</v>
      </c>
      <c r="E63" s="232" t="str">
        <f t="shared" si="5"/>
        <v>нд</v>
      </c>
      <c r="F63" s="227">
        <f t="shared" si="2"/>
        <v>0</v>
      </c>
      <c r="G63" s="232">
        <v>0</v>
      </c>
      <c r="H63" s="227" t="s">
        <v>526</v>
      </c>
      <c r="I63" s="250">
        <v>0</v>
      </c>
      <c r="J63" s="250">
        <v>0</v>
      </c>
      <c r="K63" s="250">
        <v>0</v>
      </c>
      <c r="L63" s="227" t="s">
        <v>526</v>
      </c>
      <c r="M63" s="232">
        <v>0</v>
      </c>
      <c r="N63" s="232">
        <v>0</v>
      </c>
      <c r="O63" s="232">
        <v>0</v>
      </c>
      <c r="P63" s="227" t="s">
        <v>526</v>
      </c>
      <c r="Q63" s="232">
        <v>0</v>
      </c>
      <c r="R63" s="227">
        <f t="shared" si="3"/>
        <v>0</v>
      </c>
      <c r="S63" s="232">
        <v>0</v>
      </c>
      <c r="T63" s="227" t="s">
        <v>526</v>
      </c>
      <c r="U63" s="232">
        <v>0</v>
      </c>
      <c r="V63" s="232">
        <v>0</v>
      </c>
      <c r="W63" s="232">
        <v>0</v>
      </c>
      <c r="X63" s="227" t="s">
        <v>526</v>
      </c>
      <c r="Y63" s="250">
        <v>0</v>
      </c>
      <c r="Z63" s="250">
        <v>0</v>
      </c>
      <c r="AA63" s="250">
        <v>0</v>
      </c>
      <c r="AB63" s="227" t="s">
        <v>526</v>
      </c>
      <c r="AC63" s="228">
        <f t="shared" si="4"/>
        <v>0</v>
      </c>
    </row>
    <row r="64" spans="1:29" ht="18.75" x14ac:dyDescent="0.25">
      <c r="A64" s="229" t="s">
        <v>222</v>
      </c>
      <c r="B64" s="234" t="s">
        <v>545</v>
      </c>
      <c r="C64" s="227" t="s">
        <v>526</v>
      </c>
      <c r="D64" s="227">
        <v>0</v>
      </c>
      <c r="E64" s="232" t="str">
        <f t="shared" si="5"/>
        <v>нд</v>
      </c>
      <c r="F64" s="227">
        <f t="shared" si="2"/>
        <v>0</v>
      </c>
      <c r="G64" s="232">
        <v>0</v>
      </c>
      <c r="H64" s="250">
        <v>0</v>
      </c>
      <c r="I64" s="250">
        <v>0</v>
      </c>
      <c r="J64" s="250">
        <v>0</v>
      </c>
      <c r="K64" s="250">
        <v>0</v>
      </c>
      <c r="L64" s="232">
        <v>0</v>
      </c>
      <c r="M64" s="232">
        <v>0</v>
      </c>
      <c r="N64" s="232">
        <v>0</v>
      </c>
      <c r="O64" s="232">
        <v>0</v>
      </c>
      <c r="P64" s="232">
        <v>0</v>
      </c>
      <c r="Q64" s="232">
        <v>0</v>
      </c>
      <c r="R64" s="227">
        <f t="shared" si="3"/>
        <v>0</v>
      </c>
      <c r="S64" s="232">
        <v>0</v>
      </c>
      <c r="T64" s="232" t="str">
        <f>C64</f>
        <v>нд</v>
      </c>
      <c r="U64" s="232">
        <v>0</v>
      </c>
      <c r="V64" s="232">
        <v>0</v>
      </c>
      <c r="W64" s="232">
        <v>0</v>
      </c>
      <c r="X64" s="227" t="s">
        <v>526</v>
      </c>
      <c r="Y64" s="250">
        <v>0</v>
      </c>
      <c r="Z64" s="250">
        <v>0</v>
      </c>
      <c r="AA64" s="250">
        <v>0</v>
      </c>
      <c r="AB64" s="227" t="s">
        <v>526</v>
      </c>
      <c r="AC64" s="228">
        <f t="shared" si="4"/>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89"/>
      <c r="C66" s="489"/>
      <c r="D66" s="489"/>
      <c r="E66" s="489"/>
      <c r="F66" s="489"/>
      <c r="G66" s="489"/>
      <c r="H66" s="489"/>
      <c r="I66" s="489"/>
      <c r="J66" s="489"/>
      <c r="K66" s="489"/>
      <c r="L66" s="489"/>
      <c r="M66" s="489"/>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0"/>
      <c r="C68" s="490"/>
      <c r="D68" s="490"/>
      <c r="E68" s="490"/>
      <c r="F68" s="490"/>
      <c r="G68" s="490"/>
      <c r="H68" s="490"/>
      <c r="I68" s="490"/>
      <c r="J68" s="490"/>
      <c r="K68" s="490"/>
      <c r="L68" s="490"/>
      <c r="M68" s="490"/>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89"/>
      <c r="C70" s="489"/>
      <c r="D70" s="489"/>
      <c r="E70" s="489"/>
      <c r="F70" s="489"/>
      <c r="G70" s="489"/>
      <c r="H70" s="489"/>
      <c r="I70" s="489"/>
      <c r="J70" s="489"/>
      <c r="K70" s="489"/>
      <c r="L70" s="489"/>
      <c r="M70" s="489"/>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89"/>
      <c r="C72" s="489"/>
      <c r="D72" s="489"/>
      <c r="E72" s="489"/>
      <c r="F72" s="489"/>
      <c r="G72" s="489"/>
      <c r="H72" s="489"/>
      <c r="I72" s="489"/>
      <c r="J72" s="489"/>
      <c r="K72" s="489"/>
      <c r="L72" s="489"/>
      <c r="M72" s="489"/>
      <c r="N72" s="211"/>
      <c r="O72" s="211"/>
      <c r="P72" s="211"/>
      <c r="Q72" s="211"/>
      <c r="R72" s="211"/>
      <c r="S72" s="211"/>
      <c r="T72" s="211"/>
      <c r="U72" s="211"/>
      <c r="V72" s="211"/>
      <c r="W72" s="211"/>
      <c r="X72" s="252"/>
      <c r="Y72" s="252"/>
      <c r="Z72" s="252"/>
      <c r="AA72" s="252"/>
      <c r="AB72" s="59"/>
    </row>
    <row r="73" spans="1:28" ht="32.25" customHeight="1" x14ac:dyDescent="0.25">
      <c r="A73" s="59"/>
      <c r="B73" s="490"/>
      <c r="C73" s="490"/>
      <c r="D73" s="490"/>
      <c r="E73" s="490"/>
      <c r="F73" s="490"/>
      <c r="G73" s="490"/>
      <c r="H73" s="490"/>
      <c r="I73" s="490"/>
      <c r="J73" s="490"/>
      <c r="K73" s="490"/>
      <c r="L73" s="490"/>
      <c r="M73" s="490"/>
      <c r="N73" s="212"/>
      <c r="O73" s="212"/>
      <c r="P73" s="212"/>
      <c r="Q73" s="212"/>
      <c r="R73" s="212"/>
      <c r="S73" s="212"/>
      <c r="T73" s="212"/>
      <c r="U73" s="212"/>
      <c r="V73" s="212"/>
      <c r="W73" s="212"/>
      <c r="X73" s="253"/>
      <c r="Y73" s="253"/>
      <c r="Z73" s="253"/>
      <c r="AA73" s="253"/>
      <c r="AB73" s="59"/>
    </row>
    <row r="74" spans="1:28" ht="51.75" customHeight="1" x14ac:dyDescent="0.25">
      <c r="A74" s="59"/>
      <c r="B74" s="489"/>
      <c r="C74" s="489"/>
      <c r="D74" s="489"/>
      <c r="E74" s="489"/>
      <c r="F74" s="489"/>
      <c r="G74" s="489"/>
      <c r="H74" s="489"/>
      <c r="I74" s="489"/>
      <c r="J74" s="489"/>
      <c r="K74" s="489"/>
      <c r="L74" s="489"/>
      <c r="M74" s="489"/>
      <c r="N74" s="211"/>
      <c r="O74" s="211"/>
      <c r="P74" s="211"/>
      <c r="Q74" s="211"/>
      <c r="R74" s="211"/>
      <c r="S74" s="211"/>
      <c r="T74" s="211"/>
      <c r="U74" s="211"/>
      <c r="V74" s="211"/>
      <c r="W74" s="211"/>
      <c r="X74" s="252"/>
      <c r="Y74" s="252"/>
      <c r="Z74" s="252"/>
      <c r="AA74" s="252"/>
      <c r="AB74" s="59"/>
    </row>
    <row r="75" spans="1:28" ht="21.75" customHeight="1" x14ac:dyDescent="0.25">
      <c r="A75" s="59"/>
      <c r="B75" s="491"/>
      <c r="C75" s="491"/>
      <c r="D75" s="491"/>
      <c r="E75" s="491"/>
      <c r="F75" s="491"/>
      <c r="G75" s="491"/>
      <c r="H75" s="491"/>
      <c r="I75" s="491"/>
      <c r="J75" s="491"/>
      <c r="K75" s="491"/>
      <c r="L75" s="491"/>
      <c r="M75" s="491"/>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88"/>
      <c r="C77" s="488"/>
      <c r="D77" s="488"/>
      <c r="E77" s="488"/>
      <c r="F77" s="488"/>
      <c r="G77" s="488"/>
      <c r="H77" s="488"/>
      <c r="I77" s="488"/>
      <c r="J77" s="488"/>
      <c r="K77" s="488"/>
      <c r="L77" s="488"/>
      <c r="M77" s="488"/>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F25:G64 M24:O63 Q24:S63 U24:W63 L64:W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4"/>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6" t="str">
        <f>'1. паспорт местоположение'!A9:C9</f>
        <v>Акционерное общество "Западная энергетическая компания"</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6" t="str">
        <f>'1. паспорт местоположение'!A12:C12</f>
        <v>M 22-04</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1" t="s">
        <v>5</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ht="43.5" customHeight="1" x14ac:dyDescent="0.25">
      <c r="A15" s="410"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1" t="s">
        <v>4</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495" t="s">
        <v>492</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row>
    <row r="22" spans="1:48" s="25" customFormat="1" ht="58.5" customHeight="1" x14ac:dyDescent="0.25">
      <c r="A22" s="496" t="s">
        <v>50</v>
      </c>
      <c r="B22" s="499" t="s">
        <v>22</v>
      </c>
      <c r="C22" s="496" t="s">
        <v>49</v>
      </c>
      <c r="D22" s="496" t="s">
        <v>48</v>
      </c>
      <c r="E22" s="502" t="s">
        <v>503</v>
      </c>
      <c r="F22" s="503"/>
      <c r="G22" s="503"/>
      <c r="H22" s="503"/>
      <c r="I22" s="503"/>
      <c r="J22" s="503"/>
      <c r="K22" s="503"/>
      <c r="L22" s="504"/>
      <c r="M22" s="496" t="s">
        <v>47</v>
      </c>
      <c r="N22" s="496" t="s">
        <v>46</v>
      </c>
      <c r="O22" s="496" t="s">
        <v>45</v>
      </c>
      <c r="P22" s="505" t="s">
        <v>253</v>
      </c>
      <c r="Q22" s="505" t="s">
        <v>44</v>
      </c>
      <c r="R22" s="505" t="s">
        <v>43</v>
      </c>
      <c r="S22" s="505" t="s">
        <v>42</v>
      </c>
      <c r="T22" s="505"/>
      <c r="U22" s="506" t="s">
        <v>41</v>
      </c>
      <c r="V22" s="506" t="s">
        <v>40</v>
      </c>
      <c r="W22" s="505" t="s">
        <v>39</v>
      </c>
      <c r="X22" s="505" t="s">
        <v>38</v>
      </c>
      <c r="Y22" s="505" t="s">
        <v>37</v>
      </c>
      <c r="Z22" s="519" t="s">
        <v>36</v>
      </c>
      <c r="AA22" s="505" t="s">
        <v>35</v>
      </c>
      <c r="AB22" s="505" t="s">
        <v>34</v>
      </c>
      <c r="AC22" s="505" t="s">
        <v>33</v>
      </c>
      <c r="AD22" s="505" t="s">
        <v>32</v>
      </c>
      <c r="AE22" s="505" t="s">
        <v>31</v>
      </c>
      <c r="AF22" s="505" t="s">
        <v>30</v>
      </c>
      <c r="AG22" s="505"/>
      <c r="AH22" s="505"/>
      <c r="AI22" s="505"/>
      <c r="AJ22" s="505"/>
      <c r="AK22" s="505"/>
      <c r="AL22" s="505" t="s">
        <v>29</v>
      </c>
      <c r="AM22" s="505"/>
      <c r="AN22" s="505"/>
      <c r="AO22" s="505"/>
      <c r="AP22" s="505" t="s">
        <v>28</v>
      </c>
      <c r="AQ22" s="505"/>
      <c r="AR22" s="505" t="s">
        <v>27</v>
      </c>
      <c r="AS22" s="505" t="s">
        <v>26</v>
      </c>
      <c r="AT22" s="505" t="s">
        <v>25</v>
      </c>
      <c r="AU22" s="505" t="s">
        <v>24</v>
      </c>
      <c r="AV22" s="509" t="s">
        <v>23</v>
      </c>
    </row>
    <row r="23" spans="1:48" s="25" customFormat="1" ht="64.5" customHeight="1" x14ac:dyDescent="0.25">
      <c r="A23" s="497"/>
      <c r="B23" s="500"/>
      <c r="C23" s="497"/>
      <c r="D23" s="497"/>
      <c r="E23" s="511" t="s">
        <v>21</v>
      </c>
      <c r="F23" s="513" t="s">
        <v>125</v>
      </c>
      <c r="G23" s="513" t="s">
        <v>124</v>
      </c>
      <c r="H23" s="513" t="s">
        <v>123</v>
      </c>
      <c r="I23" s="517" t="s">
        <v>413</v>
      </c>
      <c r="J23" s="517" t="s">
        <v>414</v>
      </c>
      <c r="K23" s="517" t="s">
        <v>415</v>
      </c>
      <c r="L23" s="513" t="s">
        <v>537</v>
      </c>
      <c r="M23" s="497"/>
      <c r="N23" s="497"/>
      <c r="O23" s="497"/>
      <c r="P23" s="505"/>
      <c r="Q23" s="505"/>
      <c r="R23" s="505"/>
      <c r="S23" s="515" t="s">
        <v>2</v>
      </c>
      <c r="T23" s="515" t="s">
        <v>9</v>
      </c>
      <c r="U23" s="506"/>
      <c r="V23" s="506"/>
      <c r="W23" s="505"/>
      <c r="X23" s="505"/>
      <c r="Y23" s="505"/>
      <c r="Z23" s="505"/>
      <c r="AA23" s="505"/>
      <c r="AB23" s="505"/>
      <c r="AC23" s="505"/>
      <c r="AD23" s="505"/>
      <c r="AE23" s="505"/>
      <c r="AF23" s="505" t="s">
        <v>20</v>
      </c>
      <c r="AG23" s="505"/>
      <c r="AH23" s="505" t="s">
        <v>19</v>
      </c>
      <c r="AI23" s="505"/>
      <c r="AJ23" s="496" t="s">
        <v>18</v>
      </c>
      <c r="AK23" s="496" t="s">
        <v>17</v>
      </c>
      <c r="AL23" s="496" t="s">
        <v>16</v>
      </c>
      <c r="AM23" s="496" t="s">
        <v>15</v>
      </c>
      <c r="AN23" s="496" t="s">
        <v>14</v>
      </c>
      <c r="AO23" s="496" t="s">
        <v>13</v>
      </c>
      <c r="AP23" s="496" t="s">
        <v>12</v>
      </c>
      <c r="AQ23" s="507" t="s">
        <v>9</v>
      </c>
      <c r="AR23" s="505"/>
      <c r="AS23" s="505"/>
      <c r="AT23" s="505"/>
      <c r="AU23" s="505"/>
      <c r="AV23" s="510"/>
    </row>
    <row r="24" spans="1:48" s="25" customFormat="1" ht="96.75" customHeight="1" x14ac:dyDescent="0.25">
      <c r="A24" s="498"/>
      <c r="B24" s="501"/>
      <c r="C24" s="498"/>
      <c r="D24" s="498"/>
      <c r="E24" s="512"/>
      <c r="F24" s="514"/>
      <c r="G24" s="514"/>
      <c r="H24" s="514"/>
      <c r="I24" s="518"/>
      <c r="J24" s="518"/>
      <c r="K24" s="518"/>
      <c r="L24" s="514"/>
      <c r="M24" s="498"/>
      <c r="N24" s="498"/>
      <c r="O24" s="498"/>
      <c r="P24" s="505"/>
      <c r="Q24" s="505"/>
      <c r="R24" s="505"/>
      <c r="S24" s="516"/>
      <c r="T24" s="516"/>
      <c r="U24" s="506"/>
      <c r="V24" s="506"/>
      <c r="W24" s="505"/>
      <c r="X24" s="505"/>
      <c r="Y24" s="505"/>
      <c r="Z24" s="505"/>
      <c r="AA24" s="505"/>
      <c r="AB24" s="505"/>
      <c r="AC24" s="505"/>
      <c r="AD24" s="505"/>
      <c r="AE24" s="505"/>
      <c r="AF24" s="135" t="s">
        <v>11</v>
      </c>
      <c r="AG24" s="135" t="s">
        <v>10</v>
      </c>
      <c r="AH24" s="136" t="s">
        <v>2</v>
      </c>
      <c r="AI24" s="136" t="s">
        <v>9</v>
      </c>
      <c r="AJ24" s="498"/>
      <c r="AK24" s="498"/>
      <c r="AL24" s="498"/>
      <c r="AM24" s="498"/>
      <c r="AN24" s="498"/>
      <c r="AO24" s="498"/>
      <c r="AP24" s="498"/>
      <c r="AQ24" s="508"/>
      <c r="AR24" s="505"/>
      <c r="AS24" s="505"/>
      <c r="AT24" s="505"/>
      <c r="AU24" s="505"/>
      <c r="AV24" s="51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90" zoomScaleNormal="90" zoomScaleSheetLayoutView="90" workbookViewId="0">
      <selection activeCell="B22" sqref="B22"/>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0" t="str">
        <f>'7. Паспорт отчет о закупке'!A5:AV5</f>
        <v>Год раскрытия информации: 2022 год</v>
      </c>
      <c r="B5" s="520"/>
      <c r="C5" s="72"/>
      <c r="D5" s="72"/>
      <c r="E5" s="72"/>
      <c r="F5" s="72"/>
      <c r="G5" s="72"/>
      <c r="H5" s="72"/>
    </row>
    <row r="6" spans="1:8" ht="18.75" x14ac:dyDescent="0.3">
      <c r="A6" s="214"/>
      <c r="B6" s="214"/>
      <c r="C6" s="214"/>
      <c r="D6" s="214"/>
      <c r="E6" s="214"/>
      <c r="F6" s="214"/>
      <c r="G6" s="214"/>
      <c r="H6" s="214"/>
    </row>
    <row r="7" spans="1:8" ht="18.75" x14ac:dyDescent="0.25">
      <c r="A7" s="415" t="s">
        <v>7</v>
      </c>
      <c r="B7" s="415"/>
      <c r="C7" s="140"/>
      <c r="D7" s="140"/>
      <c r="E7" s="140"/>
      <c r="F7" s="140"/>
      <c r="G7" s="140"/>
      <c r="H7" s="140"/>
    </row>
    <row r="8" spans="1:8" ht="18.75" x14ac:dyDescent="0.25">
      <c r="A8" s="140"/>
      <c r="B8" s="140"/>
      <c r="C8" s="140"/>
      <c r="D8" s="140"/>
      <c r="E8" s="140"/>
      <c r="F8" s="140"/>
      <c r="G8" s="140"/>
      <c r="H8" s="140"/>
    </row>
    <row r="9" spans="1:8" x14ac:dyDescent="0.25">
      <c r="A9" s="416" t="str">
        <f>'7. Паспорт отчет о закупке'!A9:AV9</f>
        <v>Акционерное общество "Западная энергетическая компания"</v>
      </c>
      <c r="B9" s="416"/>
      <c r="C9" s="155"/>
      <c r="D9" s="155"/>
      <c r="E9" s="155"/>
      <c r="F9" s="155"/>
      <c r="G9" s="155"/>
      <c r="H9" s="155"/>
    </row>
    <row r="10" spans="1:8" x14ac:dyDescent="0.25">
      <c r="A10" s="411" t="s">
        <v>6</v>
      </c>
      <c r="B10" s="411"/>
      <c r="C10" s="142"/>
      <c r="D10" s="142"/>
      <c r="E10" s="142"/>
      <c r="F10" s="142"/>
      <c r="G10" s="142"/>
      <c r="H10" s="142"/>
    </row>
    <row r="11" spans="1:8" ht="18.75" x14ac:dyDescent="0.25">
      <c r="A11" s="140"/>
      <c r="B11" s="140"/>
      <c r="C11" s="140"/>
      <c r="D11" s="140"/>
      <c r="E11" s="140"/>
      <c r="F11" s="140"/>
      <c r="G11" s="140"/>
      <c r="H11" s="140"/>
    </row>
    <row r="12" spans="1:8" x14ac:dyDescent="0.25">
      <c r="A12" s="416" t="str">
        <f>'7. Паспорт отчет о закупке'!A12:AV12</f>
        <v>M 22-04</v>
      </c>
      <c r="B12" s="416"/>
      <c r="C12" s="155"/>
      <c r="D12" s="155"/>
      <c r="E12" s="155"/>
      <c r="F12" s="155"/>
      <c r="G12" s="155"/>
      <c r="H12" s="155"/>
    </row>
    <row r="13" spans="1:8" x14ac:dyDescent="0.25">
      <c r="A13" s="411" t="s">
        <v>5</v>
      </c>
      <c r="B13" s="411"/>
      <c r="C13" s="142"/>
      <c r="D13" s="142"/>
      <c r="E13" s="142"/>
      <c r="F13" s="142"/>
      <c r="G13" s="142"/>
      <c r="H13" s="142"/>
    </row>
    <row r="14" spans="1:8" ht="18.75" x14ac:dyDescent="0.25">
      <c r="A14" s="10"/>
      <c r="B14" s="10"/>
      <c r="C14" s="10"/>
      <c r="D14" s="10"/>
      <c r="E14" s="10"/>
      <c r="F14" s="10"/>
      <c r="G14" s="10"/>
      <c r="H14" s="10"/>
    </row>
    <row r="15" spans="1:8" ht="53.25" customHeight="1" x14ac:dyDescent="0.25">
      <c r="A15" s="452" t="str">
        <f>'7. Паспорт отчет о закупке'!A15:AV15</f>
        <v>Приобретение комплекта сервера Dell EMC PE R640 8B (2x Gold 6234 3.3Ghz 8C 24.75Mb/HSP  Kit/PF Kit/4x 16GB 3200Mhz Kit/PERC
H750/2x 480GB SSD SATA RI/2x 1.2TB SAS 10k/4x GbE/2x 750W/iDRAC9 Ent./Bezel/Rails/3yw ProSupport NBD</v>
      </c>
      <c r="B15" s="452"/>
      <c r="C15" s="155"/>
      <c r="D15" s="155"/>
      <c r="E15" s="155"/>
      <c r="F15" s="155"/>
      <c r="G15" s="155"/>
      <c r="H15" s="155"/>
    </row>
    <row r="16" spans="1:8" x14ac:dyDescent="0.25">
      <c r="A16" s="411" t="s">
        <v>4</v>
      </c>
      <c r="B16" s="411"/>
      <c r="C16" s="142"/>
      <c r="D16" s="142"/>
      <c r="E16" s="142"/>
      <c r="F16" s="142"/>
      <c r="G16" s="142"/>
      <c r="H16" s="142"/>
    </row>
    <row r="17" spans="1:4" x14ac:dyDescent="0.25">
      <c r="B17" s="114"/>
    </row>
    <row r="18" spans="1:4" x14ac:dyDescent="0.25">
      <c r="A18" s="521" t="s">
        <v>493</v>
      </c>
      <c r="B18" s="522"/>
    </row>
    <row r="19" spans="1:4" x14ac:dyDescent="0.25">
      <c r="B19" s="41"/>
    </row>
    <row r="20" spans="1:4" ht="16.5" thickBot="1" x14ac:dyDescent="0.3">
      <c r="B20" s="115"/>
    </row>
    <row r="21" spans="1:4" ht="83.25" customHeight="1" thickBot="1" x14ac:dyDescent="0.3">
      <c r="A21" s="116" t="s">
        <v>363</v>
      </c>
      <c r="B21" s="117" t="str">
        <f>A15</f>
        <v>Приобретение комплекта сервера Dell EMC PE R640 8B (2x Gold 6234 3.3Ghz 8C 24.75Mb/HSP  Kit/PF Kit/4x 16GB 3200Mhz Kit/PERC
H750/2x 480GB SSD SATA RI/2x 1.2TB SAS 10k/4x GbE/2x 750W/iDRAC9 Ent./Bezel/Rails/3yw ProSupport NBD</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547</v>
      </c>
    </row>
    <row r="24" spans="1:4" ht="16.5" thickBot="1" x14ac:dyDescent="0.3">
      <c r="A24" s="116" t="s">
        <v>365</v>
      </c>
      <c r="B24" s="118" t="s">
        <v>548</v>
      </c>
    </row>
    <row r="25" spans="1:4" ht="16.5" thickBot="1" x14ac:dyDescent="0.3">
      <c r="A25" s="119" t="s">
        <v>366</v>
      </c>
      <c r="B25" s="117">
        <v>2022</v>
      </c>
    </row>
    <row r="26" spans="1:4" ht="16.5" thickBot="1" x14ac:dyDescent="0.3">
      <c r="A26" s="120" t="s">
        <v>367</v>
      </c>
      <c r="B26" s="121" t="s">
        <v>541</v>
      </c>
    </row>
    <row r="27" spans="1:4" ht="29.25" thickBot="1" x14ac:dyDescent="0.3">
      <c r="A27" s="127" t="s">
        <v>556</v>
      </c>
      <c r="B27" s="189">
        <f>'6.2. Паспорт фин осв ввод'!D24</f>
        <v>0.95079999599999987</v>
      </c>
    </row>
    <row r="28" spans="1:4" ht="16.5" thickBot="1" x14ac:dyDescent="0.3">
      <c r="A28" s="188" t="s">
        <v>368</v>
      </c>
      <c r="B28" s="188" t="s">
        <v>546</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557</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75.75" thickBot="1" x14ac:dyDescent="0.3">
      <c r="A103" s="131" t="s">
        <v>398</v>
      </c>
      <c r="B103" s="249" t="str">
        <f>'3.3 паспорт описание'!C24</f>
        <v>Приобретение комплекта сервера Dell EMC PE R640 8B (2x Gold 6234 3.3Ghz 8C 24.75Mb/HSP  Kit/PF Kit/4x 16GB 3200Mhz Kit/PERC H750/2x 480GB SSD SATA RI/2x 1.2TB SAS 10k/4x GbE/2x 750W/iDRAC9 Ent./Bezel/Rails/3yw ProSupport NBD</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536</v>
      </c>
      <c r="C108" s="59"/>
      <c r="D108" s="59"/>
    </row>
    <row r="109" spans="1:4" ht="28.5" x14ac:dyDescent="0.25">
      <c r="A109" s="122" t="s">
        <v>404</v>
      </c>
      <c r="B109" s="523" t="s">
        <v>535</v>
      </c>
      <c r="C109" s="59"/>
      <c r="D109" s="59"/>
    </row>
    <row r="110" spans="1:4" x14ac:dyDescent="0.25">
      <c r="A110" s="125" t="s">
        <v>405</v>
      </c>
      <c r="B110" s="524"/>
      <c r="C110" s="59"/>
      <c r="D110" s="59"/>
    </row>
    <row r="111" spans="1:4" x14ac:dyDescent="0.25">
      <c r="A111" s="125" t="s">
        <v>406</v>
      </c>
      <c r="B111" s="524"/>
      <c r="C111" s="59"/>
      <c r="D111" s="59"/>
    </row>
    <row r="112" spans="1:4" x14ac:dyDescent="0.25">
      <c r="A112" s="125" t="s">
        <v>407</v>
      </c>
      <c r="B112" s="524"/>
      <c r="C112" s="59"/>
      <c r="D112" s="59"/>
    </row>
    <row r="113" spans="1:4" x14ac:dyDescent="0.25">
      <c r="A113" s="125" t="s">
        <v>408</v>
      </c>
      <c r="B113" s="524"/>
      <c r="C113" s="59"/>
      <c r="D113" s="59"/>
    </row>
    <row r="114" spans="1:4" ht="16.5" thickBot="1" x14ac:dyDescent="0.3">
      <c r="A114" s="134" t="s">
        <v>409</v>
      </c>
      <c r="B114" s="525"/>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row>
    <row r="5" spans="1:28" s="11" customFormat="1" ht="15.75" x14ac:dyDescent="0.2">
      <c r="A5" s="16"/>
    </row>
    <row r="6" spans="1:28" s="11" customFormat="1" ht="18.75" x14ac:dyDescent="0.2">
      <c r="A6" s="415" t="s">
        <v>7</v>
      </c>
      <c r="B6" s="415"/>
      <c r="C6" s="415"/>
      <c r="D6" s="415"/>
      <c r="E6" s="415"/>
      <c r="F6" s="415"/>
      <c r="G6" s="415"/>
      <c r="H6" s="415"/>
      <c r="I6" s="415"/>
      <c r="J6" s="415"/>
      <c r="K6" s="415"/>
      <c r="L6" s="415"/>
      <c r="M6" s="415"/>
      <c r="N6" s="415"/>
      <c r="O6" s="415"/>
      <c r="P6" s="415"/>
      <c r="Q6" s="415"/>
      <c r="R6" s="415"/>
      <c r="S6" s="415"/>
      <c r="T6" s="12"/>
      <c r="U6" s="12"/>
      <c r="V6" s="12"/>
      <c r="W6" s="12"/>
      <c r="X6" s="12"/>
      <c r="Y6" s="12"/>
      <c r="Z6" s="12"/>
      <c r="AA6" s="12"/>
      <c r="AB6" s="12"/>
    </row>
    <row r="7" spans="1:28" s="11" customFormat="1" ht="18.75" x14ac:dyDescent="0.2">
      <c r="A7" s="415"/>
      <c r="B7" s="415"/>
      <c r="C7" s="415"/>
      <c r="D7" s="415"/>
      <c r="E7" s="415"/>
      <c r="F7" s="415"/>
      <c r="G7" s="415"/>
      <c r="H7" s="415"/>
      <c r="I7" s="415"/>
      <c r="J7" s="415"/>
      <c r="K7" s="415"/>
      <c r="L7" s="415"/>
      <c r="M7" s="415"/>
      <c r="N7" s="415"/>
      <c r="O7" s="415"/>
      <c r="P7" s="415"/>
      <c r="Q7" s="415"/>
      <c r="R7" s="415"/>
      <c r="S7" s="415"/>
      <c r="T7" s="12"/>
      <c r="U7" s="12"/>
      <c r="V7" s="12"/>
      <c r="W7" s="12"/>
      <c r="X7" s="12"/>
      <c r="Y7" s="12"/>
      <c r="Z7" s="12"/>
      <c r="AA7" s="12"/>
      <c r="AB7" s="12"/>
    </row>
    <row r="8" spans="1:28" s="11" customFormat="1" ht="18.75" x14ac:dyDescent="0.2">
      <c r="A8" s="416" t="str">
        <f>'1. паспорт местоположение'!A9:C9</f>
        <v>Акционерное общество "Западная энергетическая компания"</v>
      </c>
      <c r="B8" s="416"/>
      <c r="C8" s="416"/>
      <c r="D8" s="416"/>
      <c r="E8" s="416"/>
      <c r="F8" s="416"/>
      <c r="G8" s="416"/>
      <c r="H8" s="416"/>
      <c r="I8" s="416"/>
      <c r="J8" s="416"/>
      <c r="K8" s="416"/>
      <c r="L8" s="416"/>
      <c r="M8" s="416"/>
      <c r="N8" s="416"/>
      <c r="O8" s="416"/>
      <c r="P8" s="416"/>
      <c r="Q8" s="416"/>
      <c r="R8" s="416"/>
      <c r="S8" s="416"/>
      <c r="T8" s="12"/>
      <c r="U8" s="12"/>
      <c r="V8" s="12"/>
      <c r="W8" s="12"/>
      <c r="X8" s="12"/>
      <c r="Y8" s="12"/>
      <c r="Z8" s="12"/>
      <c r="AA8" s="12"/>
      <c r="AB8" s="12"/>
    </row>
    <row r="9" spans="1:28" s="11" customFormat="1" ht="18.75" x14ac:dyDescent="0.2">
      <c r="A9" s="411" t="s">
        <v>6</v>
      </c>
      <c r="B9" s="411"/>
      <c r="C9" s="411"/>
      <c r="D9" s="411"/>
      <c r="E9" s="411"/>
      <c r="F9" s="411"/>
      <c r="G9" s="411"/>
      <c r="H9" s="411"/>
      <c r="I9" s="411"/>
      <c r="J9" s="411"/>
      <c r="K9" s="411"/>
      <c r="L9" s="411"/>
      <c r="M9" s="411"/>
      <c r="N9" s="411"/>
      <c r="O9" s="411"/>
      <c r="P9" s="411"/>
      <c r="Q9" s="411"/>
      <c r="R9" s="411"/>
      <c r="S9" s="411"/>
      <c r="T9" s="12"/>
      <c r="U9" s="12"/>
      <c r="V9" s="12"/>
      <c r="W9" s="12"/>
      <c r="X9" s="12"/>
      <c r="Y9" s="12"/>
      <c r="Z9" s="12"/>
      <c r="AA9" s="12"/>
      <c r="AB9" s="12"/>
    </row>
    <row r="10" spans="1:28" s="11" customFormat="1" ht="18.75" x14ac:dyDescent="0.2">
      <c r="A10" s="415"/>
      <c r="B10" s="415"/>
      <c r="C10" s="415"/>
      <c r="D10" s="415"/>
      <c r="E10" s="415"/>
      <c r="F10" s="415"/>
      <c r="G10" s="415"/>
      <c r="H10" s="415"/>
      <c r="I10" s="415"/>
      <c r="J10" s="415"/>
      <c r="K10" s="415"/>
      <c r="L10" s="415"/>
      <c r="M10" s="415"/>
      <c r="N10" s="415"/>
      <c r="O10" s="415"/>
      <c r="P10" s="415"/>
      <c r="Q10" s="415"/>
      <c r="R10" s="415"/>
      <c r="S10" s="415"/>
      <c r="T10" s="12"/>
      <c r="U10" s="12"/>
      <c r="V10" s="12"/>
      <c r="W10" s="12"/>
      <c r="X10" s="12"/>
      <c r="Y10" s="12"/>
      <c r="Z10" s="12"/>
      <c r="AA10" s="12"/>
      <c r="AB10" s="12"/>
    </row>
    <row r="11" spans="1:28" s="11" customFormat="1" ht="18.75" x14ac:dyDescent="0.2">
      <c r="A11" s="416" t="str">
        <f>'1. паспорт местоположение'!A12:C12</f>
        <v>M 22-04</v>
      </c>
      <c r="B11" s="416"/>
      <c r="C11" s="416"/>
      <c r="D11" s="416"/>
      <c r="E11" s="416"/>
      <c r="F11" s="416"/>
      <c r="G11" s="416"/>
      <c r="H11" s="416"/>
      <c r="I11" s="416"/>
      <c r="J11" s="416"/>
      <c r="K11" s="416"/>
      <c r="L11" s="416"/>
      <c r="M11" s="416"/>
      <c r="N11" s="416"/>
      <c r="O11" s="416"/>
      <c r="P11" s="416"/>
      <c r="Q11" s="416"/>
      <c r="R11" s="416"/>
      <c r="S11" s="416"/>
      <c r="T11" s="12"/>
      <c r="U11" s="12"/>
      <c r="V11" s="12"/>
      <c r="W11" s="12"/>
      <c r="X11" s="12"/>
      <c r="Y11" s="12"/>
      <c r="Z11" s="12"/>
      <c r="AA11" s="12"/>
      <c r="AB11" s="12"/>
    </row>
    <row r="12" spans="1:28" s="11" customFormat="1" ht="18.75" x14ac:dyDescent="0.2">
      <c r="A12" s="411" t="s">
        <v>5</v>
      </c>
      <c r="B12" s="411"/>
      <c r="C12" s="411"/>
      <c r="D12" s="411"/>
      <c r="E12" s="411"/>
      <c r="F12" s="411"/>
      <c r="G12" s="411"/>
      <c r="H12" s="411"/>
      <c r="I12" s="411"/>
      <c r="J12" s="411"/>
      <c r="K12" s="411"/>
      <c r="L12" s="411"/>
      <c r="M12" s="411"/>
      <c r="N12" s="411"/>
      <c r="O12" s="411"/>
      <c r="P12" s="411"/>
      <c r="Q12" s="411"/>
      <c r="R12" s="411"/>
      <c r="S12" s="411"/>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36.75" customHeight="1" x14ac:dyDescent="0.2">
      <c r="A14" s="410" t="str">
        <f>'1. паспорт местоположение'!A15:C15</f>
        <v>Приобретение комплекта сервера Dell EMC PE R640 8B (2x Gold 6234 3.3Ghz 8C 24.75Mb/HSP  Kit/PF Kit/4x 16GB 3200Mhz Kit/PERC
H750/2x 480GB SSD SATA RI/2x 1.2TB SAS 10k/4x GbE/2x 750W/iDRAC9 Ent./Bezel/Rails/3yw ProSupport NBD</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3" customFormat="1" ht="15" customHeight="1" x14ac:dyDescent="0.2">
      <c r="A15" s="411" t="s">
        <v>4</v>
      </c>
      <c r="B15" s="411"/>
      <c r="C15" s="411"/>
      <c r="D15" s="411"/>
      <c r="E15" s="411"/>
      <c r="F15" s="411"/>
      <c r="G15" s="411"/>
      <c r="H15" s="411"/>
      <c r="I15" s="411"/>
      <c r="J15" s="411"/>
      <c r="K15" s="411"/>
      <c r="L15" s="411"/>
      <c r="M15" s="411"/>
      <c r="N15" s="411"/>
      <c r="O15" s="411"/>
      <c r="P15" s="411"/>
      <c r="Q15" s="411"/>
      <c r="R15" s="411"/>
      <c r="S15" s="411"/>
      <c r="T15" s="5"/>
      <c r="U15" s="5"/>
      <c r="V15" s="5"/>
      <c r="W15" s="5"/>
      <c r="X15" s="5"/>
      <c r="Y15" s="5"/>
      <c r="Z15" s="5"/>
      <c r="AA15" s="5"/>
      <c r="AB15" s="5"/>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468</v>
      </c>
      <c r="B17" s="413"/>
      <c r="C17" s="413"/>
      <c r="D17" s="413"/>
      <c r="E17" s="413"/>
      <c r="F17" s="413"/>
      <c r="G17" s="413"/>
      <c r="H17" s="413"/>
      <c r="I17" s="413"/>
      <c r="J17" s="413"/>
      <c r="K17" s="413"/>
      <c r="L17" s="413"/>
      <c r="M17" s="413"/>
      <c r="N17" s="413"/>
      <c r="O17" s="413"/>
      <c r="P17" s="413"/>
      <c r="Q17" s="413"/>
      <c r="R17" s="413"/>
      <c r="S17" s="413"/>
      <c r="T17" s="6"/>
      <c r="U17" s="6"/>
      <c r="V17" s="6"/>
      <c r="W17" s="6"/>
      <c r="X17" s="6"/>
      <c r="Y17" s="6"/>
      <c r="Z17" s="6"/>
      <c r="AA17" s="6"/>
      <c r="AB17" s="6"/>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8" t="s">
        <v>3</v>
      </c>
      <c r="B19" s="418" t="s">
        <v>94</v>
      </c>
      <c r="C19" s="419" t="s">
        <v>362</v>
      </c>
      <c r="D19" s="418" t="s">
        <v>361</v>
      </c>
      <c r="E19" s="418" t="s">
        <v>93</v>
      </c>
      <c r="F19" s="418" t="s">
        <v>92</v>
      </c>
      <c r="G19" s="418" t="s">
        <v>357</v>
      </c>
      <c r="H19" s="418" t="s">
        <v>91</v>
      </c>
      <c r="I19" s="418" t="s">
        <v>90</v>
      </c>
      <c r="J19" s="418" t="s">
        <v>89</v>
      </c>
      <c r="K19" s="418" t="s">
        <v>88</v>
      </c>
      <c r="L19" s="418" t="s">
        <v>87</v>
      </c>
      <c r="M19" s="418" t="s">
        <v>86</v>
      </c>
      <c r="N19" s="418" t="s">
        <v>85</v>
      </c>
      <c r="O19" s="418" t="s">
        <v>84</v>
      </c>
      <c r="P19" s="418" t="s">
        <v>83</v>
      </c>
      <c r="Q19" s="418" t="s">
        <v>360</v>
      </c>
      <c r="R19" s="418"/>
      <c r="S19" s="421" t="s">
        <v>462</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39" t="s">
        <v>358</v>
      </c>
      <c r="R20" s="40" t="s">
        <v>359</v>
      </c>
      <c r="S20" s="421"/>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3" t="str">
        <f>'1. паспорт местоположение'!A5:C5</f>
        <v>Год раскрытия информации: 2022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6"/>
      <c r="H7" s="15"/>
    </row>
    <row r="8" spans="1:20" s="11"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1"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1" customFormat="1" ht="18.75" customHeight="1" x14ac:dyDescent="0.2">
      <c r="A10" s="416" t="str">
        <f>'1. паспорт местоположение'!A9:C9</f>
        <v>Акционерное общество "Западная энергетическая компания"</v>
      </c>
      <c r="B10" s="416"/>
      <c r="C10" s="416"/>
      <c r="D10" s="416"/>
      <c r="E10" s="416"/>
      <c r="F10" s="416"/>
      <c r="G10" s="416"/>
      <c r="H10" s="416"/>
      <c r="I10" s="416"/>
      <c r="J10" s="416"/>
      <c r="K10" s="416"/>
      <c r="L10" s="416"/>
      <c r="M10" s="416"/>
      <c r="N10" s="416"/>
      <c r="O10" s="416"/>
      <c r="P10" s="416"/>
      <c r="Q10" s="416"/>
      <c r="R10" s="416"/>
      <c r="S10" s="416"/>
      <c r="T10" s="416"/>
    </row>
    <row r="11" spans="1:20" s="11" customFormat="1" ht="18.75" customHeight="1" x14ac:dyDescent="0.2">
      <c r="A11" s="411" t="s">
        <v>6</v>
      </c>
      <c r="B11" s="411"/>
      <c r="C11" s="411"/>
      <c r="D11" s="411"/>
      <c r="E11" s="411"/>
      <c r="F11" s="411"/>
      <c r="G11" s="411"/>
      <c r="H11" s="411"/>
      <c r="I11" s="411"/>
      <c r="J11" s="411"/>
      <c r="K11" s="411"/>
      <c r="L11" s="411"/>
      <c r="M11" s="411"/>
      <c r="N11" s="411"/>
      <c r="O11" s="411"/>
      <c r="P11" s="411"/>
      <c r="Q11" s="411"/>
      <c r="R11" s="411"/>
      <c r="S11" s="411"/>
      <c r="T11" s="411"/>
    </row>
    <row r="12" spans="1:20" s="11"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1" customFormat="1" ht="18.75" customHeight="1" x14ac:dyDescent="0.2">
      <c r="A13" s="416" t="str">
        <f>'1. паспорт местоположение'!A12:C12</f>
        <v>M 22-04</v>
      </c>
      <c r="B13" s="416"/>
      <c r="C13" s="416"/>
      <c r="D13" s="416"/>
      <c r="E13" s="416"/>
      <c r="F13" s="416"/>
      <c r="G13" s="416"/>
      <c r="H13" s="416"/>
      <c r="I13" s="416"/>
      <c r="J13" s="416"/>
      <c r="K13" s="416"/>
      <c r="L13" s="416"/>
      <c r="M13" s="416"/>
      <c r="N13" s="416"/>
      <c r="O13" s="416"/>
      <c r="P13" s="416"/>
      <c r="Q13" s="416"/>
      <c r="R13" s="416"/>
      <c r="S13" s="416"/>
      <c r="T13" s="416"/>
    </row>
    <row r="14" spans="1:20" s="11" customFormat="1" ht="18.75" customHeight="1" x14ac:dyDescent="0.2">
      <c r="A14" s="411" t="s">
        <v>5</v>
      </c>
      <c r="B14" s="411"/>
      <c r="C14" s="411"/>
      <c r="D14" s="411"/>
      <c r="E14" s="411"/>
      <c r="F14" s="411"/>
      <c r="G14" s="411"/>
      <c r="H14" s="411"/>
      <c r="I14" s="411"/>
      <c r="J14" s="411"/>
      <c r="K14" s="411"/>
      <c r="L14" s="411"/>
      <c r="M14" s="411"/>
      <c r="N14" s="411"/>
      <c r="O14" s="411"/>
      <c r="P14" s="411"/>
      <c r="Q14" s="411"/>
      <c r="R14" s="411"/>
      <c r="S14" s="411"/>
      <c r="T14" s="411"/>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66" customHeight="1" x14ac:dyDescent="0.2">
      <c r="A16" s="410"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1" t="s">
        <v>4</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5" t="s">
        <v>473</v>
      </c>
      <c r="B19" s="425"/>
      <c r="C19" s="425"/>
      <c r="D19" s="425"/>
      <c r="E19" s="425"/>
      <c r="F19" s="425"/>
      <c r="G19" s="425"/>
      <c r="H19" s="425"/>
      <c r="I19" s="425"/>
      <c r="J19" s="425"/>
      <c r="K19" s="425"/>
      <c r="L19" s="425"/>
      <c r="M19" s="425"/>
      <c r="N19" s="425"/>
      <c r="O19" s="425"/>
      <c r="P19" s="425"/>
      <c r="Q19" s="425"/>
      <c r="R19" s="425"/>
      <c r="S19" s="425"/>
      <c r="T19" s="425"/>
    </row>
    <row r="20" spans="1:113" s="52"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3</v>
      </c>
      <c r="B21" s="430" t="s">
        <v>217</v>
      </c>
      <c r="C21" s="431"/>
      <c r="D21" s="434" t="s">
        <v>116</v>
      </c>
      <c r="E21" s="430" t="s">
        <v>502</v>
      </c>
      <c r="F21" s="431"/>
      <c r="G21" s="430" t="s">
        <v>267</v>
      </c>
      <c r="H21" s="431"/>
      <c r="I21" s="430" t="s">
        <v>115</v>
      </c>
      <c r="J21" s="431"/>
      <c r="K21" s="434" t="s">
        <v>114</v>
      </c>
      <c r="L21" s="430" t="s">
        <v>113</v>
      </c>
      <c r="M21" s="431"/>
      <c r="N21" s="430" t="s">
        <v>498</v>
      </c>
      <c r="O21" s="431"/>
      <c r="P21" s="434" t="s">
        <v>112</v>
      </c>
      <c r="Q21" s="422" t="s">
        <v>111</v>
      </c>
      <c r="R21" s="423"/>
      <c r="S21" s="422" t="s">
        <v>110</v>
      </c>
      <c r="T21" s="424"/>
    </row>
    <row r="22" spans="1:113" ht="204.75" customHeight="1" x14ac:dyDescent="0.25">
      <c r="A22" s="428"/>
      <c r="B22" s="432"/>
      <c r="C22" s="433"/>
      <c r="D22" s="437"/>
      <c r="E22" s="432"/>
      <c r="F22" s="433"/>
      <c r="G22" s="432"/>
      <c r="H22" s="433"/>
      <c r="I22" s="432"/>
      <c r="J22" s="433"/>
      <c r="K22" s="435"/>
      <c r="L22" s="432"/>
      <c r="M22" s="433"/>
      <c r="N22" s="432"/>
      <c r="O22" s="433"/>
      <c r="P22" s="435"/>
      <c r="Q22" s="96" t="s">
        <v>109</v>
      </c>
      <c r="R22" s="96" t="s">
        <v>472</v>
      </c>
      <c r="S22" s="96" t="s">
        <v>108</v>
      </c>
      <c r="T22" s="96" t="s">
        <v>107</v>
      </c>
    </row>
    <row r="23" spans="1:113" ht="51.75" customHeight="1" x14ac:dyDescent="0.25">
      <c r="A23" s="429"/>
      <c r="B23" s="145" t="s">
        <v>105</v>
      </c>
      <c r="C23" s="145" t="s">
        <v>106</v>
      </c>
      <c r="D23" s="435"/>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6" t="s">
        <v>508</v>
      </c>
      <c r="C29" s="436"/>
      <c r="D29" s="436"/>
      <c r="E29" s="436"/>
      <c r="F29" s="436"/>
      <c r="G29" s="436"/>
      <c r="H29" s="436"/>
      <c r="I29" s="436"/>
      <c r="J29" s="436"/>
      <c r="K29" s="436"/>
      <c r="L29" s="436"/>
      <c r="M29" s="436"/>
      <c r="N29" s="436"/>
      <c r="O29" s="436"/>
      <c r="P29" s="436"/>
      <c r="Q29" s="436"/>
      <c r="R29" s="436"/>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6" t="str">
        <f>'1. паспорт местоположение'!A9</f>
        <v>Акционерное общество "Западная энергетическая компания"</v>
      </c>
      <c r="F9" s="416"/>
      <c r="G9" s="416"/>
      <c r="H9" s="416"/>
      <c r="I9" s="416"/>
      <c r="J9" s="416"/>
      <c r="K9" s="416"/>
      <c r="L9" s="416"/>
      <c r="M9" s="416"/>
      <c r="N9" s="416"/>
      <c r="O9" s="416"/>
      <c r="P9" s="416"/>
      <c r="Q9" s="416"/>
      <c r="R9" s="416"/>
      <c r="S9" s="416"/>
      <c r="T9" s="416"/>
      <c r="U9" s="416"/>
      <c r="V9" s="416"/>
      <c r="W9" s="416"/>
      <c r="X9" s="416"/>
      <c r="Y9" s="416"/>
    </row>
    <row r="10" spans="1:27" s="11"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6" t="str">
        <f>'1. паспорт местоположение'!A12</f>
        <v>M 22-04</v>
      </c>
      <c r="F12" s="416"/>
      <c r="G12" s="416"/>
      <c r="H12" s="416"/>
      <c r="I12" s="416"/>
      <c r="J12" s="416"/>
      <c r="K12" s="416"/>
      <c r="L12" s="416"/>
      <c r="M12" s="416"/>
      <c r="N12" s="416"/>
      <c r="O12" s="416"/>
      <c r="P12" s="416"/>
      <c r="Q12" s="416"/>
      <c r="R12" s="416"/>
      <c r="S12" s="416"/>
      <c r="T12" s="416"/>
      <c r="U12" s="416"/>
      <c r="V12" s="416"/>
      <c r="W12" s="416"/>
      <c r="X12" s="416"/>
      <c r="Y12" s="416"/>
    </row>
    <row r="13" spans="1:27" s="11"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0"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475</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2" customFormat="1" ht="21" customHeight="1" x14ac:dyDescent="0.25"/>
    <row r="21" spans="1:27" ht="15.75" customHeight="1" x14ac:dyDescent="0.25">
      <c r="A21" s="438" t="s">
        <v>3</v>
      </c>
      <c r="B21" s="440" t="s">
        <v>482</v>
      </c>
      <c r="C21" s="441"/>
      <c r="D21" s="440" t="s">
        <v>484</v>
      </c>
      <c r="E21" s="441"/>
      <c r="F21" s="422" t="s">
        <v>88</v>
      </c>
      <c r="G21" s="424"/>
      <c r="H21" s="424"/>
      <c r="I21" s="423"/>
      <c r="J21" s="438" t="s">
        <v>485</v>
      </c>
      <c r="K21" s="440" t="s">
        <v>486</v>
      </c>
      <c r="L21" s="441"/>
      <c r="M21" s="440" t="s">
        <v>487</v>
      </c>
      <c r="N21" s="441"/>
      <c r="O21" s="440" t="s">
        <v>474</v>
      </c>
      <c r="P21" s="441"/>
      <c r="Q21" s="440" t="s">
        <v>121</v>
      </c>
      <c r="R21" s="441"/>
      <c r="S21" s="438" t="s">
        <v>120</v>
      </c>
      <c r="T21" s="438" t="s">
        <v>488</v>
      </c>
      <c r="U21" s="438" t="s">
        <v>483</v>
      </c>
      <c r="V21" s="440" t="s">
        <v>119</v>
      </c>
      <c r="W21" s="441"/>
      <c r="X21" s="422" t="s">
        <v>111</v>
      </c>
      <c r="Y21" s="424"/>
      <c r="Z21" s="422" t="s">
        <v>110</v>
      </c>
      <c r="AA21" s="424"/>
    </row>
    <row r="22" spans="1:27" ht="216" customHeight="1" x14ac:dyDescent="0.25">
      <c r="A22" s="444"/>
      <c r="B22" s="442"/>
      <c r="C22" s="443"/>
      <c r="D22" s="442"/>
      <c r="E22" s="443"/>
      <c r="F22" s="422" t="s">
        <v>118</v>
      </c>
      <c r="G22" s="423"/>
      <c r="H22" s="422" t="s">
        <v>117</v>
      </c>
      <c r="I22" s="423"/>
      <c r="J22" s="439"/>
      <c r="K22" s="442"/>
      <c r="L22" s="443"/>
      <c r="M22" s="442"/>
      <c r="N22" s="443"/>
      <c r="O22" s="442"/>
      <c r="P22" s="443"/>
      <c r="Q22" s="442"/>
      <c r="R22" s="443"/>
      <c r="S22" s="439"/>
      <c r="T22" s="439"/>
      <c r="U22" s="439"/>
      <c r="V22" s="442"/>
      <c r="W22" s="443"/>
      <c r="X22" s="96" t="s">
        <v>109</v>
      </c>
      <c r="Y22" s="96" t="s">
        <v>472</v>
      </c>
      <c r="Z22" s="96" t="s">
        <v>108</v>
      </c>
      <c r="AA22" s="96" t="s">
        <v>107</v>
      </c>
    </row>
    <row r="23" spans="1:27" ht="60" customHeight="1" x14ac:dyDescent="0.25">
      <c r="A23" s="439"/>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3" t="str">
        <f>'1. паспорт местоположение'!A5:C5</f>
        <v>Год раскрытия информации: 2022 год</v>
      </c>
      <c r="B5" s="403"/>
      <c r="C5" s="403"/>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5" t="s">
        <v>7</v>
      </c>
      <c r="B7" s="415"/>
      <c r="C7" s="415"/>
      <c r="D7" s="12"/>
      <c r="E7" s="12"/>
      <c r="F7" s="12"/>
      <c r="G7" s="12"/>
      <c r="H7" s="12"/>
      <c r="I7" s="12"/>
      <c r="J7" s="12"/>
      <c r="K7" s="12"/>
      <c r="L7" s="12"/>
      <c r="M7" s="12"/>
      <c r="N7" s="12"/>
      <c r="O7" s="12"/>
      <c r="P7" s="12"/>
      <c r="Q7" s="12"/>
      <c r="R7" s="12"/>
      <c r="S7" s="12"/>
      <c r="T7" s="12"/>
      <c r="U7" s="12"/>
    </row>
    <row r="8" spans="1:29" s="11" customFormat="1" ht="18.75" x14ac:dyDescent="0.2">
      <c r="A8" s="415"/>
      <c r="B8" s="415"/>
      <c r="C8" s="415"/>
      <c r="D8" s="13"/>
      <c r="E8" s="13"/>
      <c r="F8" s="13"/>
      <c r="G8" s="13"/>
      <c r="H8" s="12"/>
      <c r="I8" s="12"/>
      <c r="J8" s="12"/>
      <c r="K8" s="12"/>
      <c r="L8" s="12"/>
      <c r="M8" s="12"/>
      <c r="N8" s="12"/>
      <c r="O8" s="12"/>
      <c r="P8" s="12"/>
      <c r="Q8" s="12"/>
      <c r="R8" s="12"/>
      <c r="S8" s="12"/>
      <c r="T8" s="12"/>
      <c r="U8" s="12"/>
    </row>
    <row r="9" spans="1:29" s="11" customFormat="1" ht="18.75" x14ac:dyDescent="0.2">
      <c r="A9" s="416" t="str">
        <f>'1. паспорт местоположение'!A9:C9</f>
        <v>Акционерное общество "Западная энергетическая компания"</v>
      </c>
      <c r="B9" s="416"/>
      <c r="C9" s="416"/>
      <c r="D9" s="7"/>
      <c r="E9" s="7"/>
      <c r="F9" s="7"/>
      <c r="G9" s="7"/>
      <c r="H9" s="12"/>
      <c r="I9" s="12"/>
      <c r="J9" s="12"/>
      <c r="K9" s="12"/>
      <c r="L9" s="12"/>
      <c r="M9" s="12"/>
      <c r="N9" s="12"/>
      <c r="O9" s="12"/>
      <c r="P9" s="12"/>
      <c r="Q9" s="12"/>
      <c r="R9" s="12"/>
      <c r="S9" s="12"/>
      <c r="T9" s="12"/>
      <c r="U9" s="12"/>
    </row>
    <row r="10" spans="1:29" s="11" customFormat="1" ht="18.75" x14ac:dyDescent="0.2">
      <c r="A10" s="411" t="s">
        <v>6</v>
      </c>
      <c r="B10" s="411"/>
      <c r="C10" s="411"/>
      <c r="D10" s="5"/>
      <c r="E10" s="5"/>
      <c r="F10" s="5"/>
      <c r="G10" s="5"/>
      <c r="H10" s="12"/>
      <c r="I10" s="12"/>
      <c r="J10" s="12"/>
      <c r="K10" s="12"/>
      <c r="L10" s="12"/>
      <c r="M10" s="12"/>
      <c r="N10" s="12"/>
      <c r="O10" s="12"/>
      <c r="P10" s="12"/>
      <c r="Q10" s="12"/>
      <c r="R10" s="12"/>
      <c r="S10" s="12"/>
      <c r="T10" s="12"/>
      <c r="U10" s="12"/>
    </row>
    <row r="11" spans="1:29" s="11" customFormat="1" ht="18.75" x14ac:dyDescent="0.2">
      <c r="A11" s="415"/>
      <c r="B11" s="415"/>
      <c r="C11" s="415"/>
      <c r="D11" s="13"/>
      <c r="E11" s="13"/>
      <c r="F11" s="13"/>
      <c r="G11" s="13"/>
      <c r="H11" s="12"/>
      <c r="I11" s="12"/>
      <c r="J11" s="12"/>
      <c r="K11" s="12"/>
      <c r="L11" s="12"/>
      <c r="M11" s="12"/>
      <c r="N11" s="12"/>
      <c r="O11" s="12"/>
      <c r="P11" s="12"/>
      <c r="Q11" s="12"/>
      <c r="R11" s="12"/>
      <c r="S11" s="12"/>
      <c r="T11" s="12"/>
      <c r="U11" s="12"/>
    </row>
    <row r="12" spans="1:29" s="11" customFormat="1" ht="18.75" x14ac:dyDescent="0.2">
      <c r="A12" s="416" t="str">
        <f>'1. паспорт местоположение'!A12:C12</f>
        <v>M 22-04</v>
      </c>
      <c r="B12" s="416"/>
      <c r="C12" s="416"/>
      <c r="D12" s="7"/>
      <c r="E12" s="7"/>
      <c r="F12" s="7"/>
      <c r="G12" s="7"/>
      <c r="H12" s="12"/>
      <c r="I12" s="12"/>
      <c r="J12" s="12"/>
      <c r="K12" s="12"/>
      <c r="L12" s="12"/>
      <c r="M12" s="12"/>
      <c r="N12" s="12"/>
      <c r="O12" s="12"/>
      <c r="P12" s="12"/>
      <c r="Q12" s="12"/>
      <c r="R12" s="12"/>
      <c r="S12" s="12"/>
      <c r="T12" s="12"/>
      <c r="U12" s="12"/>
    </row>
    <row r="13" spans="1:29" s="11" customFormat="1" ht="18.75" x14ac:dyDescent="0.2">
      <c r="A13" s="411" t="s">
        <v>5</v>
      </c>
      <c r="B13" s="411"/>
      <c r="C13" s="4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78.75" customHeight="1" x14ac:dyDescent="0.2">
      <c r="A15" s="410"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10"/>
      <c r="C15" s="410"/>
      <c r="D15" s="7"/>
      <c r="E15" s="7"/>
      <c r="F15" s="7"/>
      <c r="G15" s="7"/>
      <c r="H15" s="7"/>
      <c r="I15" s="7"/>
      <c r="J15" s="7"/>
      <c r="K15" s="7"/>
      <c r="L15" s="7"/>
      <c r="M15" s="7"/>
      <c r="N15" s="7"/>
      <c r="O15" s="7"/>
      <c r="P15" s="7"/>
      <c r="Q15" s="7"/>
      <c r="R15" s="7"/>
      <c r="S15" s="7"/>
      <c r="T15" s="7"/>
      <c r="U15" s="7"/>
    </row>
    <row r="16" spans="1:29" s="3" customFormat="1" ht="15" customHeight="1" x14ac:dyDescent="0.2">
      <c r="A16" s="411" t="s">
        <v>4</v>
      </c>
      <c r="B16" s="411"/>
      <c r="C16" s="411"/>
      <c r="D16" s="5"/>
      <c r="E16" s="5"/>
      <c r="F16" s="5"/>
      <c r="G16" s="5"/>
      <c r="H16" s="5"/>
      <c r="I16" s="5"/>
      <c r="J16" s="5"/>
      <c r="K16" s="5"/>
      <c r="L16" s="5"/>
      <c r="M16" s="5"/>
      <c r="N16" s="5"/>
      <c r="O16" s="5"/>
      <c r="P16" s="5"/>
      <c r="Q16" s="5"/>
      <c r="R16" s="5"/>
      <c r="S16" s="5"/>
      <c r="T16" s="5"/>
      <c r="U16" s="5"/>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467</v>
      </c>
      <c r="B18" s="413"/>
      <c r="C18" s="41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607</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
        <v>608</v>
      </c>
      <c r="D24" s="26"/>
      <c r="E24" s="184"/>
      <c r="F24" s="26"/>
      <c r="G24" s="26"/>
      <c r="H24" s="26"/>
      <c r="I24" s="26"/>
      <c r="J24" s="26"/>
      <c r="K24" s="26"/>
      <c r="L24" s="26"/>
      <c r="M24" s="26"/>
      <c r="N24" s="26"/>
      <c r="O24" s="26"/>
      <c r="P24" s="26"/>
      <c r="Q24" s="26"/>
      <c r="R24" s="26"/>
      <c r="S24" s="26"/>
      <c r="T24" s="26"/>
      <c r="U24" s="26"/>
    </row>
    <row r="25" spans="1:21" ht="47.25" x14ac:dyDescent="0.25">
      <c r="A25" s="27" t="s">
        <v>59</v>
      </c>
      <c r="B25" s="29" t="s">
        <v>501</v>
      </c>
      <c r="C25" s="256" t="s">
        <v>611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535</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609</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3" t="str">
        <f>'1. паспорт местоположение'!A5:C5</f>
        <v>Год раскрытия информации: 2022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40"/>
      <c r="AB6" s="140"/>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40"/>
      <c r="AB7" s="140"/>
    </row>
    <row r="8" spans="1:28" x14ac:dyDescent="0.25">
      <c r="A8" s="416" t="str">
        <f>'1. паспорт местоположение'!A9</f>
        <v>Акционерное общество "Западная энергетическая компания"</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42"/>
      <c r="AB9" s="142"/>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40"/>
      <c r="AB10" s="140"/>
    </row>
    <row r="11" spans="1:28" x14ac:dyDescent="0.25">
      <c r="A11" s="416" t="str">
        <f>'1. паспорт местоположение'!A12:C12</f>
        <v>M 22-04</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42"/>
      <c r="AB12" s="142"/>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ht="57" customHeight="1" x14ac:dyDescent="0.25">
      <c r="A14" s="410"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41"/>
      <c r="AB14" s="141"/>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42"/>
      <c r="AB15" s="142"/>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51"/>
      <c r="AB16" s="151"/>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51"/>
      <c r="AB17" s="151"/>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51"/>
      <c r="AB18" s="151"/>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51"/>
      <c r="AB19" s="151"/>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52"/>
      <c r="AB20" s="152"/>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52"/>
      <c r="AB21" s="152"/>
    </row>
    <row r="22" spans="1:28" x14ac:dyDescent="0.25">
      <c r="A22" s="447" t="s">
        <v>499</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53"/>
      <c r="AB22" s="153"/>
    </row>
    <row r="23" spans="1:28" ht="32.25" customHeight="1" x14ac:dyDescent="0.25">
      <c r="A23" s="449" t="s">
        <v>353</v>
      </c>
      <c r="B23" s="450"/>
      <c r="C23" s="450"/>
      <c r="D23" s="450"/>
      <c r="E23" s="450"/>
      <c r="F23" s="450"/>
      <c r="G23" s="450"/>
      <c r="H23" s="450"/>
      <c r="I23" s="450"/>
      <c r="J23" s="450"/>
      <c r="K23" s="450"/>
      <c r="L23" s="451"/>
      <c r="M23" s="448" t="s">
        <v>354</v>
      </c>
      <c r="N23" s="448"/>
      <c r="O23" s="448"/>
      <c r="P23" s="448"/>
      <c r="Q23" s="448"/>
      <c r="R23" s="448"/>
      <c r="S23" s="448"/>
      <c r="T23" s="448"/>
      <c r="U23" s="448"/>
      <c r="V23" s="448"/>
      <c r="W23" s="448"/>
      <c r="X23" s="448"/>
      <c r="Y23" s="448"/>
      <c r="Z23" s="448"/>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3" t="str">
        <f>'1. паспорт местоположение'!A5:C5</f>
        <v>Год раскрытия информации: 2022 год</v>
      </c>
      <c r="B5" s="403"/>
      <c r="C5" s="403"/>
      <c r="D5" s="403"/>
      <c r="E5" s="403"/>
      <c r="F5" s="403"/>
      <c r="G5" s="403"/>
      <c r="H5" s="403"/>
      <c r="I5" s="403"/>
      <c r="J5" s="403"/>
      <c r="K5" s="403"/>
      <c r="L5" s="403"/>
      <c r="M5" s="403"/>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5" t="s">
        <v>7</v>
      </c>
      <c r="B7" s="415"/>
      <c r="C7" s="415"/>
      <c r="D7" s="415"/>
      <c r="E7" s="415"/>
      <c r="F7" s="415"/>
      <c r="G7" s="415"/>
      <c r="H7" s="415"/>
      <c r="I7" s="415"/>
      <c r="J7" s="415"/>
      <c r="K7" s="415"/>
      <c r="L7" s="415"/>
      <c r="M7" s="415"/>
      <c r="N7" s="140"/>
      <c r="O7" s="140"/>
      <c r="P7" s="140"/>
      <c r="Q7" s="140"/>
      <c r="R7" s="140"/>
      <c r="S7" s="140"/>
      <c r="T7" s="140"/>
      <c r="U7" s="140"/>
      <c r="V7" s="140"/>
      <c r="W7" s="140"/>
      <c r="X7" s="140"/>
    </row>
    <row r="8" spans="1:26" s="11" customFormat="1" ht="18.75" x14ac:dyDescent="0.2">
      <c r="A8" s="415"/>
      <c r="B8" s="415"/>
      <c r="C8" s="415"/>
      <c r="D8" s="415"/>
      <c r="E8" s="415"/>
      <c r="F8" s="415"/>
      <c r="G8" s="415"/>
      <c r="H8" s="415"/>
      <c r="I8" s="415"/>
      <c r="J8" s="415"/>
      <c r="K8" s="415"/>
      <c r="L8" s="415"/>
      <c r="M8" s="415"/>
      <c r="N8" s="140"/>
      <c r="O8" s="140"/>
      <c r="P8" s="140"/>
      <c r="Q8" s="140"/>
      <c r="R8" s="140"/>
      <c r="S8" s="140"/>
      <c r="T8" s="140"/>
      <c r="U8" s="140"/>
      <c r="V8" s="140"/>
      <c r="W8" s="140"/>
      <c r="X8" s="140"/>
    </row>
    <row r="9" spans="1:26" s="11" customFormat="1" ht="18.75" x14ac:dyDescent="0.2">
      <c r="A9" s="416" t="str">
        <f>'1. паспорт местоположение'!A9:C9</f>
        <v>Акционерное общество "Западная энергетическая компания"</v>
      </c>
      <c r="B9" s="416"/>
      <c r="C9" s="416"/>
      <c r="D9" s="416"/>
      <c r="E9" s="416"/>
      <c r="F9" s="416"/>
      <c r="G9" s="416"/>
      <c r="H9" s="416"/>
      <c r="I9" s="416"/>
      <c r="J9" s="416"/>
      <c r="K9" s="416"/>
      <c r="L9" s="416"/>
      <c r="M9" s="416"/>
      <c r="N9" s="140"/>
      <c r="O9" s="140"/>
      <c r="P9" s="140"/>
      <c r="Q9" s="140"/>
      <c r="R9" s="140"/>
      <c r="S9" s="140"/>
      <c r="T9" s="140"/>
      <c r="U9" s="140"/>
      <c r="V9" s="140"/>
      <c r="W9" s="140"/>
      <c r="X9" s="140"/>
    </row>
    <row r="10" spans="1:26" s="11" customFormat="1" ht="18.75" x14ac:dyDescent="0.2">
      <c r="A10" s="411" t="s">
        <v>6</v>
      </c>
      <c r="B10" s="411"/>
      <c r="C10" s="411"/>
      <c r="D10" s="411"/>
      <c r="E10" s="411"/>
      <c r="F10" s="411"/>
      <c r="G10" s="411"/>
      <c r="H10" s="411"/>
      <c r="I10" s="411"/>
      <c r="J10" s="411"/>
      <c r="K10" s="411"/>
      <c r="L10" s="411"/>
      <c r="M10" s="411"/>
      <c r="N10" s="140"/>
      <c r="O10" s="140"/>
      <c r="P10" s="140"/>
      <c r="Q10" s="140"/>
      <c r="R10" s="140"/>
      <c r="S10" s="140"/>
      <c r="T10" s="140"/>
      <c r="U10" s="140"/>
      <c r="V10" s="140"/>
      <c r="W10" s="140"/>
      <c r="X10" s="140"/>
    </row>
    <row r="11" spans="1:26" s="11" customFormat="1" ht="18.75" x14ac:dyDescent="0.2">
      <c r="A11" s="415"/>
      <c r="B11" s="415"/>
      <c r="C11" s="415"/>
      <c r="D11" s="415"/>
      <c r="E11" s="415"/>
      <c r="F11" s="415"/>
      <c r="G11" s="415"/>
      <c r="H11" s="415"/>
      <c r="I11" s="415"/>
      <c r="J11" s="415"/>
      <c r="K11" s="415"/>
      <c r="L11" s="415"/>
      <c r="M11" s="415"/>
      <c r="N11" s="140"/>
      <c r="O11" s="140"/>
      <c r="P11" s="140"/>
      <c r="Q11" s="140"/>
      <c r="R11" s="140"/>
      <c r="S11" s="140"/>
      <c r="T11" s="140"/>
      <c r="U11" s="140"/>
      <c r="V11" s="140"/>
      <c r="W11" s="140"/>
      <c r="X11" s="140"/>
    </row>
    <row r="12" spans="1:26" s="11" customFormat="1" ht="18.75" x14ac:dyDescent="0.2">
      <c r="A12" s="416" t="str">
        <f>'1. паспорт местоположение'!A12:C12</f>
        <v>M 22-04</v>
      </c>
      <c r="B12" s="416"/>
      <c r="C12" s="416"/>
      <c r="D12" s="416"/>
      <c r="E12" s="416"/>
      <c r="F12" s="416"/>
      <c r="G12" s="416"/>
      <c r="H12" s="416"/>
      <c r="I12" s="416"/>
      <c r="J12" s="416"/>
      <c r="K12" s="416"/>
      <c r="L12" s="416"/>
      <c r="M12" s="416"/>
      <c r="N12" s="140"/>
      <c r="O12" s="140"/>
      <c r="P12" s="140"/>
      <c r="Q12" s="140"/>
      <c r="R12" s="140"/>
      <c r="S12" s="140"/>
      <c r="T12" s="140"/>
      <c r="U12" s="140"/>
      <c r="V12" s="140"/>
      <c r="W12" s="140"/>
      <c r="X12" s="140"/>
    </row>
    <row r="13" spans="1:26" s="11" customFormat="1" ht="18.75" x14ac:dyDescent="0.2">
      <c r="A13" s="411" t="s">
        <v>5</v>
      </c>
      <c r="B13" s="411"/>
      <c r="C13" s="411"/>
      <c r="D13" s="411"/>
      <c r="E13" s="411"/>
      <c r="F13" s="411"/>
      <c r="G13" s="411"/>
      <c r="H13" s="411"/>
      <c r="I13" s="411"/>
      <c r="J13" s="411"/>
      <c r="K13" s="411"/>
      <c r="L13" s="411"/>
      <c r="M13" s="411"/>
      <c r="N13" s="140"/>
      <c r="O13" s="140"/>
      <c r="P13" s="140"/>
      <c r="Q13" s="140"/>
      <c r="R13" s="140"/>
      <c r="S13" s="140"/>
      <c r="T13" s="140"/>
      <c r="U13" s="140"/>
      <c r="V13" s="140"/>
      <c r="W13" s="140"/>
      <c r="X13" s="140"/>
    </row>
    <row r="14" spans="1:26" s="8" customFormat="1" ht="15.75" customHeight="1" x14ac:dyDescent="0.2">
      <c r="A14" s="417"/>
      <c r="B14" s="417"/>
      <c r="C14" s="417"/>
      <c r="D14" s="417"/>
      <c r="E14" s="417"/>
      <c r="F14" s="417"/>
      <c r="G14" s="417"/>
      <c r="H14" s="417"/>
      <c r="I14" s="417"/>
      <c r="J14" s="417"/>
      <c r="K14" s="417"/>
      <c r="L14" s="417"/>
      <c r="M14" s="417"/>
      <c r="N14" s="207"/>
      <c r="O14" s="207"/>
      <c r="P14" s="207"/>
      <c r="Q14" s="207"/>
      <c r="R14" s="207"/>
      <c r="S14" s="207"/>
      <c r="T14" s="207"/>
      <c r="U14" s="207"/>
      <c r="V14" s="207"/>
      <c r="W14" s="207"/>
      <c r="X14" s="207"/>
    </row>
    <row r="15" spans="1:26" s="3" customFormat="1" ht="54.75" customHeight="1" x14ac:dyDescent="0.2">
      <c r="A15" s="45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52"/>
      <c r="C15" s="452"/>
      <c r="D15" s="452"/>
      <c r="E15" s="452"/>
      <c r="F15" s="452"/>
      <c r="G15" s="452"/>
      <c r="H15" s="452"/>
      <c r="I15" s="452"/>
      <c r="J15" s="452"/>
      <c r="K15" s="452"/>
      <c r="L15" s="452"/>
      <c r="M15" s="452"/>
      <c r="N15" s="155"/>
      <c r="O15" s="155"/>
      <c r="P15" s="155"/>
      <c r="Q15" s="155"/>
      <c r="R15" s="155"/>
      <c r="S15" s="155"/>
      <c r="T15" s="155"/>
      <c r="U15" s="155"/>
      <c r="V15" s="155"/>
      <c r="W15" s="155"/>
      <c r="X15" s="155"/>
    </row>
    <row r="16" spans="1:26" s="3" customFormat="1" ht="15" customHeight="1" x14ac:dyDescent="0.2">
      <c r="A16" s="411" t="s">
        <v>4</v>
      </c>
      <c r="B16" s="411"/>
      <c r="C16" s="411"/>
      <c r="D16" s="411"/>
      <c r="E16" s="411"/>
      <c r="F16" s="411"/>
      <c r="G16" s="411"/>
      <c r="H16" s="411"/>
      <c r="I16" s="411"/>
      <c r="J16" s="411"/>
      <c r="K16" s="411"/>
      <c r="L16" s="411"/>
      <c r="M16" s="411"/>
      <c r="N16" s="142"/>
      <c r="O16" s="142"/>
      <c r="P16" s="142"/>
      <c r="Q16" s="142"/>
      <c r="R16" s="142"/>
      <c r="S16" s="142"/>
      <c r="T16" s="142"/>
      <c r="U16" s="142"/>
      <c r="V16" s="142"/>
      <c r="W16" s="142"/>
      <c r="X16" s="142"/>
    </row>
    <row r="17" spans="1:24" s="3" customFormat="1" ht="15" customHeight="1" x14ac:dyDescent="0.2">
      <c r="A17" s="412"/>
      <c r="B17" s="412"/>
      <c r="C17" s="412"/>
      <c r="D17" s="412"/>
      <c r="E17" s="412"/>
      <c r="F17" s="412"/>
      <c r="G17" s="412"/>
      <c r="H17" s="412"/>
      <c r="I17" s="412"/>
      <c r="J17" s="412"/>
      <c r="K17" s="412"/>
      <c r="L17" s="412"/>
      <c r="M17" s="412"/>
      <c r="N17" s="208"/>
      <c r="O17" s="208"/>
      <c r="P17" s="208"/>
      <c r="Q17" s="208"/>
      <c r="R17" s="208"/>
      <c r="S17" s="208"/>
      <c r="T17" s="208"/>
      <c r="U17" s="208"/>
    </row>
    <row r="18" spans="1:24" s="3" customFormat="1" ht="91.5" customHeight="1" x14ac:dyDescent="0.2">
      <c r="A18" s="453" t="s">
        <v>476</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54" t="s">
        <v>3</v>
      </c>
      <c r="B19" s="454" t="s">
        <v>82</v>
      </c>
      <c r="C19" s="454" t="s">
        <v>81</v>
      </c>
      <c r="D19" s="454" t="s">
        <v>73</v>
      </c>
      <c r="E19" s="455" t="s">
        <v>80</v>
      </c>
      <c r="F19" s="456"/>
      <c r="G19" s="456"/>
      <c r="H19" s="456"/>
      <c r="I19" s="457"/>
      <c r="J19" s="454" t="s">
        <v>79</v>
      </c>
      <c r="K19" s="454"/>
      <c r="L19" s="454"/>
      <c r="M19" s="454"/>
      <c r="N19" s="208"/>
      <c r="O19" s="208"/>
      <c r="P19" s="208"/>
      <c r="Q19" s="208"/>
      <c r="R19" s="208"/>
      <c r="S19" s="208"/>
      <c r="T19" s="208"/>
      <c r="U19" s="208"/>
    </row>
    <row r="20" spans="1:24" s="3" customFormat="1" ht="51" customHeight="1" x14ac:dyDescent="0.2">
      <c r="A20" s="454"/>
      <c r="B20" s="454"/>
      <c r="C20" s="454"/>
      <c r="D20" s="454"/>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542</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I80" sqref="I80"/>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59" t="str">
        <f>'[1]1. паспорт местоположение'!A5:C5</f>
        <v>Год раскрытия информации: 2022 год</v>
      </c>
      <c r="B5" s="459"/>
      <c r="C5" s="459"/>
      <c r="D5" s="459"/>
      <c r="E5" s="459"/>
      <c r="F5" s="459"/>
      <c r="G5" s="459"/>
      <c r="H5" s="459"/>
      <c r="I5" s="459"/>
      <c r="J5" s="459"/>
      <c r="K5" s="459"/>
      <c r="L5" s="459"/>
      <c r="M5" s="459"/>
      <c r="N5" s="459"/>
      <c r="O5" s="459"/>
      <c r="P5" s="459"/>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59" t="s">
        <v>7</v>
      </c>
      <c r="B7" s="459"/>
      <c r="C7" s="459"/>
      <c r="D7" s="459"/>
      <c r="E7" s="459"/>
      <c r="F7" s="459"/>
      <c r="G7" s="459"/>
      <c r="H7" s="459"/>
      <c r="I7" s="459"/>
      <c r="J7" s="459"/>
      <c r="K7" s="459"/>
      <c r="L7" s="459"/>
      <c r="M7" s="459"/>
      <c r="N7" s="459"/>
      <c r="O7" s="459"/>
      <c r="P7" s="45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60" t="str">
        <f>'[1]1. паспорт местоположение'!A9:C9</f>
        <v xml:space="preserve">Акционерное общество "Западная энергетическая компания" </v>
      </c>
      <c r="B9" s="460"/>
      <c r="C9" s="460"/>
      <c r="D9" s="460"/>
      <c r="E9" s="460"/>
      <c r="F9" s="460"/>
      <c r="G9" s="460"/>
      <c r="H9" s="460"/>
      <c r="I9" s="460"/>
      <c r="J9" s="460"/>
      <c r="K9" s="460"/>
      <c r="L9" s="460"/>
      <c r="M9" s="460"/>
      <c r="N9" s="460"/>
      <c r="O9" s="460"/>
      <c r="P9" s="460"/>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58" t="s">
        <v>6</v>
      </c>
      <c r="B10" s="458"/>
      <c r="C10" s="458"/>
      <c r="D10" s="458"/>
      <c r="E10" s="458"/>
      <c r="F10" s="458"/>
      <c r="G10" s="458"/>
      <c r="H10" s="458"/>
      <c r="I10" s="458"/>
      <c r="J10" s="458"/>
      <c r="K10" s="458"/>
      <c r="L10" s="458"/>
      <c r="M10" s="458"/>
      <c r="N10" s="458"/>
      <c r="O10" s="458"/>
      <c r="P10" s="458"/>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60" t="str">
        <f>'1. паспорт местоположение'!A12:C12</f>
        <v>M 22-04</v>
      </c>
      <c r="B12" s="460"/>
      <c r="C12" s="460"/>
      <c r="D12" s="460"/>
      <c r="E12" s="460"/>
      <c r="F12" s="460"/>
      <c r="G12" s="460"/>
      <c r="H12" s="460"/>
      <c r="I12" s="460"/>
      <c r="J12" s="460"/>
      <c r="K12" s="460"/>
      <c r="L12" s="460"/>
      <c r="M12" s="460"/>
      <c r="N12" s="460"/>
      <c r="O12" s="460"/>
      <c r="P12" s="460"/>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58" t="s">
        <v>5</v>
      </c>
      <c r="B13" s="458"/>
      <c r="C13" s="458"/>
      <c r="D13" s="458"/>
      <c r="E13" s="458"/>
      <c r="F13" s="458"/>
      <c r="G13" s="458"/>
      <c r="H13" s="458"/>
      <c r="I13" s="458"/>
      <c r="J13" s="458"/>
      <c r="K13" s="458"/>
      <c r="L13" s="458"/>
      <c r="M13" s="458"/>
      <c r="N13" s="458"/>
      <c r="O13" s="458"/>
      <c r="P13" s="458"/>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3" t="str">
        <f>'1. паспорт местоположение'!A15:C15</f>
        <v>Приобретение комплекта сервера Dell EMC PE R640 8B (2x Gold 6234 3.3Ghz 8C 24.75Mb/HSP  Kit/PF Kit/4x 16GB 3200Mhz Kit/PERC
H750/2x 480GB SSD SATA RI/2x 1.2TB SAS 10k/4x GbE/2x 750W/iDRAC9 Ent./Bezel/Rails/3yw ProSupport NBD</v>
      </c>
      <c r="B15" s="463"/>
      <c r="C15" s="463"/>
      <c r="D15" s="463"/>
      <c r="E15" s="463"/>
      <c r="F15" s="463"/>
      <c r="G15" s="463"/>
      <c r="H15" s="463"/>
      <c r="I15" s="463"/>
      <c r="J15" s="463"/>
      <c r="K15" s="463"/>
      <c r="L15" s="463"/>
      <c r="M15" s="463"/>
      <c r="N15" s="463"/>
      <c r="O15" s="463"/>
      <c r="P15" s="463"/>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4" t="s">
        <v>4</v>
      </c>
      <c r="B16" s="464"/>
      <c r="C16" s="464"/>
      <c r="D16" s="464"/>
      <c r="E16" s="464"/>
      <c r="F16" s="464"/>
      <c r="G16" s="464"/>
      <c r="H16" s="464"/>
      <c r="I16" s="464"/>
      <c r="J16" s="464"/>
      <c r="K16" s="464"/>
      <c r="L16" s="464"/>
      <c r="M16" s="464"/>
      <c r="N16" s="464"/>
      <c r="O16" s="464"/>
      <c r="P16" s="464"/>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5" t="s">
        <v>477</v>
      </c>
      <c r="B18" s="465"/>
      <c r="C18" s="465"/>
      <c r="D18" s="465"/>
      <c r="E18" s="465"/>
      <c r="F18" s="465"/>
      <c r="G18" s="465"/>
      <c r="H18" s="465"/>
      <c r="I18" s="465"/>
      <c r="J18" s="465"/>
      <c r="K18" s="465"/>
      <c r="L18" s="465"/>
      <c r="M18" s="465"/>
      <c r="N18" s="465"/>
      <c r="O18" s="465"/>
      <c r="P18" s="465"/>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792333.33</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6" t="s">
        <v>324</v>
      </c>
      <c r="E27" s="467"/>
      <c r="F27" s="468"/>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79.233333000000002</v>
      </c>
      <c r="C28" s="272"/>
      <c r="D28" s="466" t="s">
        <v>322</v>
      </c>
      <c r="E28" s="467"/>
      <c r="F28" s="468"/>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6" t="s">
        <v>558</v>
      </c>
      <c r="E29" s="467"/>
      <c r="F29" s="468"/>
      <c r="G29" s="289">
        <f>L87</f>
        <v>-1180755.1148613673</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6"/>
      <c r="E30" s="467"/>
      <c r="F30" s="468"/>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559</v>
      </c>
      <c r="B34" s="284">
        <f>B24*0.0003</f>
        <v>237.69999899999996</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560</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-16734.079929599997</v>
      </c>
      <c r="D59" s="324">
        <f t="shared" si="3"/>
        <v>-16734.079929599997</v>
      </c>
      <c r="E59" s="324">
        <f t="shared" si="3"/>
        <v>-16734.079929599997</v>
      </c>
      <c r="F59" s="324">
        <f>SUM(F60:F65)</f>
        <v>-16734.079929599997</v>
      </c>
      <c r="G59" s="324">
        <f t="shared" si="3"/>
        <v>-16036.826599199998</v>
      </c>
      <c r="H59" s="324">
        <f t="shared" si="3"/>
        <v>-15339.573268799999</v>
      </c>
      <c r="I59" s="324">
        <f t="shared" si="3"/>
        <v>-14642.319938399998</v>
      </c>
      <c r="J59" s="324">
        <f t="shared" si="3"/>
        <v>-13945.066607999999</v>
      </c>
      <c r="K59" s="324">
        <f t="shared" si="3"/>
        <v>-13247.813277599998</v>
      </c>
      <c r="L59" s="324">
        <f t="shared" si="3"/>
        <v>-12645.6399468</v>
      </c>
      <c r="M59" s="324">
        <f t="shared" si="3"/>
        <v>-11853.306616799999</v>
      </c>
      <c r="N59" s="324">
        <f t="shared" si="3"/>
        <v>-11441.293285199999</v>
      </c>
      <c r="O59" s="324">
        <f t="shared" si="3"/>
        <v>-10458.799956000001</v>
      </c>
      <c r="P59" s="324">
        <f t="shared" si="3"/>
        <v>-25101.119894399999</v>
      </c>
      <c r="Q59" s="324">
        <f t="shared" si="3"/>
        <v>-9064.293295200001</v>
      </c>
      <c r="R59" s="324">
        <f t="shared" si="3"/>
        <v>-342522.91941874399</v>
      </c>
      <c r="S59" s="324">
        <f t="shared" si="3"/>
        <v>-7669.7866344000004</v>
      </c>
      <c r="T59" s="324">
        <f t="shared" si="3"/>
        <v>-6972.5333040000005</v>
      </c>
      <c r="U59" s="324">
        <f t="shared" si="3"/>
        <v>-6275.2799736000006</v>
      </c>
      <c r="V59" s="324">
        <f t="shared" ref="V59:AE59" si="4">SUM(V60:V65)</f>
        <v>-5863.2666420000005</v>
      </c>
      <c r="W59" s="324">
        <f t="shared" si="4"/>
        <v>-4880.7733128000009</v>
      </c>
      <c r="X59" s="324">
        <f t="shared" si="4"/>
        <v>-338339.39943634399</v>
      </c>
      <c r="Y59" s="324">
        <f t="shared" si="4"/>
        <v>-3486.2666520000016</v>
      </c>
      <c r="Z59" s="324">
        <f t="shared" si="4"/>
        <v>-2789.0133216000017</v>
      </c>
      <c r="AA59" s="324">
        <f t="shared" si="4"/>
        <v>-2091.7599912000019</v>
      </c>
      <c r="AB59" s="324">
        <f t="shared" si="4"/>
        <v>-1394.5066608000022</v>
      </c>
      <c r="AC59" s="324">
        <f t="shared" si="4"/>
        <v>0</v>
      </c>
      <c r="AD59" s="324">
        <f t="shared" si="4"/>
        <v>-285.23999879999997</v>
      </c>
      <c r="AE59" s="324">
        <f t="shared" si="4"/>
        <v>0</v>
      </c>
    </row>
    <row r="60" spans="1:31" s="262" customFormat="1" ht="12.75" x14ac:dyDescent="0.2">
      <c r="A60" s="325" t="s">
        <v>299</v>
      </c>
      <c r="B60" s="318"/>
      <c r="C60" s="318"/>
      <c r="D60" s="318"/>
      <c r="E60" s="318"/>
      <c r="F60" s="318"/>
      <c r="G60" s="318"/>
      <c r="H60" s="318"/>
      <c r="I60" s="318"/>
      <c r="J60" s="318"/>
      <c r="K60" s="318"/>
      <c r="L60" s="318">
        <f>-B28*1.2</f>
        <v>-95.079999599999994</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559</v>
      </c>
      <c r="B62" s="318"/>
      <c r="C62" s="318"/>
      <c r="D62" s="318"/>
      <c r="E62" s="318"/>
      <c r="F62" s="326"/>
      <c r="G62" s="318"/>
      <c r="H62" s="318"/>
      <c r="I62" s="318"/>
      <c r="J62" s="318"/>
      <c r="K62" s="318"/>
      <c r="L62" s="318"/>
      <c r="M62" s="318"/>
      <c r="N62" s="318">
        <f>-B34*1.2</f>
        <v>-285.23999879999997</v>
      </c>
      <c r="O62" s="318"/>
      <c r="P62" s="318"/>
      <c r="Q62" s="318"/>
      <c r="R62" s="318"/>
      <c r="S62" s="318"/>
      <c r="T62" s="318"/>
      <c r="U62" s="318"/>
      <c r="V62" s="318">
        <f>N62</f>
        <v>-285.23999879999997</v>
      </c>
      <c r="W62" s="318"/>
      <c r="X62" s="318"/>
      <c r="Y62" s="318"/>
      <c r="Z62" s="318"/>
      <c r="AA62" s="318"/>
      <c r="AB62" s="318"/>
      <c r="AC62" s="318"/>
      <c r="AD62" s="318">
        <f>V62</f>
        <v>-285.23999879999997</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561</v>
      </c>
      <c r="B65" s="327">
        <v>0</v>
      </c>
      <c r="C65" s="327">
        <f>-($B$24+C67)*0.022</f>
        <v>-16734.079929599997</v>
      </c>
      <c r="D65" s="327">
        <f t="shared" ref="D65:E65" si="5">-($B$24+D67)*0.022</f>
        <v>-16734.079929599997</v>
      </c>
      <c r="E65" s="327">
        <f t="shared" si="5"/>
        <v>-16734.079929599997</v>
      </c>
      <c r="F65" s="327">
        <f>-($B$24+F67)*0.022</f>
        <v>-16734.079929599997</v>
      </c>
      <c r="G65" s="327">
        <f>-($B$24+G67+F67)*0.022</f>
        <v>-16036.826599199998</v>
      </c>
      <c r="H65" s="328">
        <f>-($B$24+H67+F67+G67)*0.022</f>
        <v>-15339.573268799999</v>
      </c>
      <c r="I65" s="328">
        <f>-($B$24+I67+G67+H67+F67)*0.022</f>
        <v>-14642.319938399998</v>
      </c>
      <c r="J65" s="328">
        <f>-($B$24+J67+H67+I67+G67+F67)*0.022</f>
        <v>-13945.066607999999</v>
      </c>
      <c r="K65" s="328">
        <f>-($B$24+K67+I67+J67+H67+F67+G67)*0.022</f>
        <v>-13247.813277599998</v>
      </c>
      <c r="L65" s="328">
        <f>-($B$24+F67+L67+J67+K67+I67+G67+H67)*0.022</f>
        <v>-12550.559947199999</v>
      </c>
      <c r="M65" s="328">
        <f>-($B$24+G67+M67+K67+L67+J67+H67+I67+F67)*0.022</f>
        <v>-11853.306616799999</v>
      </c>
      <c r="N65" s="328">
        <f>-($B$24+H67+N67+L67+M67+K67+I67+J67+F67+G67)*0.022</f>
        <v>-11156.0532864</v>
      </c>
      <c r="O65" s="328">
        <f>-($B$24+I67+O67+M67+N67+L67+J67+K67+H67+G67+F67)*0.022</f>
        <v>-10458.799956000001</v>
      </c>
      <c r="P65" s="328">
        <f>(-$B$24+J67+P67+N67+O67+M67+K67+L67+I67+H67+G67+F67)*0.022</f>
        <v>-25101.119894399999</v>
      </c>
      <c r="Q65" s="328">
        <f>-($B$24+K67+Q67+O67+P67+N67+L67+M67+J67+I67+H67+F67+G67)*0.022</f>
        <v>-9064.293295200001</v>
      </c>
      <c r="R65" s="328">
        <f>-($B$24+L67+R67+P67+Q67+O67+M67+N67+K67+J67+I67+G67+F67+H67)*0.022</f>
        <v>-8367.0399648000002</v>
      </c>
      <c r="S65" s="328">
        <f>-($B$24+M67+S67+Q67+R67+P67+N67+O67+L67+K67+J67+H67+I67+F67+G67)*0.022</f>
        <v>-7669.7866344000004</v>
      </c>
      <c r="T65" s="328">
        <f>-($B$24+N67+T67+R67+S67+Q67+O67+P67+M67+L67+K67+I67+J67+G67+F67+H67)*0.022</f>
        <v>-6972.5333040000005</v>
      </c>
      <c r="U65" s="328">
        <f>-($B$24+O67+U67+S67+T67+R67+P67+Q67+N67+M67+L67+J67+K67+H67+G67+F67+I67)*0.022</f>
        <v>-6275.2799736000006</v>
      </c>
      <c r="V65" s="328">
        <f>-($B$24+P67+V67+T67+U67+S67+Q67+R67+O67+N67+M67+K67+L67+I67+H67+G67+F67+J67)*0.022</f>
        <v>-5578.0266432000008</v>
      </c>
      <c r="W65" s="328">
        <f>-($B$24+Q67+W67+U67+V67+T67+R67+S67+P67+O67+N67+L67+M67+J67+I67+H67+G67+F67+K67)*0.022</f>
        <v>-4880.7733128000009</v>
      </c>
      <c r="X65" s="328">
        <f>-($B$24+R67+X67+V67+W67+U67+S67+T67+Q67+P67+O67+M67+N67+K67+J67+I67+H67+F67+G67++L67)*0.022</f>
        <v>-4183.5199824000019</v>
      </c>
      <c r="Y65" s="328">
        <f>-($B$24+S67+Y67+W67+X67+V67+T67+U67+R67+Q67+P67+N67+O67+L67+K67+J67+I67+G67+H67+F67+M67)*0.022</f>
        <v>-3486.2666520000016</v>
      </c>
      <c r="Z65" s="328">
        <f>-($B$24+T67+Z67+X67+Y67+W67+U67+V67+S67+R67+Q67+O67+P67+M67+L67+K67+J67+H67+I67+G67+F67+N67)*0.022</f>
        <v>-2789.0133216000017</v>
      </c>
      <c r="AA65" s="328">
        <f>-($B$24+U67+AA67+Y67+Z67+X67+V67+W67+T67+S67+R67+P67+Q67+N67+M67+L67+K67+I67+J67+H67+G67+F67+O67)*0.022</f>
        <v>-2091.7599912000019</v>
      </c>
      <c r="AB65" s="328">
        <f>-($B$24+V67+AB67+Z67+AA67+Y67+W67+X67+U67+T67+S67+Q67+R67+O67+N67+M67+L67+J67+K67+I67+H67+G67+F67+P67)*0.022</f>
        <v>-1394.5066608000022</v>
      </c>
      <c r="AC65" s="328">
        <v>0</v>
      </c>
      <c r="AD65" s="328">
        <v>0</v>
      </c>
      <c r="AE65" s="328">
        <v>0</v>
      </c>
      <c r="AF65" s="328"/>
    </row>
    <row r="66" spans="1:32" s="262" customFormat="1" ht="12.75" x14ac:dyDescent="0.2">
      <c r="A66" s="329" t="s">
        <v>562</v>
      </c>
      <c r="B66" s="258">
        <f t="shared" ref="B66:AE66" si="6">B58+B59</f>
        <v>0</v>
      </c>
      <c r="C66" s="258">
        <f t="shared" si="6"/>
        <v>-16734.079929599997</v>
      </c>
      <c r="D66" s="258">
        <f t="shared" ref="D66:E66" si="7">D58+D59</f>
        <v>-16734.079929599997</v>
      </c>
      <c r="E66" s="258">
        <f t="shared" si="7"/>
        <v>-16734.079929599997</v>
      </c>
      <c r="F66" s="258">
        <f t="shared" si="6"/>
        <v>-16734.079929599997</v>
      </c>
      <c r="G66" s="258">
        <f t="shared" si="6"/>
        <v>-16036.826599199998</v>
      </c>
      <c r="H66" s="258">
        <f t="shared" si="6"/>
        <v>-15339.573268799999</v>
      </c>
      <c r="I66" s="258">
        <f t="shared" si="6"/>
        <v>-14642.319938399998</v>
      </c>
      <c r="J66" s="258">
        <f t="shared" si="6"/>
        <v>-13945.066607999999</v>
      </c>
      <c r="K66" s="258">
        <f t="shared" si="6"/>
        <v>-13247.813277599998</v>
      </c>
      <c r="L66" s="258">
        <f t="shared" si="6"/>
        <v>-12645.6399468</v>
      </c>
      <c r="M66" s="258">
        <f t="shared" si="6"/>
        <v>-11853.306616799999</v>
      </c>
      <c r="N66" s="258">
        <f t="shared" si="6"/>
        <v>-11441.293285199999</v>
      </c>
      <c r="O66" s="258">
        <f t="shared" si="6"/>
        <v>-10458.799956000001</v>
      </c>
      <c r="P66" s="258">
        <f t="shared" si="6"/>
        <v>-25101.119894399999</v>
      </c>
      <c r="Q66" s="258">
        <f t="shared" si="6"/>
        <v>-9064.293295200001</v>
      </c>
      <c r="R66" s="258">
        <f t="shared" si="6"/>
        <v>-342522.91941874399</v>
      </c>
      <c r="S66" s="258">
        <f t="shared" si="6"/>
        <v>-7669.7866344000004</v>
      </c>
      <c r="T66" s="258">
        <f t="shared" si="6"/>
        <v>-6972.5333040000005</v>
      </c>
      <c r="U66" s="258">
        <f t="shared" si="6"/>
        <v>-6275.2799736000006</v>
      </c>
      <c r="V66" s="258">
        <f t="shared" si="6"/>
        <v>-5863.2666420000005</v>
      </c>
      <c r="W66" s="258">
        <f t="shared" si="6"/>
        <v>-4880.7733128000009</v>
      </c>
      <c r="X66" s="258">
        <f t="shared" si="6"/>
        <v>-338339.39943634399</v>
      </c>
      <c r="Y66" s="258">
        <f t="shared" si="6"/>
        <v>-3486.2666520000016</v>
      </c>
      <c r="Z66" s="258">
        <f t="shared" si="6"/>
        <v>-2789.0133216000017</v>
      </c>
      <c r="AA66" s="258">
        <f t="shared" si="6"/>
        <v>-2091.7599912000019</v>
      </c>
      <c r="AB66" s="258">
        <f t="shared" si="6"/>
        <v>-1394.5066608000022</v>
      </c>
      <c r="AC66" s="258">
        <f t="shared" si="6"/>
        <v>0</v>
      </c>
      <c r="AD66" s="258">
        <f t="shared" si="6"/>
        <v>-285.23999879999997</v>
      </c>
      <c r="AE66" s="258">
        <f t="shared" si="6"/>
        <v>0</v>
      </c>
    </row>
    <row r="67" spans="1:32" s="262" customFormat="1" ht="12.75" x14ac:dyDescent="0.2">
      <c r="A67" s="325" t="s">
        <v>294</v>
      </c>
      <c r="B67" s="330">
        <v>0</v>
      </c>
      <c r="C67" s="330">
        <f>($B$81+$C$81+$D$81+$E$81+$F$81)*$B$27/$B$26</f>
        <v>-31693.333199999997</v>
      </c>
      <c r="D67" s="330">
        <f t="shared" ref="D67:E67" si="8">($B$81+$C$81+$D$81+$E$81+$F$81)*$B$27/$B$26</f>
        <v>-31693.333199999997</v>
      </c>
      <c r="E67" s="330">
        <f t="shared" si="8"/>
        <v>-31693.333199999997</v>
      </c>
      <c r="F67" s="330">
        <f>($B$81+$C$81+$D$81+$E$81+$F$81)*$B$27/$B$26</f>
        <v>-31693.333199999997</v>
      </c>
      <c r="G67" s="330">
        <f>($B$81+$C$81+$D$81+$E$81+$F$81)*$B$27/$B$26</f>
        <v>-31693.333199999997</v>
      </c>
      <c r="H67" s="328">
        <f t="shared" ref="H67:AE67" si="9">G67</f>
        <v>-31693.333199999997</v>
      </c>
      <c r="I67" s="328">
        <f t="shared" si="9"/>
        <v>-31693.333199999997</v>
      </c>
      <c r="J67" s="328">
        <f t="shared" si="9"/>
        <v>-31693.333199999997</v>
      </c>
      <c r="K67" s="328">
        <f t="shared" si="9"/>
        <v>-31693.333199999997</v>
      </c>
      <c r="L67" s="328">
        <f t="shared" si="9"/>
        <v>-31693.333199999997</v>
      </c>
      <c r="M67" s="328">
        <f t="shared" si="9"/>
        <v>-31693.333199999997</v>
      </c>
      <c r="N67" s="328">
        <f t="shared" si="9"/>
        <v>-31693.333199999997</v>
      </c>
      <c r="O67" s="328">
        <f t="shared" si="9"/>
        <v>-31693.333199999997</v>
      </c>
      <c r="P67" s="328">
        <f t="shared" si="9"/>
        <v>-31693.333199999997</v>
      </c>
      <c r="Q67" s="328">
        <f t="shared" si="9"/>
        <v>-31693.333199999997</v>
      </c>
      <c r="R67" s="328">
        <f t="shared" si="9"/>
        <v>-31693.333199999997</v>
      </c>
      <c r="S67" s="328">
        <f t="shared" si="9"/>
        <v>-31693.333199999997</v>
      </c>
      <c r="T67" s="328">
        <f t="shared" si="9"/>
        <v>-31693.333199999997</v>
      </c>
      <c r="U67" s="328">
        <f t="shared" si="9"/>
        <v>-31693.333199999997</v>
      </c>
      <c r="V67" s="328">
        <f t="shared" si="9"/>
        <v>-31693.333199999997</v>
      </c>
      <c r="W67" s="328">
        <f t="shared" si="9"/>
        <v>-31693.333199999997</v>
      </c>
      <c r="X67" s="328">
        <f t="shared" si="9"/>
        <v>-31693.333199999997</v>
      </c>
      <c r="Y67" s="328">
        <f t="shared" si="9"/>
        <v>-31693.333199999997</v>
      </c>
      <c r="Z67" s="328">
        <f t="shared" si="9"/>
        <v>-31693.333199999997</v>
      </c>
      <c r="AA67" s="328">
        <f t="shared" si="9"/>
        <v>-31693.333199999997</v>
      </c>
      <c r="AB67" s="328">
        <f t="shared" si="9"/>
        <v>-31693.333199999997</v>
      </c>
      <c r="AC67" s="328">
        <v>0</v>
      </c>
      <c r="AD67" s="328">
        <f t="shared" si="9"/>
        <v>0</v>
      </c>
      <c r="AE67" s="328">
        <f t="shared" si="9"/>
        <v>0</v>
      </c>
    </row>
    <row r="68" spans="1:32" s="262" customFormat="1" ht="12.75" x14ac:dyDescent="0.2">
      <c r="A68" s="329" t="s">
        <v>563</v>
      </c>
      <c r="B68" s="258">
        <f t="shared" ref="B68:AE68" si="10">B66+B67</f>
        <v>0</v>
      </c>
      <c r="C68" s="258">
        <f t="shared" si="10"/>
        <v>-48427.413129599998</v>
      </c>
      <c r="D68" s="258">
        <f t="shared" si="10"/>
        <v>-48427.413129599998</v>
      </c>
      <c r="E68" s="258">
        <f t="shared" si="10"/>
        <v>-48427.413129599998</v>
      </c>
      <c r="F68" s="258">
        <f t="shared" si="10"/>
        <v>-48427.413129599998</v>
      </c>
      <c r="G68" s="258">
        <f t="shared" si="10"/>
        <v>-47730.159799199995</v>
      </c>
      <c r="H68" s="258">
        <f t="shared" si="10"/>
        <v>-47032.906468799993</v>
      </c>
      <c r="I68" s="258">
        <f t="shared" si="10"/>
        <v>-46335.653138399997</v>
      </c>
      <c r="J68" s="258">
        <f t="shared" si="10"/>
        <v>-45638.399807999995</v>
      </c>
      <c r="K68" s="258">
        <f t="shared" si="10"/>
        <v>-44941.146477599992</v>
      </c>
      <c r="L68" s="258">
        <f t="shared" si="10"/>
        <v>-44338.973146799995</v>
      </c>
      <c r="M68" s="258">
        <f t="shared" si="10"/>
        <v>-43546.639816799994</v>
      </c>
      <c r="N68" s="258">
        <f t="shared" si="10"/>
        <v>-43134.626485199995</v>
      </c>
      <c r="O68" s="258">
        <f t="shared" si="10"/>
        <v>-42152.133155999996</v>
      </c>
      <c r="P68" s="258">
        <f t="shared" si="10"/>
        <v>-56794.4530944</v>
      </c>
      <c r="Q68" s="258">
        <f t="shared" si="10"/>
        <v>-40757.626495199998</v>
      </c>
      <c r="R68" s="258">
        <f t="shared" si="10"/>
        <v>-374216.25261874398</v>
      </c>
      <c r="S68" s="258">
        <f t="shared" si="10"/>
        <v>-39363.1198344</v>
      </c>
      <c r="T68" s="258">
        <f t="shared" si="10"/>
        <v>-38665.866503999998</v>
      </c>
      <c r="U68" s="258">
        <f t="shared" si="10"/>
        <v>-37968.613173599995</v>
      </c>
      <c r="V68" s="258">
        <f t="shared" si="10"/>
        <v>-37556.599841999996</v>
      </c>
      <c r="W68" s="258">
        <f t="shared" si="10"/>
        <v>-36574.106512799997</v>
      </c>
      <c r="X68" s="258">
        <f t="shared" si="10"/>
        <v>-370032.73263634398</v>
      </c>
      <c r="Y68" s="258">
        <f t="shared" si="10"/>
        <v>-35179.599851999999</v>
      </c>
      <c r="Z68" s="258">
        <f t="shared" si="10"/>
        <v>-34482.346521599997</v>
      </c>
      <c r="AA68" s="258">
        <f t="shared" si="10"/>
        <v>-33785.093191200001</v>
      </c>
      <c r="AB68" s="258">
        <f t="shared" si="10"/>
        <v>-33087.839860799999</v>
      </c>
      <c r="AC68" s="258">
        <f t="shared" si="10"/>
        <v>0</v>
      </c>
      <c r="AD68" s="258">
        <f t="shared" si="10"/>
        <v>-285.23999879999997</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-48427.413129599998</v>
      </c>
      <c r="D70" s="258">
        <f t="shared" si="11"/>
        <v>-48427.413129599998</v>
      </c>
      <c r="E70" s="258">
        <f t="shared" si="11"/>
        <v>-48427.413129599998</v>
      </c>
      <c r="F70" s="258">
        <f t="shared" si="11"/>
        <v>-48427.413129599998</v>
      </c>
      <c r="G70" s="258">
        <f t="shared" si="11"/>
        <v>-47730.159799199995</v>
      </c>
      <c r="H70" s="258">
        <f t="shared" si="11"/>
        <v>-47032.906468799993</v>
      </c>
      <c r="I70" s="258">
        <f t="shared" si="11"/>
        <v>-46335.653138399997</v>
      </c>
      <c r="J70" s="258">
        <f t="shared" si="11"/>
        <v>-45638.399807999995</v>
      </c>
      <c r="K70" s="258">
        <f t="shared" si="11"/>
        <v>-44941.146477599992</v>
      </c>
      <c r="L70" s="258">
        <f t="shared" si="11"/>
        <v>-44338.973146799995</v>
      </c>
      <c r="M70" s="258">
        <f t="shared" si="11"/>
        <v>-43546.639816799994</v>
      </c>
      <c r="N70" s="258">
        <f t="shared" si="11"/>
        <v>-43134.626485199995</v>
      </c>
      <c r="O70" s="258">
        <f t="shared" si="11"/>
        <v>-42152.133155999996</v>
      </c>
      <c r="P70" s="258">
        <f t="shared" si="11"/>
        <v>-56794.4530944</v>
      </c>
      <c r="Q70" s="258">
        <f t="shared" si="11"/>
        <v>-40757.626495199998</v>
      </c>
      <c r="R70" s="258">
        <f t="shared" si="11"/>
        <v>-374216.25261874398</v>
      </c>
      <c r="S70" s="258">
        <f t="shared" si="11"/>
        <v>-39363.1198344</v>
      </c>
      <c r="T70" s="258">
        <f t="shared" si="11"/>
        <v>-38665.866503999998</v>
      </c>
      <c r="U70" s="258">
        <f t="shared" si="11"/>
        <v>-37968.613173599995</v>
      </c>
      <c r="V70" s="258">
        <f t="shared" si="11"/>
        <v>-37556.599841999996</v>
      </c>
      <c r="W70" s="258">
        <f t="shared" si="11"/>
        <v>-36574.106512799997</v>
      </c>
      <c r="X70" s="258">
        <f t="shared" si="11"/>
        <v>-370032.73263634398</v>
      </c>
      <c r="Y70" s="258">
        <f t="shared" si="11"/>
        <v>-35179.599851999999</v>
      </c>
      <c r="Z70" s="258">
        <f t="shared" si="11"/>
        <v>-34482.346521599997</v>
      </c>
      <c r="AA70" s="258">
        <f t="shared" si="11"/>
        <v>-33785.093191200001</v>
      </c>
      <c r="AB70" s="258">
        <f t="shared" si="11"/>
        <v>-33087.839860799999</v>
      </c>
      <c r="AC70" s="258">
        <f t="shared" si="11"/>
        <v>0</v>
      </c>
      <c r="AD70" s="258">
        <f t="shared" si="11"/>
        <v>-285.23999879999997</v>
      </c>
      <c r="AE70" s="258">
        <f t="shared" si="11"/>
        <v>0</v>
      </c>
    </row>
    <row r="71" spans="1:32" s="262" customFormat="1" ht="12.75" x14ac:dyDescent="0.2">
      <c r="A71" s="325" t="s">
        <v>292</v>
      </c>
      <c r="B71" s="330">
        <f t="shared" ref="B71:AE71" si="12">-B70*$B$35</f>
        <v>0</v>
      </c>
      <c r="C71" s="330">
        <f t="shared" si="12"/>
        <v>9685.4826259199999</v>
      </c>
      <c r="D71" s="330">
        <f t="shared" si="12"/>
        <v>9685.4826259199999</v>
      </c>
      <c r="E71" s="330">
        <f t="shared" si="12"/>
        <v>9685.4826259199999</v>
      </c>
      <c r="F71" s="330">
        <f t="shared" si="12"/>
        <v>9685.4826259199999</v>
      </c>
      <c r="G71" s="330">
        <f t="shared" si="12"/>
        <v>9546.0319598400001</v>
      </c>
      <c r="H71" s="330">
        <f t="shared" si="12"/>
        <v>9406.5812937599985</v>
      </c>
      <c r="I71" s="330">
        <f t="shared" si="12"/>
        <v>9267.1306276800005</v>
      </c>
      <c r="J71" s="330">
        <f t="shared" si="12"/>
        <v>9127.6799615999989</v>
      </c>
      <c r="K71" s="330">
        <f t="shared" si="12"/>
        <v>8988.2292955199991</v>
      </c>
      <c r="L71" s="330">
        <f t="shared" si="12"/>
        <v>8867.7946293599998</v>
      </c>
      <c r="M71" s="330">
        <f t="shared" si="12"/>
        <v>8709.3279633599996</v>
      </c>
      <c r="N71" s="330">
        <f t="shared" si="12"/>
        <v>8626.9252970399994</v>
      </c>
      <c r="O71" s="330">
        <f t="shared" si="12"/>
        <v>8430.4266312</v>
      </c>
      <c r="P71" s="330">
        <f t="shared" si="12"/>
        <v>11358.890618880001</v>
      </c>
      <c r="Q71" s="330">
        <f t="shared" si="12"/>
        <v>8151.5252990400004</v>
      </c>
      <c r="R71" s="330">
        <f t="shared" si="12"/>
        <v>74843.250523748793</v>
      </c>
      <c r="S71" s="330">
        <f t="shared" si="12"/>
        <v>7872.6239668800008</v>
      </c>
      <c r="T71" s="330">
        <f t="shared" si="12"/>
        <v>7733.1733008000001</v>
      </c>
      <c r="U71" s="330">
        <f t="shared" si="12"/>
        <v>7593.7226347199994</v>
      </c>
      <c r="V71" s="330">
        <f t="shared" si="12"/>
        <v>7511.3199683999992</v>
      </c>
      <c r="W71" s="330">
        <f t="shared" si="12"/>
        <v>7314.8213025599998</v>
      </c>
      <c r="X71" s="330">
        <f t="shared" si="12"/>
        <v>74006.546527268802</v>
      </c>
      <c r="Y71" s="330">
        <f t="shared" si="12"/>
        <v>7035.9199704000002</v>
      </c>
      <c r="Z71" s="330">
        <f t="shared" si="12"/>
        <v>6896.4693043199995</v>
      </c>
      <c r="AA71" s="330">
        <f t="shared" si="12"/>
        <v>6757.0186382400007</v>
      </c>
      <c r="AB71" s="330">
        <f t="shared" si="12"/>
        <v>6617.56797216</v>
      </c>
      <c r="AC71" s="330">
        <f t="shared" si="12"/>
        <v>0</v>
      </c>
      <c r="AD71" s="330">
        <f t="shared" si="12"/>
        <v>57.047999759999996</v>
      </c>
      <c r="AE71" s="330">
        <f t="shared" si="12"/>
        <v>0</v>
      </c>
    </row>
    <row r="72" spans="1:32" s="262" customFormat="1" ht="13.5" thickBot="1" x14ac:dyDescent="0.25">
      <c r="A72" s="331" t="s">
        <v>296</v>
      </c>
      <c r="B72" s="332">
        <f t="shared" ref="B72:AE72" si="13">B70+B71</f>
        <v>0</v>
      </c>
      <c r="C72" s="332">
        <f t="shared" si="13"/>
        <v>-38741.93050368</v>
      </c>
      <c r="D72" s="332">
        <f t="shared" si="13"/>
        <v>-38741.93050368</v>
      </c>
      <c r="E72" s="332">
        <f t="shared" si="13"/>
        <v>-38741.93050368</v>
      </c>
      <c r="F72" s="332">
        <f t="shared" si="13"/>
        <v>-38741.93050368</v>
      </c>
      <c r="G72" s="332">
        <f t="shared" si="13"/>
        <v>-38184.127839359993</v>
      </c>
      <c r="H72" s="332">
        <f t="shared" si="13"/>
        <v>-37626.325175039994</v>
      </c>
      <c r="I72" s="332">
        <f t="shared" si="13"/>
        <v>-37068.522510719995</v>
      </c>
      <c r="J72" s="332">
        <f t="shared" si="13"/>
        <v>-36510.719846399996</v>
      </c>
      <c r="K72" s="332">
        <f t="shared" si="13"/>
        <v>-35952.917182079997</v>
      </c>
      <c r="L72" s="332">
        <f t="shared" si="13"/>
        <v>-35471.178517439999</v>
      </c>
      <c r="M72" s="332">
        <f t="shared" si="13"/>
        <v>-34837.311853439998</v>
      </c>
      <c r="N72" s="332">
        <f t="shared" si="13"/>
        <v>-34507.701188159997</v>
      </c>
      <c r="O72" s="332">
        <f t="shared" si="13"/>
        <v>-33721.7065248</v>
      </c>
      <c r="P72" s="332">
        <f t="shared" si="13"/>
        <v>-45435.562475519997</v>
      </c>
      <c r="Q72" s="332">
        <f t="shared" si="13"/>
        <v>-32606.101196159998</v>
      </c>
      <c r="R72" s="332">
        <f t="shared" si="13"/>
        <v>-299373.00209499517</v>
      </c>
      <c r="S72" s="332">
        <f t="shared" si="13"/>
        <v>-31490.49586752</v>
      </c>
      <c r="T72" s="332">
        <f t="shared" si="13"/>
        <v>-30932.693203199997</v>
      </c>
      <c r="U72" s="332">
        <f t="shared" si="13"/>
        <v>-30374.890538879998</v>
      </c>
      <c r="V72" s="332">
        <f t="shared" si="13"/>
        <v>-30045.279873599997</v>
      </c>
      <c r="W72" s="332">
        <f t="shared" si="13"/>
        <v>-29259.285210239999</v>
      </c>
      <c r="X72" s="332">
        <f t="shared" si="13"/>
        <v>-296026.18610907521</v>
      </c>
      <c r="Y72" s="332">
        <f t="shared" si="13"/>
        <v>-28143.679881600001</v>
      </c>
      <c r="Z72" s="332">
        <f t="shared" si="13"/>
        <v>-27585.877217279998</v>
      </c>
      <c r="AA72" s="332">
        <f t="shared" si="13"/>
        <v>-27028.074552960003</v>
      </c>
      <c r="AB72" s="332">
        <f t="shared" si="13"/>
        <v>-26470.27188864</v>
      </c>
      <c r="AC72" s="332">
        <f t="shared" si="13"/>
        <v>0</v>
      </c>
      <c r="AD72" s="332">
        <f t="shared" si="13"/>
        <v>-228.19199903999998</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563</v>
      </c>
      <c r="B75" s="258">
        <f t="shared" ref="B75:AE75" si="14">B68</f>
        <v>0</v>
      </c>
      <c r="C75" s="258">
        <f t="shared" si="14"/>
        <v>-48427.413129599998</v>
      </c>
      <c r="D75" s="258">
        <f t="shared" si="14"/>
        <v>-48427.413129599998</v>
      </c>
      <c r="E75" s="258">
        <f t="shared" si="14"/>
        <v>-48427.413129599998</v>
      </c>
      <c r="F75" s="258">
        <f t="shared" si="14"/>
        <v>-48427.413129599998</v>
      </c>
      <c r="G75" s="258">
        <f t="shared" si="14"/>
        <v>-47730.159799199995</v>
      </c>
      <c r="H75" s="258">
        <f t="shared" si="14"/>
        <v>-47032.906468799993</v>
      </c>
      <c r="I75" s="258">
        <f t="shared" si="14"/>
        <v>-46335.653138399997</v>
      </c>
      <c r="J75" s="258">
        <f t="shared" si="14"/>
        <v>-45638.399807999995</v>
      </c>
      <c r="K75" s="258">
        <f t="shared" si="14"/>
        <v>-44941.146477599992</v>
      </c>
      <c r="L75" s="258">
        <f t="shared" si="14"/>
        <v>-44338.973146799995</v>
      </c>
      <c r="M75" s="258">
        <f t="shared" si="14"/>
        <v>-43546.639816799994</v>
      </c>
      <c r="N75" s="258">
        <f t="shared" si="14"/>
        <v>-43134.626485199995</v>
      </c>
      <c r="O75" s="258">
        <f t="shared" si="14"/>
        <v>-42152.133155999996</v>
      </c>
      <c r="P75" s="258">
        <f t="shared" si="14"/>
        <v>-56794.4530944</v>
      </c>
      <c r="Q75" s="258">
        <f t="shared" si="14"/>
        <v>-40757.626495199998</v>
      </c>
      <c r="R75" s="258">
        <f t="shared" si="14"/>
        <v>-374216.25261874398</v>
      </c>
      <c r="S75" s="258">
        <f t="shared" si="14"/>
        <v>-39363.1198344</v>
      </c>
      <c r="T75" s="258">
        <f t="shared" si="14"/>
        <v>-38665.866503999998</v>
      </c>
      <c r="U75" s="258">
        <f t="shared" si="14"/>
        <v>-37968.613173599995</v>
      </c>
      <c r="V75" s="258">
        <f t="shared" si="14"/>
        <v>-37556.599841999996</v>
      </c>
      <c r="W75" s="258">
        <f t="shared" si="14"/>
        <v>-36574.106512799997</v>
      </c>
      <c r="X75" s="258">
        <f t="shared" si="14"/>
        <v>-370032.73263634398</v>
      </c>
      <c r="Y75" s="258">
        <f t="shared" si="14"/>
        <v>-35179.599851999999</v>
      </c>
      <c r="Z75" s="258">
        <f t="shared" si="14"/>
        <v>-34482.346521599997</v>
      </c>
      <c r="AA75" s="258">
        <f t="shared" si="14"/>
        <v>-33785.093191200001</v>
      </c>
      <c r="AB75" s="258">
        <f t="shared" si="14"/>
        <v>-33087.839860799999</v>
      </c>
      <c r="AC75" s="258">
        <f t="shared" si="14"/>
        <v>0</v>
      </c>
      <c r="AD75" s="258">
        <f t="shared" si="14"/>
        <v>-285.23999879999997</v>
      </c>
      <c r="AE75" s="258">
        <f t="shared" si="14"/>
        <v>0</v>
      </c>
    </row>
    <row r="76" spans="1:32" s="262" customFormat="1" ht="12.75" x14ac:dyDescent="0.2">
      <c r="A76" s="325" t="s">
        <v>294</v>
      </c>
      <c r="B76" s="330">
        <f t="shared" ref="B76:AE76" si="15">-B67</f>
        <v>0</v>
      </c>
      <c r="C76" s="330">
        <f t="shared" si="15"/>
        <v>31693.333199999997</v>
      </c>
      <c r="D76" s="330">
        <f t="shared" si="15"/>
        <v>31693.333199999997</v>
      </c>
      <c r="E76" s="330">
        <f t="shared" si="15"/>
        <v>31693.333199999997</v>
      </c>
      <c r="F76" s="330">
        <f t="shared" si="15"/>
        <v>31693.333199999997</v>
      </c>
      <c r="G76" s="330">
        <f>-G67</f>
        <v>31693.333199999997</v>
      </c>
      <c r="H76" s="330">
        <f t="shared" si="15"/>
        <v>31693.333199999997</v>
      </c>
      <c r="I76" s="330">
        <f t="shared" si="15"/>
        <v>31693.333199999997</v>
      </c>
      <c r="J76" s="330">
        <f t="shared" si="15"/>
        <v>31693.333199999997</v>
      </c>
      <c r="K76" s="330">
        <f t="shared" si="15"/>
        <v>31693.333199999997</v>
      </c>
      <c r="L76" s="330">
        <f t="shared" si="15"/>
        <v>31693.333199999997</v>
      </c>
      <c r="M76" s="330">
        <f t="shared" si="15"/>
        <v>31693.333199999997</v>
      </c>
      <c r="N76" s="330">
        <f t="shared" si="15"/>
        <v>31693.333199999997</v>
      </c>
      <c r="O76" s="330">
        <f t="shared" si="15"/>
        <v>31693.333199999997</v>
      </c>
      <c r="P76" s="330">
        <f t="shared" si="15"/>
        <v>31693.333199999997</v>
      </c>
      <c r="Q76" s="330">
        <f t="shared" si="15"/>
        <v>31693.333199999997</v>
      </c>
      <c r="R76" s="330">
        <f t="shared" si="15"/>
        <v>31693.333199999997</v>
      </c>
      <c r="S76" s="330">
        <f t="shared" si="15"/>
        <v>31693.333199999997</v>
      </c>
      <c r="T76" s="330">
        <f t="shared" si="15"/>
        <v>31693.333199999997</v>
      </c>
      <c r="U76" s="330">
        <f t="shared" si="15"/>
        <v>31693.333199999997</v>
      </c>
      <c r="V76" s="330">
        <f t="shared" si="15"/>
        <v>31693.333199999997</v>
      </c>
      <c r="W76" s="330">
        <f t="shared" si="15"/>
        <v>31693.333199999997</v>
      </c>
      <c r="X76" s="330">
        <f t="shared" si="15"/>
        <v>31693.333199999997</v>
      </c>
      <c r="Y76" s="330">
        <f t="shared" si="15"/>
        <v>31693.333199999997</v>
      </c>
      <c r="Z76" s="330">
        <f t="shared" si="15"/>
        <v>31693.333199999997</v>
      </c>
      <c r="AA76" s="330">
        <f t="shared" si="15"/>
        <v>31693.333199999997</v>
      </c>
      <c r="AB76" s="330">
        <f t="shared" si="15"/>
        <v>31693.333199999997</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-190159.99919999999</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-19.01599991999683</v>
      </c>
      <c r="M79" s="330">
        <f>IF(((SUM($B$58:M58)+SUM($B$60:M64))+SUM($B$81:M81))&lt;0,((SUM($B$58:M58)+SUM($B$60:M64))+SUM($B$81:M81))*0.2-SUM($A$79:L79),IF(SUM($A$79:L79)&lt;0,0-SUM($A$79:L79),0))</f>
        <v>0</v>
      </c>
      <c r="N79" s="330">
        <f>IF(((SUM($B$58:N58)+SUM($B$60:N64))+SUM($B$81:N81))&lt;0,((SUM($B$58:N58)+SUM($B$60:N64))+SUM($B$81:N81))*0.2-SUM($A$79:M79),IF(SUM($A$79:M79)&lt;0,0-SUM($A$79:M79),0))</f>
        <v>-57.047999760019593</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-66831.175890788785</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-57.047999759990489</v>
      </c>
      <c r="W79" s="330">
        <f>IF(((SUM($B$58:W58)+SUM($B$60:W64))+SUM($B$81:W81))&lt;0,((SUM($B$58:W58)+SUM($B$60:W64))+SUM($B$81:W81))*0.2-SUM($A$79:V79),IF(SUM($A$79:V79)&lt;0,0-SUM($A$79:V79),0))</f>
        <v>0</v>
      </c>
      <c r="X79" s="330">
        <f>IF(((SUM($B$58:X58)+SUM($B$60:X64))+SUM($B$81:X81))&lt;0,((SUM($B$58:X58)+SUM($B$60:X64))+SUM($B$81:X81))*0.2-SUM($A$79:W79),IF(SUM($A$79:W79)&lt;0,0-SUM($A$79:W79),0))</f>
        <v>-66831.175890788814</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-57.047999759961385</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-950799.99599999993</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-1140959.9952</v>
      </c>
      <c r="C83" s="258">
        <f t="shared" ref="C83:AE83" si="18">SUM(C75:C82)</f>
        <v>-16734.0799296</v>
      </c>
      <c r="D83" s="258">
        <f t="shared" si="18"/>
        <v>-16734.0799296</v>
      </c>
      <c r="E83" s="258">
        <f t="shared" si="18"/>
        <v>-16734.0799296</v>
      </c>
      <c r="F83" s="258">
        <f t="shared" si="18"/>
        <v>-16734.0799296</v>
      </c>
      <c r="G83" s="258">
        <f t="shared" si="18"/>
        <v>-16036.826599199998</v>
      </c>
      <c r="H83" s="258">
        <f t="shared" si="18"/>
        <v>-15339.573268799995</v>
      </c>
      <c r="I83" s="258">
        <f t="shared" si="18"/>
        <v>-14642.3199384</v>
      </c>
      <c r="J83" s="258">
        <f t="shared" si="18"/>
        <v>-13945.066607999997</v>
      </c>
      <c r="K83" s="258">
        <f t="shared" si="18"/>
        <v>-13247.813277599995</v>
      </c>
      <c r="L83" s="258">
        <f t="shared" si="18"/>
        <v>-12664.655946719995</v>
      </c>
      <c r="M83" s="258">
        <f t="shared" si="18"/>
        <v>-11853.306616799997</v>
      </c>
      <c r="N83" s="258">
        <f t="shared" si="18"/>
        <v>-11498.341284960017</v>
      </c>
      <c r="O83" s="258">
        <f t="shared" si="18"/>
        <v>-10458.799955999999</v>
      </c>
      <c r="P83" s="258">
        <f t="shared" si="18"/>
        <v>-25101.119894400003</v>
      </c>
      <c r="Q83" s="258">
        <f t="shared" si="18"/>
        <v>-9064.293295200001</v>
      </c>
      <c r="R83" s="258">
        <f t="shared" si="18"/>
        <v>-409354.09530953277</v>
      </c>
      <c r="S83" s="258">
        <f t="shared" si="18"/>
        <v>-7669.7866344000031</v>
      </c>
      <c r="T83" s="258">
        <f t="shared" si="18"/>
        <v>-6972.5333040000005</v>
      </c>
      <c r="U83" s="258">
        <f t="shared" si="18"/>
        <v>-6275.2799735999979</v>
      </c>
      <c r="V83" s="258">
        <f t="shared" si="18"/>
        <v>-5920.3146417599892</v>
      </c>
      <c r="W83" s="258">
        <f t="shared" si="18"/>
        <v>-4880.7733128</v>
      </c>
      <c r="X83" s="258">
        <f t="shared" si="18"/>
        <v>-405170.57532713283</v>
      </c>
      <c r="Y83" s="258">
        <f t="shared" si="18"/>
        <v>-3486.2666520000021</v>
      </c>
      <c r="Z83" s="258">
        <f t="shared" si="18"/>
        <v>-2789.0133215999995</v>
      </c>
      <c r="AA83" s="258">
        <f t="shared" si="18"/>
        <v>-2091.7599912000042</v>
      </c>
      <c r="AB83" s="258">
        <f t="shared" si="18"/>
        <v>-1394.5066608000016</v>
      </c>
      <c r="AC83" s="258">
        <f t="shared" si="18"/>
        <v>0</v>
      </c>
      <c r="AD83" s="258">
        <f t="shared" si="18"/>
        <v>-342.28799855996135</v>
      </c>
      <c r="AE83" s="258">
        <f t="shared" si="18"/>
        <v>0</v>
      </c>
    </row>
    <row r="84" spans="1:31" s="262" customFormat="1" ht="12.75" x14ac:dyDescent="0.2">
      <c r="A84" s="329" t="s">
        <v>564</v>
      </c>
      <c r="B84" s="258">
        <f>SUM($B$83:B83)</f>
        <v>-1140959.9952</v>
      </c>
      <c r="C84" s="258">
        <f>SUM($B$83:C83)</f>
        <v>-1157694.0751296</v>
      </c>
      <c r="D84" s="258">
        <f>SUM($B$83:D83)</f>
        <v>-1174428.1550592</v>
      </c>
      <c r="E84" s="258">
        <f>SUM($B$83:E83)</f>
        <v>-1191162.2349888</v>
      </c>
      <c r="F84" s="258">
        <f>SUM($B$83:F83)</f>
        <v>-1207896.3149184</v>
      </c>
      <c r="G84" s="258">
        <f>SUM($B$83:G83)</f>
        <v>-1223933.1415176</v>
      </c>
      <c r="H84" s="258">
        <f>SUM($B$83:H83)</f>
        <v>-1239272.7147864001</v>
      </c>
      <c r="I84" s="258">
        <f>SUM($B$83:I83)</f>
        <v>-1253915.0347248001</v>
      </c>
      <c r="J84" s="258">
        <f>SUM($B$83:J83)</f>
        <v>-1267860.1013328002</v>
      </c>
      <c r="K84" s="258">
        <f>SUM($B$83:K83)</f>
        <v>-1281107.9146104003</v>
      </c>
      <c r="L84" s="258">
        <f>SUM($B$83:L83)</f>
        <v>-1293772.5705571203</v>
      </c>
      <c r="M84" s="258">
        <f>SUM($B$83:M83)</f>
        <v>-1305625.8771739202</v>
      </c>
      <c r="N84" s="258">
        <f>SUM($B$83:N83)</f>
        <v>-1317124.2184588802</v>
      </c>
      <c r="O84" s="258">
        <f>SUM($B$83:O83)</f>
        <v>-1327583.0184148801</v>
      </c>
      <c r="P84" s="258">
        <f>SUM($B$83:P83)</f>
        <v>-1352684.1383092802</v>
      </c>
      <c r="Q84" s="258">
        <f>SUM($B$83:Q83)</f>
        <v>-1361748.4316044801</v>
      </c>
      <c r="R84" s="258">
        <f>SUM($B$83:R83)</f>
        <v>-1771102.5269140129</v>
      </c>
      <c r="S84" s="258">
        <f>SUM($B$83:S83)</f>
        <v>-1778772.3135484129</v>
      </c>
      <c r="T84" s="258">
        <f>SUM($B$83:T83)</f>
        <v>-1785744.8468524129</v>
      </c>
      <c r="U84" s="258">
        <f>SUM($B$83:U83)</f>
        <v>-1792020.126826013</v>
      </c>
      <c r="V84" s="258">
        <f>SUM($B$83:V83)</f>
        <v>-1797940.4414677729</v>
      </c>
      <c r="W84" s="258">
        <f>SUM($B$83:W83)</f>
        <v>-1802821.214780573</v>
      </c>
      <c r="X84" s="258">
        <f>SUM($B$83:X83)</f>
        <v>-2207991.7901077056</v>
      </c>
      <c r="Y84" s="258">
        <f>SUM($B$83:Y83)</f>
        <v>-2211478.0567597058</v>
      </c>
      <c r="Z84" s="258">
        <f>SUM($B$83:Z83)</f>
        <v>-2214267.0700813057</v>
      </c>
      <c r="AA84" s="258">
        <f>SUM($B$83:AA83)</f>
        <v>-2216358.8300725059</v>
      </c>
      <c r="AB84" s="258">
        <f>SUM($B$83:AB83)</f>
        <v>-2217753.3367333058</v>
      </c>
      <c r="AC84" s="258">
        <f>SUM($B$83:AC83)</f>
        <v>-2217753.3367333058</v>
      </c>
      <c r="AD84" s="258">
        <f>SUM($B$83:AD83)</f>
        <v>-2218095.6247318657</v>
      </c>
      <c r="AE84" s="258">
        <f>SUM($B$83:AE83)</f>
        <v>-2218095.6247318657</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565</v>
      </c>
      <c r="B86" s="258">
        <f t="shared" ref="B86:AE86" si="20">B83*B85</f>
        <v>-1088506.0695321718</v>
      </c>
      <c r="C86" s="258">
        <f t="shared" si="20"/>
        <v>-14530.586772068675</v>
      </c>
      <c r="D86" s="258">
        <f t="shared" si="20"/>
        <v>-13225.254184098183</v>
      </c>
      <c r="E86" s="258">
        <f t="shared" si="20"/>
        <v>-12037.184112221883</v>
      </c>
      <c r="F86" s="258">
        <f t="shared" si="20"/>
        <v>-10955.84246129233</v>
      </c>
      <c r="G86" s="258">
        <f t="shared" si="20"/>
        <v>-9556.1563897380056</v>
      </c>
      <c r="H86" s="258">
        <f t="shared" si="20"/>
        <v>-8319.5333842856235</v>
      </c>
      <c r="I86" s="258">
        <f t="shared" si="20"/>
        <v>-7227.9719449431204</v>
      </c>
      <c r="J86" s="258">
        <f t="shared" si="20"/>
        <v>-6265.3889184561131</v>
      </c>
      <c r="K86" s="258">
        <f t="shared" si="20"/>
        <v>-5417.4201078850519</v>
      </c>
      <c r="L86" s="258">
        <f t="shared" si="20"/>
        <v>-4713.7070542064439</v>
      </c>
      <c r="M86" s="258">
        <f t="shared" si="20"/>
        <v>-4015.4071388973612</v>
      </c>
      <c r="N86" s="258">
        <f t="shared" si="20"/>
        <v>-3545.2440633338797</v>
      </c>
      <c r="O86" s="258">
        <f t="shared" si="20"/>
        <v>-2935.0376417097186</v>
      </c>
      <c r="P86" s="258">
        <f t="shared" si="20"/>
        <v>-6411.2954765662389</v>
      </c>
      <c r="Q86" s="258">
        <f t="shared" si="20"/>
        <v>-2107.2085493806085</v>
      </c>
      <c r="R86" s="258">
        <f t="shared" si="20"/>
        <v>-86615.094800558378</v>
      </c>
      <c r="S86" s="258">
        <f t="shared" si="20"/>
        <v>-1477.0615856260165</v>
      </c>
      <c r="T86" s="258">
        <f t="shared" si="20"/>
        <v>-1222.1564209156409</v>
      </c>
      <c r="U86" s="258">
        <f t="shared" si="20"/>
        <v>-1001.1293153946268</v>
      </c>
      <c r="V86" s="258">
        <f t="shared" si="20"/>
        <v>-859.65211464658421</v>
      </c>
      <c r="W86" s="258">
        <f t="shared" si="20"/>
        <v>-645.04120820797846</v>
      </c>
      <c r="X86" s="258">
        <f t="shared" si="20"/>
        <v>-48736.865757239204</v>
      </c>
      <c r="Y86" s="258">
        <f t="shared" si="20"/>
        <v>-381.68155732286596</v>
      </c>
      <c r="Z86" s="258">
        <f t="shared" si="20"/>
        <v>-277.91503218193549</v>
      </c>
      <c r="AA86" s="258">
        <f t="shared" si="20"/>
        <v>-189.71172671015938</v>
      </c>
      <c r="AB86" s="258">
        <f t="shared" si="20"/>
        <v>-115.11284652174335</v>
      </c>
      <c r="AC86" s="258">
        <f t="shared" si="20"/>
        <v>0</v>
      </c>
      <c r="AD86" s="258">
        <f t="shared" si="20"/>
        <v>-23.406507830054448</v>
      </c>
      <c r="AE86" s="258">
        <f t="shared" si="20"/>
        <v>0</v>
      </c>
    </row>
    <row r="87" spans="1:31" s="262" customFormat="1" ht="12.75" x14ac:dyDescent="0.2">
      <c r="A87" s="334" t="s">
        <v>566</v>
      </c>
      <c r="B87" s="258">
        <f>SUM($B$86:B86)</f>
        <v>-1088506.0695321718</v>
      </c>
      <c r="C87" s="258">
        <f>SUM($B$86:C86)</f>
        <v>-1103036.6563042405</v>
      </c>
      <c r="D87" s="258">
        <f>SUM($B$86:D86)</f>
        <v>-1116261.9104883387</v>
      </c>
      <c r="E87" s="258">
        <f>SUM($B$86:E86)</f>
        <v>-1128299.0946005606</v>
      </c>
      <c r="F87" s="258">
        <f>SUM($B$86:F86)</f>
        <v>-1139254.937061853</v>
      </c>
      <c r="G87" s="258">
        <f>SUM($B$86:G86)</f>
        <v>-1148811.093451591</v>
      </c>
      <c r="H87" s="258">
        <f>SUM($B$86:H86)</f>
        <v>-1157130.6268358766</v>
      </c>
      <c r="I87" s="258">
        <f>SUM($B$86:I86)</f>
        <v>-1164358.5987808197</v>
      </c>
      <c r="J87" s="258">
        <f>SUM($B$86:J86)</f>
        <v>-1170623.9876992758</v>
      </c>
      <c r="K87" s="258">
        <f>SUM($B$86:K86)</f>
        <v>-1176041.4078071609</v>
      </c>
      <c r="L87" s="258">
        <f>SUM($B$86:L86)</f>
        <v>-1180755.1148613673</v>
      </c>
      <c r="M87" s="258">
        <f>SUM($B$86:M86)</f>
        <v>-1184770.5220002646</v>
      </c>
      <c r="N87" s="258">
        <f>SUM($B$86:N86)</f>
        <v>-1188315.7660635985</v>
      </c>
      <c r="O87" s="258">
        <f>SUM($B$86:O86)</f>
        <v>-1191250.8037053081</v>
      </c>
      <c r="P87" s="258">
        <f>SUM($B$86:P86)</f>
        <v>-1197662.0991818744</v>
      </c>
      <c r="Q87" s="258">
        <f>SUM($B$86:Q86)</f>
        <v>-1199769.307731255</v>
      </c>
      <c r="R87" s="258">
        <f>SUM($B$86:R86)</f>
        <v>-1286384.4025318134</v>
      </c>
      <c r="S87" s="258">
        <f>SUM($B$86:S86)</f>
        <v>-1287861.4641174395</v>
      </c>
      <c r="T87" s="258">
        <f>SUM($B$86:T86)</f>
        <v>-1289083.6205383551</v>
      </c>
      <c r="U87" s="258">
        <f>SUM($B$86:U86)</f>
        <v>-1290084.7498537498</v>
      </c>
      <c r="V87" s="258">
        <f>SUM($B$86:V86)</f>
        <v>-1290944.4019683963</v>
      </c>
      <c r="W87" s="258">
        <f>SUM($B$86:W86)</f>
        <v>-1291589.4431766043</v>
      </c>
      <c r="X87" s="258">
        <f>SUM($B$86:X86)</f>
        <v>-1340326.3089338436</v>
      </c>
      <c r="Y87" s="258">
        <f>SUM($B$86:Y86)</f>
        <v>-1340707.9904911665</v>
      </c>
      <c r="Z87" s="258">
        <f>SUM($B$86:Z86)</f>
        <v>-1340985.9055233484</v>
      </c>
      <c r="AA87" s="258">
        <f>SUM($B$86:AA86)</f>
        <v>-1341175.6172500586</v>
      </c>
      <c r="AB87" s="258">
        <f>SUM($B$86:AB86)</f>
        <v>-1341290.7300965802</v>
      </c>
      <c r="AC87" s="258">
        <f>SUM($B$86:AC86)</f>
        <v>-1341290.7300965802</v>
      </c>
      <c r="AD87" s="258">
        <f>SUM($B$86:AD86)</f>
        <v>-1341314.1366044104</v>
      </c>
      <c r="AE87" s="258">
        <f>SUM($B$86:AE86)</f>
        <v>-1341314.1366044104</v>
      </c>
    </row>
    <row r="88" spans="1:31" s="262" customFormat="1" ht="12.75" x14ac:dyDescent="0.2">
      <c r="A88" s="334" t="s">
        <v>567</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568</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569</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9" t="s">
        <v>570</v>
      </c>
      <c r="B93" s="469"/>
      <c r="C93" s="469"/>
      <c r="D93" s="469"/>
      <c r="E93" s="469"/>
      <c r="F93" s="469"/>
      <c r="G93" s="469"/>
      <c r="H93" s="469"/>
      <c r="I93" s="469"/>
      <c r="J93" s="469"/>
      <c r="K93" s="469"/>
      <c r="L93" s="469"/>
      <c r="M93" s="469"/>
      <c r="N93" s="469"/>
      <c r="O93" s="469"/>
      <c r="P93" s="469"/>
      <c r="Q93" s="469"/>
      <c r="R93" s="469"/>
      <c r="S93" s="469"/>
      <c r="T93" s="469"/>
      <c r="U93" s="469"/>
      <c r="V93" s="469"/>
      <c r="W93" s="469"/>
      <c r="X93" s="469"/>
      <c r="Y93" s="469"/>
      <c r="Z93" s="469"/>
      <c r="AA93" s="469"/>
      <c r="AB93" s="469"/>
      <c r="AC93" s="469"/>
    </row>
    <row r="94" spans="1:31" s="262" customFormat="1" ht="12.75" x14ac:dyDescent="0.2">
      <c r="A94" s="469" t="s">
        <v>571</v>
      </c>
      <c r="B94" s="469"/>
      <c r="C94" s="469"/>
      <c r="D94" s="469"/>
      <c r="E94" s="469"/>
      <c r="F94" s="469"/>
      <c r="G94" s="469"/>
      <c r="H94" s="469"/>
      <c r="I94" s="469"/>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572</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573</v>
      </c>
      <c r="B102" s="351" t="s">
        <v>574</v>
      </c>
      <c r="C102" s="351" t="s">
        <v>575</v>
      </c>
      <c r="D102" s="351" t="s">
        <v>576</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-4713.7070542064439</v>
      </c>
      <c r="C103" s="355">
        <f>G26</f>
        <v>0</v>
      </c>
      <c r="D103" s="355" t="str">
        <f>G27</f>
        <v>не окупается</v>
      </c>
      <c r="E103" s="352" t="s">
        <v>577</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578</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579</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580</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581</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582</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583</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70" t="s">
        <v>584</v>
      </c>
      <c r="C114" s="471"/>
      <c r="D114" s="470" t="s">
        <v>585</v>
      </c>
      <c r="E114" s="471"/>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586</v>
      </c>
      <c r="B115" s="365"/>
      <c r="C115" s="356" t="s">
        <v>587</v>
      </c>
      <c r="D115" s="365">
        <v>16</v>
      </c>
      <c r="E115" s="356" t="s">
        <v>587</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586</v>
      </c>
      <c r="B116" s="356">
        <f>$B$110*B115</f>
        <v>0</v>
      </c>
      <c r="C116" s="356" t="s">
        <v>125</v>
      </c>
      <c r="D116" s="356">
        <f>D115*B108</f>
        <v>14.88</v>
      </c>
      <c r="E116" s="356" t="s">
        <v>125</v>
      </c>
      <c r="F116" s="359" t="s">
        <v>588</v>
      </c>
      <c r="G116" s="356">
        <f>D115-B115</f>
        <v>16</v>
      </c>
      <c r="H116" s="356" t="s">
        <v>587</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589</v>
      </c>
      <c r="G117" s="366">
        <v>9.4623655913978499</v>
      </c>
      <c r="H117" s="356" t="s">
        <v>587</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590</v>
      </c>
      <c r="G118" s="356">
        <f>G116</f>
        <v>16</v>
      </c>
      <c r="H118" s="356" t="s">
        <v>587</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591</v>
      </c>
      <c r="B120" s="372">
        <f>B124/1000000</f>
        <v>0</v>
      </c>
      <c r="D120" s="461" t="s">
        <v>323</v>
      </c>
      <c r="E120" s="373" t="s">
        <v>592</v>
      </c>
      <c r="F120" s="374">
        <v>35</v>
      </c>
      <c r="G120" s="462"/>
    </row>
    <row r="121" spans="1:71" s="352" customFormat="1" ht="15.75" x14ac:dyDescent="0.2">
      <c r="A121" s="371" t="s">
        <v>323</v>
      </c>
      <c r="B121" s="375">
        <v>30</v>
      </c>
      <c r="D121" s="461"/>
      <c r="E121" s="373" t="s">
        <v>593</v>
      </c>
      <c r="F121" s="374">
        <v>30</v>
      </c>
      <c r="G121" s="462"/>
    </row>
    <row r="122" spans="1:71" s="352" customFormat="1" ht="15.75" x14ac:dyDescent="0.2">
      <c r="A122" s="371" t="s">
        <v>594</v>
      </c>
      <c r="B122" s="375" t="s">
        <v>595</v>
      </c>
      <c r="C122" s="376" t="s">
        <v>596</v>
      </c>
      <c r="D122" s="461"/>
      <c r="E122" s="373" t="s">
        <v>597</v>
      </c>
      <c r="F122" s="374">
        <v>30</v>
      </c>
      <c r="G122" s="462"/>
    </row>
    <row r="123" spans="1:71" s="352" customFormat="1" ht="15.75" x14ac:dyDescent="0.2">
      <c r="A123" s="377"/>
      <c r="B123" s="378"/>
      <c r="C123" s="376"/>
      <c r="D123" s="461"/>
      <c r="E123" s="373" t="s">
        <v>598</v>
      </c>
      <c r="F123" s="374">
        <v>30</v>
      </c>
      <c r="G123" s="462"/>
    </row>
    <row r="124" spans="1:71" s="352" customFormat="1" ht="12.75" x14ac:dyDescent="0.2">
      <c r="A124" s="371" t="s">
        <v>599</v>
      </c>
      <c r="B124" s="379">
        <f>B126*1000000</f>
        <v>0</v>
      </c>
      <c r="C124" s="379"/>
      <c r="D124" s="379"/>
    </row>
    <row r="125" spans="1:71" s="352" customFormat="1" ht="12.75" x14ac:dyDescent="0.2">
      <c r="A125" s="371" t="s">
        <v>600</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601</v>
      </c>
      <c r="B127" s="382">
        <v>9.8699999999999996E-2</v>
      </c>
    </row>
    <row r="128" spans="1:71" s="352" customFormat="1" ht="15.75" x14ac:dyDescent="0.2">
      <c r="A128" s="383"/>
      <c r="B128" s="384"/>
    </row>
    <row r="129" spans="1:51" s="352" customFormat="1" ht="25.5" x14ac:dyDescent="0.2">
      <c r="A129" s="385" t="s">
        <v>602</v>
      </c>
      <c r="B129" s="386">
        <v>0.74426999999999999</v>
      </c>
    </row>
    <row r="130" spans="1:51" s="352" customFormat="1" ht="12.75" x14ac:dyDescent="0.2"/>
    <row r="131" spans="1:51" s="352" customFormat="1" ht="12.75" x14ac:dyDescent="0.2">
      <c r="A131" s="370"/>
      <c r="C131" s="352" t="s">
        <v>603</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3" t="str">
        <f>'2. паспорт  ТП'!A4:S4</f>
        <v>Год раскрытия информации: 2022 год</v>
      </c>
      <c r="B5" s="403"/>
      <c r="C5" s="403"/>
      <c r="D5" s="403"/>
      <c r="E5" s="403"/>
      <c r="F5" s="403"/>
      <c r="G5" s="403"/>
      <c r="H5" s="403"/>
      <c r="I5" s="403"/>
      <c r="J5" s="403"/>
      <c r="K5" s="403"/>
      <c r="L5" s="403"/>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6" t="str">
        <f>'1. паспорт местоположение'!A9:C9</f>
        <v>Акционерное общество "Западная энергетическая компания"</v>
      </c>
      <c r="B9" s="416"/>
      <c r="C9" s="416"/>
      <c r="D9" s="416"/>
      <c r="E9" s="416"/>
      <c r="F9" s="416"/>
      <c r="G9" s="416"/>
      <c r="H9" s="416"/>
      <c r="I9" s="416"/>
      <c r="J9" s="416"/>
      <c r="K9" s="416"/>
      <c r="L9" s="416"/>
    </row>
    <row r="10" spans="1:44" x14ac:dyDescent="0.25">
      <c r="A10" s="411" t="s">
        <v>6</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16" t="str">
        <f>'1. паспорт местоположение'!A12:C12</f>
        <v>M 22-04</v>
      </c>
      <c r="B12" s="416"/>
      <c r="C12" s="416"/>
      <c r="D12" s="416"/>
      <c r="E12" s="416"/>
      <c r="F12" s="416"/>
      <c r="G12" s="416"/>
      <c r="H12" s="416"/>
      <c r="I12" s="416"/>
      <c r="J12" s="416"/>
      <c r="K12" s="416"/>
      <c r="L12" s="416"/>
    </row>
    <row r="13" spans="1:44" x14ac:dyDescent="0.25">
      <c r="A13" s="411" t="s">
        <v>5</v>
      </c>
      <c r="B13" s="411"/>
      <c r="C13" s="411"/>
      <c r="D13" s="411"/>
      <c r="E13" s="411"/>
      <c r="F13" s="411"/>
      <c r="G13" s="411"/>
      <c r="H13" s="411"/>
      <c r="I13" s="411"/>
      <c r="J13" s="411"/>
      <c r="K13" s="411"/>
      <c r="L13" s="411"/>
    </row>
    <row r="14" spans="1:44" ht="18.75" x14ac:dyDescent="0.25">
      <c r="A14" s="417"/>
      <c r="B14" s="417"/>
      <c r="C14" s="417"/>
      <c r="D14" s="417"/>
      <c r="E14" s="417"/>
      <c r="F14" s="417"/>
      <c r="G14" s="417"/>
      <c r="H14" s="417"/>
      <c r="I14" s="417"/>
      <c r="J14" s="417"/>
      <c r="K14" s="417"/>
      <c r="L14" s="417"/>
    </row>
    <row r="15" spans="1:44" ht="102" customHeight="1" x14ac:dyDescent="0.25">
      <c r="A15" s="410"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410"/>
      <c r="C15" s="410"/>
      <c r="D15" s="410"/>
      <c r="E15" s="410"/>
      <c r="F15" s="410"/>
      <c r="G15" s="410"/>
      <c r="H15" s="410"/>
      <c r="I15" s="410"/>
      <c r="J15" s="410"/>
      <c r="K15" s="410"/>
      <c r="L15" s="410"/>
    </row>
    <row r="16" spans="1:44" x14ac:dyDescent="0.25">
      <c r="A16" s="411" t="s">
        <v>4</v>
      </c>
      <c r="B16" s="411"/>
      <c r="C16" s="411"/>
      <c r="D16" s="411"/>
      <c r="E16" s="411"/>
      <c r="F16" s="411"/>
      <c r="G16" s="411"/>
      <c r="H16" s="411"/>
      <c r="I16" s="411"/>
      <c r="J16" s="411"/>
      <c r="K16" s="411"/>
      <c r="L16" s="411"/>
    </row>
    <row r="17" spans="1:12" ht="15.75" customHeight="1" x14ac:dyDescent="0.25">
      <c r="L17" s="84"/>
    </row>
    <row r="18" spans="1:12" x14ac:dyDescent="0.25">
      <c r="K18" s="83"/>
    </row>
    <row r="19" spans="1:12" ht="15.75" customHeight="1" x14ac:dyDescent="0.25">
      <c r="A19" s="472" t="s">
        <v>478</v>
      </c>
      <c r="B19" s="472"/>
      <c r="C19" s="472"/>
      <c r="D19" s="472"/>
      <c r="E19" s="472"/>
      <c r="F19" s="472"/>
      <c r="G19" s="472"/>
      <c r="H19" s="472"/>
      <c r="I19" s="472"/>
      <c r="J19" s="472"/>
      <c r="K19" s="472"/>
      <c r="L19" s="472"/>
    </row>
    <row r="20" spans="1:12" x14ac:dyDescent="0.25">
      <c r="A20" s="61"/>
      <c r="B20" s="61"/>
      <c r="C20" s="82"/>
      <c r="D20" s="82"/>
      <c r="E20" s="82"/>
      <c r="F20" s="82"/>
      <c r="G20" s="82"/>
      <c r="H20" s="82"/>
      <c r="I20" s="82"/>
      <c r="J20" s="82"/>
      <c r="K20" s="82"/>
      <c r="L20" s="82"/>
    </row>
    <row r="21" spans="1:12" ht="28.5" customHeight="1" x14ac:dyDescent="0.25">
      <c r="A21" s="473" t="s">
        <v>216</v>
      </c>
      <c r="B21" s="473" t="s">
        <v>215</v>
      </c>
      <c r="C21" s="479" t="s">
        <v>410</v>
      </c>
      <c r="D21" s="479"/>
      <c r="E21" s="479"/>
      <c r="F21" s="479"/>
      <c r="G21" s="479"/>
      <c r="H21" s="479"/>
      <c r="I21" s="474" t="s">
        <v>214</v>
      </c>
      <c r="J21" s="476" t="s">
        <v>412</v>
      </c>
      <c r="K21" s="473" t="s">
        <v>213</v>
      </c>
      <c r="L21" s="475" t="s">
        <v>411</v>
      </c>
    </row>
    <row r="22" spans="1:12" ht="58.5" customHeight="1" x14ac:dyDescent="0.25">
      <c r="A22" s="473"/>
      <c r="B22" s="473"/>
      <c r="C22" s="480" t="s">
        <v>2</v>
      </c>
      <c r="D22" s="480"/>
      <c r="E22" s="480" t="s">
        <v>9</v>
      </c>
      <c r="F22" s="480"/>
      <c r="G22" s="480" t="s">
        <v>533</v>
      </c>
      <c r="H22" s="480"/>
      <c r="I22" s="474"/>
      <c r="J22" s="477"/>
      <c r="K22" s="473"/>
      <c r="L22" s="475"/>
    </row>
    <row r="23" spans="1:12" ht="31.5" x14ac:dyDescent="0.25">
      <c r="A23" s="473"/>
      <c r="B23" s="473"/>
      <c r="C23" s="81" t="s">
        <v>212</v>
      </c>
      <c r="D23" s="81" t="s">
        <v>211</v>
      </c>
      <c r="E23" s="81" t="s">
        <v>212</v>
      </c>
      <c r="F23" s="81" t="s">
        <v>211</v>
      </c>
      <c r="G23" s="81" t="s">
        <v>212</v>
      </c>
      <c r="H23" s="81" t="s">
        <v>211</v>
      </c>
      <c r="I23" s="474"/>
      <c r="J23" s="478"/>
      <c r="K23" s="473"/>
      <c r="L23" s="475"/>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2022-02-12T22:13:26Z</dcterms:modified>
</cp:coreProperties>
</file>