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M 22-06 Ретом\"/>
    </mc:Choice>
  </mc:AlternateContent>
  <xr:revisionPtr revIDLastSave="0" documentId="13_ncr:1_{0AD5450D-10A5-4560-9ECD-DE851907A367}"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33" i="15" l="1"/>
  <c r="D30" i="15"/>
  <c r="B24" i="27" s="1"/>
  <c r="R27" i="15"/>
  <c r="A15" i="27"/>
  <c r="D81" i="27"/>
  <c r="C81" i="27"/>
  <c r="I107"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B49" i="27" l="1"/>
  <c r="B58" i="27" s="1"/>
  <c r="B80" i="27" s="1"/>
  <c r="B34" i="27"/>
  <c r="N62" i="27" s="1"/>
  <c r="V62" i="27" s="1"/>
  <c r="B28" i="27"/>
  <c r="L60" i="27" s="1"/>
  <c r="C106" i="27"/>
  <c r="D107" i="27"/>
  <c r="C80" i="27"/>
  <c r="B66" i="27"/>
  <c r="B68" i="27" s="1"/>
  <c r="H139" i="27"/>
  <c r="I138" i="27"/>
  <c r="B70" i="27" l="1"/>
  <c r="B75" i="27"/>
  <c r="E107" i="27"/>
  <c r="D106" i="27"/>
  <c r="AD62" i="27"/>
  <c r="AD59" i="27" s="1"/>
  <c r="J138" i="27"/>
  <c r="J139" i="27"/>
  <c r="I139" i="27"/>
  <c r="K138" i="27" l="1"/>
  <c r="K139" i="27"/>
  <c r="F107" i="27"/>
  <c r="E106" i="27"/>
  <c r="B71" i="27"/>
  <c r="F106" i="27" l="1"/>
  <c r="G107" i="27"/>
  <c r="B78" i="27"/>
  <c r="B72" i="27"/>
  <c r="L139" i="27"/>
  <c r="L138" i="27"/>
  <c r="M139" i="27" l="1"/>
  <c r="M138" i="27"/>
  <c r="G106" i="27"/>
  <c r="H107" i="27"/>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9" i="27"/>
  <c r="P138" i="27"/>
  <c r="K106" i="27" l="1"/>
  <c r="G49" i="27" s="1"/>
  <c r="G58" i="27" s="1"/>
  <c r="Q138" i="27"/>
  <c r="F80" i="27"/>
  <c r="R138" i="27" l="1"/>
  <c r="R139" i="27"/>
  <c r="L106" i="27"/>
  <c r="H49" i="27" s="1"/>
  <c r="H58" i="27" s="1"/>
  <c r="Q139" i="27"/>
  <c r="G80" i="27"/>
  <c r="S138" i="27" l="1"/>
  <c r="S139" i="27"/>
  <c r="H80" i="27"/>
  <c r="M106" i="27"/>
  <c r="I49" i="27" s="1"/>
  <c r="I58" i="27" s="1"/>
  <c r="T139" i="27" l="1"/>
  <c r="T138" i="27"/>
  <c r="I80" i="27"/>
  <c r="N106" i="27"/>
  <c r="J49" i="27" s="1"/>
  <c r="J58" i="27" s="1"/>
  <c r="O106" i="27" l="1"/>
  <c r="K49" i="27" s="1"/>
  <c r="K58" i="27" s="1"/>
  <c r="J80" i="27"/>
  <c r="U139" i="27"/>
  <c r="U138" i="27"/>
  <c r="K80" i="27" l="1"/>
  <c r="P106" i="27"/>
  <c r="L49" i="27" s="1"/>
  <c r="L58" i="27" s="1"/>
  <c r="V138" i="27"/>
  <c r="V139" i="27"/>
  <c r="L80" i="27" l="1"/>
  <c r="W138" i="27"/>
  <c r="Q106" i="27"/>
  <c r="M49" i="27" s="1"/>
  <c r="M58" i="27" s="1"/>
  <c r="M80" i="27" l="1"/>
  <c r="X139" i="27"/>
  <c r="X138" i="27"/>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9" i="27"/>
  <c r="AG138" i="27"/>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9" i="27"/>
  <c r="AN138" i="27"/>
  <c r="AH106" i="27"/>
  <c r="AD49" i="27" s="1"/>
  <c r="AD58" i="27" s="1"/>
  <c r="AC75" i="27" l="1"/>
  <c r="AC70" i="27"/>
  <c r="AD80" i="27"/>
  <c r="AD66" i="27"/>
  <c r="AD68" i="27" s="1"/>
  <c r="AO138" i="27"/>
  <c r="AI106" i="27"/>
  <c r="AE49" i="27" s="1"/>
  <c r="AE58" i="27" s="1"/>
  <c r="AP138" i="27" l="1"/>
  <c r="AP139" i="27"/>
  <c r="AC71" i="27"/>
  <c r="AC72" i="27"/>
  <c r="AO139" i="27"/>
  <c r="AE80" i="27"/>
  <c r="AE66" i="27"/>
  <c r="AE68" i="27" s="1"/>
  <c r="AD70" i="27"/>
  <c r="AD75" i="27"/>
  <c r="AJ106" i="27"/>
  <c r="AD71" i="27" l="1"/>
  <c r="AK106" i="27"/>
  <c r="AQ138" i="27"/>
  <c r="AQ139" i="27"/>
  <c r="AE75" i="27"/>
  <c r="AE70" i="27"/>
  <c r="AE71" i="27" l="1"/>
  <c r="AD72" i="27"/>
  <c r="AL106" i="27"/>
  <c r="AR138" i="27"/>
  <c r="AE72" i="27" l="1"/>
  <c r="AM106" i="27"/>
  <c r="AS138" i="27"/>
  <c r="AR139" i="27"/>
  <c r="AN106" i="27" l="1"/>
  <c r="AT138" i="27"/>
  <c r="AT139" i="27"/>
  <c r="AS139" i="27"/>
  <c r="AP106" i="27" l="1"/>
  <c r="AO106" i="27"/>
  <c r="AU138" i="27"/>
  <c r="AU139" i="27"/>
  <c r="AV139" i="27" l="1"/>
  <c r="AV138" i="27"/>
  <c r="AW138" i="27" l="1"/>
  <c r="AX138" i="27" l="1"/>
  <c r="AX139" i="27"/>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R25" i="15"/>
  <c r="R26" i="15"/>
  <c r="R28" i="15"/>
  <c r="R29" i="15"/>
  <c r="R31" i="15"/>
  <c r="R32" i="15"/>
  <c r="R34" i="15"/>
  <c r="R35" i="15"/>
  <c r="R36" i="15"/>
  <c r="R37" i="15"/>
  <c r="R38" i="15"/>
  <c r="R39" i="15"/>
  <c r="R40" i="15"/>
  <c r="R41" i="15"/>
  <c r="R42" i="15"/>
  <c r="R43" i="15"/>
  <c r="R44" i="15"/>
  <c r="R45" i="15"/>
  <c r="R46" i="15"/>
  <c r="R47" i="15"/>
  <c r="R48" i="15"/>
  <c r="R49" i="15"/>
  <c r="R50" i="15"/>
  <c r="R51" i="15"/>
  <c r="R53" i="15"/>
  <c r="R54" i="15"/>
  <c r="R55" i="15"/>
  <c r="R56" i="15"/>
  <c r="R57" i="15"/>
  <c r="R58" i="15"/>
  <c r="R59" i="15"/>
  <c r="R60" i="15"/>
  <c r="R61" i="15"/>
  <c r="R62" i="15"/>
  <c r="R63" i="15"/>
  <c r="R64"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R33" i="15"/>
  <c r="F33" i="15" l="1"/>
  <c r="B103" i="22" l="1"/>
  <c r="T64" i="15"/>
  <c r="B105" i="22" l="1"/>
  <c r="B29" i="22"/>
  <c r="B22" i="22"/>
  <c r="B91" i="22"/>
  <c r="B89" i="22"/>
  <c r="B66" i="22"/>
  <c r="B49" i="22"/>
  <c r="B32" i="22"/>
  <c r="D26" i="5"/>
  <c r="A14" i="15"/>
  <c r="A11" i="15"/>
  <c r="A8" i="15"/>
  <c r="A4" i="15"/>
  <c r="AC64" i="15"/>
  <c r="E64" i="15"/>
  <c r="AC63" i="15"/>
  <c r="E63" i="15"/>
  <c r="AC62" i="15"/>
  <c r="E62" i="15"/>
  <c r="AC61" i="15"/>
  <c r="E61" i="15"/>
  <c r="AC60" i="15"/>
  <c r="E60" i="15"/>
  <c r="AC59" i="15"/>
  <c r="E59" i="15"/>
  <c r="AC58" i="15"/>
  <c r="E58" i="15"/>
  <c r="AC57" i="15"/>
  <c r="E57" i="15"/>
  <c r="AC56" i="15"/>
  <c r="E56" i="15"/>
  <c r="AC55" i="15"/>
  <c r="E55" i="15"/>
  <c r="AC54" i="15"/>
  <c r="E54" i="15"/>
  <c r="AC53" i="15"/>
  <c r="E53" i="15"/>
  <c r="AC51" i="15"/>
  <c r="E51" i="15"/>
  <c r="AC50" i="15"/>
  <c r="E50" i="15"/>
  <c r="AC49" i="15"/>
  <c r="E49" i="15"/>
  <c r="AC48" i="15"/>
  <c r="E48" i="15"/>
  <c r="AC47" i="15"/>
  <c r="E47" i="15"/>
  <c r="AC46" i="15"/>
  <c r="E46" i="15"/>
  <c r="AC45" i="15"/>
  <c r="E45" i="15"/>
  <c r="AC44" i="15"/>
  <c r="E44" i="15"/>
  <c r="AC43" i="15"/>
  <c r="E43" i="15"/>
  <c r="AC42" i="15"/>
  <c r="E42" i="15"/>
  <c r="AC41" i="15"/>
  <c r="E41" i="15"/>
  <c r="AC40" i="15"/>
  <c r="E40" i="15"/>
  <c r="AC39" i="15"/>
  <c r="E39" i="15"/>
  <c r="AC38" i="15"/>
  <c r="E38" i="15"/>
  <c r="AC37" i="15"/>
  <c r="E37" i="15"/>
  <c r="AC36" i="15"/>
  <c r="E36" i="15"/>
  <c r="AC35" i="15"/>
  <c r="E35" i="15"/>
  <c r="AC34" i="15"/>
  <c r="E34" i="15"/>
  <c r="AC33" i="15"/>
  <c r="C51" i="7" s="1"/>
  <c r="E33" i="15"/>
  <c r="AC32" i="15"/>
  <c r="E32" i="15"/>
  <c r="AC31" i="15"/>
  <c r="E31" i="15"/>
  <c r="W30" i="15"/>
  <c r="V30" i="15"/>
  <c r="U30" i="15"/>
  <c r="S30" i="15"/>
  <c r="Q30" i="15"/>
  <c r="O30" i="15"/>
  <c r="N30" i="15"/>
  <c r="M30" i="15"/>
  <c r="G30" i="15"/>
  <c r="AC29" i="15"/>
  <c r="E29" i="15"/>
  <c r="AC28" i="15"/>
  <c r="E28" i="15"/>
  <c r="E27" i="15"/>
  <c r="AC26" i="15"/>
  <c r="E26" i="15"/>
  <c r="AC25" i="15"/>
  <c r="E25" i="15"/>
  <c r="W24" i="15"/>
  <c r="V24" i="15"/>
  <c r="U24" i="15"/>
  <c r="S24" i="15"/>
  <c r="Q24" i="15"/>
  <c r="O24" i="15"/>
  <c r="N24" i="15"/>
  <c r="M24" i="15"/>
  <c r="G24" i="15"/>
  <c r="R30" i="15" l="1"/>
  <c r="AC30" i="15" s="1"/>
  <c r="F30" i="15"/>
  <c r="D52" i="15"/>
  <c r="B30" i="22"/>
  <c r="E24" i="15"/>
  <c r="E30" i="15"/>
  <c r="F27" i="15" l="1"/>
  <c r="AC27" i="15"/>
  <c r="C50" i="7" s="1"/>
  <c r="D24" i="15"/>
  <c r="F52" i="15"/>
  <c r="R52" i="15"/>
  <c r="AC52" i="15" s="1"/>
  <c r="E52" i="15"/>
  <c r="B81" i="27" l="1"/>
  <c r="B27" i="22"/>
  <c r="R24" i="15"/>
  <c r="AC24" i="15" s="1"/>
  <c r="F24" i="15"/>
  <c r="B34" i="22" l="1"/>
  <c r="B38" i="22"/>
  <c r="B46" i="22"/>
  <c r="B80" i="22"/>
  <c r="B90" i="22"/>
  <c r="B42" i="22"/>
  <c r="B51" i="22"/>
  <c r="B72" i="22"/>
  <c r="B63" i="22"/>
  <c r="B76" i="22"/>
  <c r="B68" i="22"/>
  <c r="B55" i="22"/>
  <c r="B88" i="22"/>
  <c r="B59" i="22"/>
  <c r="B83" i="22"/>
  <c r="D67" i="27"/>
  <c r="E67" i="27"/>
  <c r="C67" i="27"/>
  <c r="F67" i="27"/>
  <c r="B79" i="27"/>
  <c r="G67" i="27"/>
  <c r="A15" i="10"/>
  <c r="A12" i="10"/>
  <c r="A9" i="10"/>
  <c r="A5" i="10"/>
  <c r="C79" i="27" l="1"/>
  <c r="B83" i="27"/>
  <c r="D76" i="27"/>
  <c r="D65" i="27"/>
  <c r="D59" i="27" s="1"/>
  <c r="D66" i="27" s="1"/>
  <c r="D68" i="27" s="1"/>
  <c r="F65" i="27"/>
  <c r="F59" i="27" s="1"/>
  <c r="F66" i="27" s="1"/>
  <c r="F68" i="27" s="1"/>
  <c r="F76" i="27"/>
  <c r="D79" i="27"/>
  <c r="E79" i="27" s="1"/>
  <c r="C65" i="27"/>
  <c r="C59" i="27" s="1"/>
  <c r="C66" i="27" s="1"/>
  <c r="C68" i="27" s="1"/>
  <c r="C76" i="27"/>
  <c r="H67" i="27"/>
  <c r="G76" i="27"/>
  <c r="G65" i="27"/>
  <c r="G59" i="27" s="1"/>
  <c r="G66" i="27" s="1"/>
  <c r="G68" i="27" s="1"/>
  <c r="E76" i="27"/>
  <c r="E65" i="27"/>
  <c r="E59" i="27" s="1"/>
  <c r="E66" i="27" s="1"/>
  <c r="E68" i="27" s="1"/>
  <c r="C40" i="7"/>
  <c r="D75" i="27" l="1"/>
  <c r="D70" i="27"/>
  <c r="D71" i="27" s="1"/>
  <c r="D72" i="27" s="1"/>
  <c r="G75" i="27"/>
  <c r="G70" i="27"/>
  <c r="E75" i="27"/>
  <c r="E70" i="27"/>
  <c r="E71" i="27" s="1"/>
  <c r="E72" i="27" s="1"/>
  <c r="C75" i="27"/>
  <c r="C70" i="27"/>
  <c r="C71" i="27" s="1"/>
  <c r="F70" i="27"/>
  <c r="F75" i="27"/>
  <c r="B88" i="27"/>
  <c r="B86" i="27"/>
  <c r="B84" i="27"/>
  <c r="B89" i="27" s="1"/>
  <c r="H65" i="27"/>
  <c r="H59" i="27" s="1"/>
  <c r="H66" i="27" s="1"/>
  <c r="H68" i="27" s="1"/>
  <c r="I67" i="27"/>
  <c r="H76" i="27"/>
  <c r="F79" i="27"/>
  <c r="A8" i="17"/>
  <c r="E9" i="14"/>
  <c r="A14" i="12"/>
  <c r="A8" i="12"/>
  <c r="H75" i="27" l="1"/>
  <c r="H70" i="27"/>
  <c r="H71" i="27" s="1"/>
  <c r="H72" i="27" s="1"/>
  <c r="C72" i="27"/>
  <c r="C78" i="27"/>
  <c r="C83" i="27" s="1"/>
  <c r="G71" i="27"/>
  <c r="G72" i="27" s="1"/>
  <c r="H79" i="27"/>
  <c r="G79" i="27"/>
  <c r="J67" i="27"/>
  <c r="I65" i="27"/>
  <c r="I59" i="27" s="1"/>
  <c r="I66" i="27" s="1"/>
  <c r="I68" i="27" s="1"/>
  <c r="I76" i="27"/>
  <c r="B87" i="27"/>
  <c r="B90" i="27" s="1"/>
  <c r="F71" i="27"/>
  <c r="A15" i="5"/>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J76" i="27" l="1"/>
  <c r="J65" i="27"/>
  <c r="J59" i="27" s="1"/>
  <c r="J66" i="27" s="1"/>
  <c r="J68" i="27" s="1"/>
  <c r="K67" i="27"/>
  <c r="C86" i="27"/>
  <c r="C88" i="27"/>
  <c r="C84" i="27"/>
  <c r="C89" i="27" s="1"/>
  <c r="F72" i="27"/>
  <c r="I79" i="27"/>
  <c r="I75" i="27"/>
  <c r="I70" i="27"/>
  <c r="I71" i="27" s="1"/>
  <c r="I72" i="27" s="1"/>
  <c r="D78" i="27"/>
  <c r="D83" i="27" s="1"/>
  <c r="D86" i="2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7" l="1"/>
  <c r="E83" i="27" s="1"/>
  <c r="E86" i="27" s="1"/>
  <c r="J70" i="27"/>
  <c r="J71" i="27" s="1"/>
  <c r="J75" i="27"/>
  <c r="D88" i="27"/>
  <c r="E88" i="27"/>
  <c r="J79" i="27"/>
  <c r="F78" i="27"/>
  <c r="F83" i="27" s="1"/>
  <c r="F86" i="27" s="1"/>
  <c r="E84" i="27"/>
  <c r="D84" i="27"/>
  <c r="D89" i="27" s="1"/>
  <c r="D87" i="27"/>
  <c r="F87" i="27"/>
  <c r="C87" i="27"/>
  <c r="C90" i="27" s="1"/>
  <c r="E87" i="27"/>
  <c r="E90" i="27" s="1"/>
  <c r="L67" i="27"/>
  <c r="K76" i="27"/>
  <c r="K65" i="27"/>
  <c r="K59" i="27" s="1"/>
  <c r="K66" i="27" s="1"/>
  <c r="K68" i="27" s="1"/>
  <c r="C48" i="7"/>
  <c r="F90" i="27" l="1"/>
  <c r="E89" i="27"/>
  <c r="J72" i="27"/>
  <c r="G78" i="27"/>
  <c r="D90" i="27"/>
  <c r="F84" i="27"/>
  <c r="F89" i="27" s="1"/>
  <c r="K79" i="27"/>
  <c r="M67" i="27"/>
  <c r="L76" i="27"/>
  <c r="L65" i="27"/>
  <c r="L59" i="27" s="1"/>
  <c r="L66" i="27" s="1"/>
  <c r="L68" i="27" s="1"/>
  <c r="K75" i="27"/>
  <c r="K70" i="27"/>
  <c r="K71" i="27" s="1"/>
  <c r="F88" i="27"/>
  <c r="C49" i="7"/>
  <c r="K72" i="27" l="1"/>
  <c r="N67" i="27"/>
  <c r="M76" i="27"/>
  <c r="M65" i="27"/>
  <c r="M59" i="27" s="1"/>
  <c r="M66" i="27" s="1"/>
  <c r="M68" i="27" s="1"/>
  <c r="L75" i="27"/>
  <c r="L70" i="27"/>
  <c r="L71" i="27" s="1"/>
  <c r="G83" i="27"/>
  <c r="H78" i="27"/>
  <c r="H83"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M75" i="27" l="1"/>
  <c r="M70" i="27"/>
  <c r="G86" i="27"/>
  <c r="H88" i="27"/>
  <c r="G84" i="27"/>
  <c r="G89" i="27" s="1"/>
  <c r="G88" i="27"/>
  <c r="L72" i="27"/>
  <c r="H84" i="27"/>
  <c r="H89" i="27" s="1"/>
  <c r="H86" i="27"/>
  <c r="N76" i="27"/>
  <c r="O67" i="27"/>
  <c r="N65" i="27"/>
  <c r="N59" i="27" s="1"/>
  <c r="N66" i="27" s="1"/>
  <c r="N68" i="27" s="1"/>
  <c r="I78" i="27"/>
  <c r="N75" i="27" l="1"/>
  <c r="N70" i="27"/>
  <c r="N71" i="27" s="1"/>
  <c r="I83" i="27"/>
  <c r="J78" i="27"/>
  <c r="P67" i="27"/>
  <c r="O76" i="27"/>
  <c r="O65" i="27"/>
  <c r="O59" i="27" s="1"/>
  <c r="O66" i="27" s="1"/>
  <c r="O68" i="27" s="1"/>
  <c r="M71" i="27"/>
  <c r="M72" i="27" s="1"/>
  <c r="H87" i="27"/>
  <c r="G87" i="27"/>
  <c r="G90" i="27" s="1"/>
  <c r="I86" i="27" l="1"/>
  <c r="I88" i="27"/>
  <c r="I84" i="27"/>
  <c r="I89" i="27" s="1"/>
  <c r="P76" i="27"/>
  <c r="Q67" i="27"/>
  <c r="P65" i="27"/>
  <c r="P59" i="27" s="1"/>
  <c r="P66" i="27" s="1"/>
  <c r="P68" i="27" s="1"/>
  <c r="N72" i="27"/>
  <c r="H90" i="27"/>
  <c r="O70" i="27"/>
  <c r="O71" i="27" s="1"/>
  <c r="O72" i="27" s="1"/>
  <c r="O75" i="27"/>
  <c r="J83" i="27"/>
  <c r="K78" i="27"/>
  <c r="K83" i="27" l="1"/>
  <c r="L78" i="27"/>
  <c r="J86" i="27"/>
  <c r="J88" i="27"/>
  <c r="J84" i="27"/>
  <c r="J89" i="27" s="1"/>
  <c r="R67" i="27"/>
  <c r="Q76" i="27"/>
  <c r="Q65" i="27"/>
  <c r="Q59" i="27" s="1"/>
  <c r="Q66" i="27" s="1"/>
  <c r="Q68" i="27" s="1"/>
  <c r="P75" i="27"/>
  <c r="P70" i="27"/>
  <c r="I87" i="27"/>
  <c r="I90" i="27" s="1"/>
  <c r="J87" i="27"/>
  <c r="J90" i="27" s="1"/>
  <c r="R76" i="27" l="1"/>
  <c r="S67" i="27"/>
  <c r="R65" i="27"/>
  <c r="R59" i="27" s="1"/>
  <c r="R66" i="27" s="1"/>
  <c r="R68" i="27" s="1"/>
  <c r="P71" i="27"/>
  <c r="P72" i="27" s="1"/>
  <c r="Q70" i="27"/>
  <c r="Q75" i="27"/>
  <c r="L83" i="27"/>
  <c r="M78" i="27"/>
  <c r="K86" i="27"/>
  <c r="K88" i="27"/>
  <c r="K84" i="27"/>
  <c r="K89" i="27" s="1"/>
  <c r="R70" i="27" l="1"/>
  <c r="R75" i="27"/>
  <c r="K87" i="27"/>
  <c r="K90" i="27" s="1"/>
  <c r="Q71" i="27"/>
  <c r="M83" i="27"/>
  <c r="N78" i="27"/>
  <c r="N83" i="27" s="1"/>
  <c r="S76" i="27"/>
  <c r="T67" i="27"/>
  <c r="S65" i="27"/>
  <c r="S59" i="27" s="1"/>
  <c r="S66" i="27" s="1"/>
  <c r="S68" i="27" s="1"/>
  <c r="L86" i="27"/>
  <c r="B103" i="27" s="1"/>
  <c r="L84" i="27"/>
  <c r="L89" i="27" s="1"/>
  <c r="L88" i="27"/>
  <c r="O78" i="27" l="1"/>
  <c r="O83" i="27" s="1"/>
  <c r="S75" i="27"/>
  <c r="S70" i="27"/>
  <c r="N86" i="27"/>
  <c r="N84" i="27"/>
  <c r="N88" i="27"/>
  <c r="O86" i="27"/>
  <c r="O88" i="27"/>
  <c r="O84" i="27"/>
  <c r="O89" i="27" s="1"/>
  <c r="T76" i="27"/>
  <c r="U67" i="27"/>
  <c r="T65" i="27"/>
  <c r="T59" i="27" s="1"/>
  <c r="T66" i="27" s="1"/>
  <c r="T68" i="27" s="1"/>
  <c r="M86" i="27"/>
  <c r="M87" i="27" s="1"/>
  <c r="M84" i="27"/>
  <c r="M89" i="27" s="1"/>
  <c r="M88" i="27"/>
  <c r="L87" i="27"/>
  <c r="Q72" i="27"/>
  <c r="R71" i="27"/>
  <c r="R72" i="27"/>
  <c r="N89" i="27" l="1"/>
  <c r="P78" i="27"/>
  <c r="L90" i="27"/>
  <c r="G29" i="27"/>
  <c r="T75" i="27"/>
  <c r="T70" i="27"/>
  <c r="U76" i="27"/>
  <c r="V67" i="27"/>
  <c r="U65" i="27"/>
  <c r="U59" i="27" s="1"/>
  <c r="U66" i="27" s="1"/>
  <c r="U68" i="27" s="1"/>
  <c r="O87" i="27"/>
  <c r="N87" i="27"/>
  <c r="N90" i="27" s="1"/>
  <c r="M90" i="27"/>
  <c r="S71" i="27"/>
  <c r="S72" i="27" s="1"/>
  <c r="P83" i="27" l="1"/>
  <c r="Q78" i="27"/>
  <c r="Q83" i="27" s="1"/>
  <c r="Q86" i="27" s="1"/>
  <c r="R78" i="27"/>
  <c r="R83" i="27" s="1"/>
  <c r="R86" i="27" s="1"/>
  <c r="U70" i="27"/>
  <c r="U75" i="27"/>
  <c r="T71" i="27"/>
  <c r="W67" i="27"/>
  <c r="V76" i="27"/>
  <c r="V65" i="27"/>
  <c r="V59" i="27" s="1"/>
  <c r="V66" i="27" s="1"/>
  <c r="V68" i="27" s="1"/>
  <c r="O90" i="27"/>
  <c r="S78" i="27" l="1"/>
  <c r="S83" i="27" s="1"/>
  <c r="S86" i="27" s="1"/>
  <c r="S88" i="27"/>
  <c r="Q87" i="27"/>
  <c r="P86" i="27"/>
  <c r="P84" i="27"/>
  <c r="P89" i="27" s="1"/>
  <c r="P88" i="27"/>
  <c r="R88" i="27"/>
  <c r="Q88" i="27"/>
  <c r="R84" i="27"/>
  <c r="Q84" i="27"/>
  <c r="Q89" i="27" s="1"/>
  <c r="U71" i="27"/>
  <c r="V70" i="27"/>
  <c r="V75" i="27"/>
  <c r="W76" i="27"/>
  <c r="X67" i="27"/>
  <c r="W65" i="27"/>
  <c r="W59" i="27" s="1"/>
  <c r="W66" i="27" s="1"/>
  <c r="W68" i="27" s="1"/>
  <c r="T72" i="27"/>
  <c r="R89" i="27" l="1"/>
  <c r="P87" i="27"/>
  <c r="P90" i="27" s="1"/>
  <c r="R87" i="27"/>
  <c r="R90" i="27" s="1"/>
  <c r="S87" i="27"/>
  <c r="U78" i="27"/>
  <c r="U83" i="27" s="1"/>
  <c r="U86" i="27" s="1"/>
  <c r="U72" i="27"/>
  <c r="S84" i="27"/>
  <c r="S89" i="27" s="1"/>
  <c r="T78" i="27"/>
  <c r="T83" i="27" s="1"/>
  <c r="Y67" i="27"/>
  <c r="X76" i="27"/>
  <c r="X65" i="27"/>
  <c r="X59" i="27" s="1"/>
  <c r="X66" i="27" s="1"/>
  <c r="X68" i="27" s="1"/>
  <c r="U84" i="27"/>
  <c r="U88" i="27"/>
  <c r="W75" i="27"/>
  <c r="W70" i="27"/>
  <c r="V71" i="27"/>
  <c r="V78" i="27" s="1"/>
  <c r="V83" i="27" s="1"/>
  <c r="V72" i="27"/>
  <c r="U89" i="27" l="1"/>
  <c r="T88" i="27"/>
  <c r="T86" i="27"/>
  <c r="T87" i="27" s="1"/>
  <c r="T90" i="27" s="1"/>
  <c r="T84" i="27"/>
  <c r="T89" i="27" s="1"/>
  <c r="S90" i="27"/>
  <c r="Q90" i="27"/>
  <c r="X70" i="27"/>
  <c r="X75" i="27"/>
  <c r="W71" i="27"/>
  <c r="W78" i="27" s="1"/>
  <c r="W83" i="27" s="1"/>
  <c r="V86" i="27"/>
  <c r="V84" i="27"/>
  <c r="V89" i="27" s="1"/>
  <c r="V88" i="27"/>
  <c r="Z67" i="27"/>
  <c r="Y76" i="27"/>
  <c r="Y65" i="27"/>
  <c r="Y59" i="27" s="1"/>
  <c r="Y66" i="27" s="1"/>
  <c r="Y68" i="27" s="1"/>
  <c r="V87" i="27" l="1"/>
  <c r="U87" i="27"/>
  <c r="U90" i="27" s="1"/>
  <c r="AA67" i="27"/>
  <c r="Z76" i="27"/>
  <c r="Z65" i="27"/>
  <c r="Z59" i="27" s="1"/>
  <c r="Z66" i="27" s="1"/>
  <c r="Z68" i="27" s="1"/>
  <c r="W72" i="27"/>
  <c r="W84" i="27"/>
  <c r="W89" i="27" s="1"/>
  <c r="W86" i="27"/>
  <c r="W87" i="27" s="1"/>
  <c r="W90" i="27" s="1"/>
  <c r="W88" i="27"/>
  <c r="Y75" i="27"/>
  <c r="Y70" i="27"/>
  <c r="X71" i="27"/>
  <c r="X78" i="27" s="1"/>
  <c r="X83" i="27" s="1"/>
  <c r="X72" i="27"/>
  <c r="V90" i="27" l="1"/>
  <c r="Z70" i="27"/>
  <c r="Z75" i="27"/>
  <c r="X86" i="27"/>
  <c r="X87" i="27" s="1"/>
  <c r="X90" i="27" s="1"/>
  <c r="X84" i="27"/>
  <c r="X89" i="27" s="1"/>
  <c r="X88" i="27"/>
  <c r="Y71" i="27"/>
  <c r="Y78" i="27" s="1"/>
  <c r="Y83" i="27" s="1"/>
  <c r="Y72" i="27"/>
  <c r="AB67" i="27"/>
  <c r="AA76" i="27"/>
  <c r="AA65" i="27"/>
  <c r="AA59" i="27" s="1"/>
  <c r="AA66" i="27" s="1"/>
  <c r="AA68" i="27" s="1"/>
  <c r="AB76" i="27" l="1"/>
  <c r="AB65" i="27"/>
  <c r="AB59" i="27" s="1"/>
  <c r="AB66" i="27" s="1"/>
  <c r="AB68" i="27" s="1"/>
  <c r="AA75" i="27"/>
  <c r="AA70" i="27"/>
  <c r="Y86" i="27"/>
  <c r="Y87" i="27" s="1"/>
  <c r="Y90" i="27" s="1"/>
  <c r="Y84" i="27"/>
  <c r="Y89" i="27" s="1"/>
  <c r="Y88" i="27"/>
  <c r="Z71" i="27"/>
  <c r="Z78" i="27" s="1"/>
  <c r="Z83" i="27" s="1"/>
  <c r="Z86" i="27" l="1"/>
  <c r="Z87" i="27" s="1"/>
  <c r="Z90" i="27" s="1"/>
  <c r="Z84" i="27"/>
  <c r="Z89" i="27" s="1"/>
  <c r="Z88" i="27"/>
  <c r="AA71" i="27"/>
  <c r="AA78" i="27" s="1"/>
  <c r="AA83" i="27" s="1"/>
  <c r="AB70" i="27"/>
  <c r="AB75" i="27"/>
  <c r="Z72" i="27"/>
  <c r="AA86" i="27" l="1"/>
  <c r="AA87" i="27" s="1"/>
  <c r="AA90" i="27" s="1"/>
  <c r="AA88" i="27"/>
  <c r="AA84" i="27"/>
  <c r="AA89" i="27" s="1"/>
  <c r="AB71" i="27"/>
  <c r="AA72" i="27"/>
  <c r="AB78" i="27" l="1"/>
  <c r="AB83" i="27" s="1"/>
  <c r="AC78" i="27"/>
  <c r="AC83" i="27" s="1"/>
  <c r="AB72" i="27"/>
  <c r="AC86" i="27" l="1"/>
  <c r="AC88" i="27"/>
  <c r="AC84" i="27"/>
  <c r="AD78" i="27"/>
  <c r="AD83" i="27" s="1"/>
  <c r="AB86" i="27"/>
  <c r="AB87" i="27" s="1"/>
  <c r="AB90" i="27" s="1"/>
  <c r="AB84" i="27"/>
  <c r="AB89" i="27" s="1"/>
  <c r="AB88" i="27"/>
  <c r="AD86" i="27" l="1"/>
  <c r="AD87" i="27" s="1"/>
  <c r="AD88" i="27"/>
  <c r="AD84" i="27"/>
  <c r="AD89" i="27" s="1"/>
  <c r="AC89" i="27"/>
  <c r="AE78" i="27"/>
  <c r="AE83" i="27" s="1"/>
  <c r="AC87" i="27"/>
  <c r="AC90" i="27" s="1"/>
  <c r="AE86" i="27" l="1"/>
  <c r="AE87" i="27" s="1"/>
  <c r="AE90" i="27" s="1"/>
  <c r="AE84" i="27"/>
  <c r="AE89" i="27" s="1"/>
  <c r="G27" i="27" s="1"/>
  <c r="D103" i="27" s="1"/>
  <c r="AE88" i="27"/>
  <c r="AD90" i="27"/>
  <c r="G28" i="27" l="1"/>
  <c r="A103" i="27" s="1"/>
</calcChain>
</file>

<file path=xl/sharedStrings.xml><?xml version="1.0" encoding="utf-8"?>
<sst xmlns="http://schemas.openxmlformats.org/spreadsheetml/2006/main" count="1393" uniqueCount="612">
  <si>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</si>
  <si>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</si>
  <si>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</si>
  <si>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</si>
  <si>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</si>
  <si>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</si>
  <si>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</si>
  <si>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</si>
  <si>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</si>
  <si>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</si>
  <si>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</si>
  <si>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</si>
  <si>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</si>
  <si>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</si>
  <si>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</si>
  <si>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</si>
  <si>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</si>
  <si>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</si>
  <si>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</si>
  <si>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</si>
  <si>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</si>
  <si>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</si>
  <si>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</si>
  <si>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</si>
  <si>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</si>
  <si>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</si>
  <si>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</si>
  <si>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</si>
  <si>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</si>
  <si>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</si>
  <si>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</si>
  <si>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</si>
  <si>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</si>
  <si>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</si>
  <si>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</si>
  <si>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</si>
  <si>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</si>
  <si>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</si>
  <si>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</si>
  <si>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</si>
  <si>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</si>
  <si>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</si>
  <si>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</si>
  <si>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</si>
  <si>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</si>
  <si>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</si>
  <si>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</si>
  <si>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</si>
  <si>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</si>
  <si>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</si>
  <si>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</si>
  <si>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</si>
  <si>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</si>
  <si>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</si>
  <si>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</si>
  <si>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</si>
  <si>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</si>
  <si>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</si>
  <si>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</si>
  <si>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</si>
  <si>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</si>
  <si>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</si>
  <si>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</si>
  <si>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</si>
  <si>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</si>
  <si>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</si>
  <si>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</si>
  <si>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</si>
  <si>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</si>
  <si>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</si>
  <si>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</si>
  <si>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</si>
  <si>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</si>
  <si>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</si>
  <si>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</si>
  <si>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</si>
  <si>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</si>
  <si>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</si>
  <si>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</si>
  <si>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</si>
  <si>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</si>
  <si>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</si>
  <si>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</si>
  <si>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</si>
  <si>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</si>
  <si>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</si>
  <si>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</si>
  <si>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</si>
  <si>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</si>
  <si>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</si>
  <si>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</si>
  <si>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</si>
  <si>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</si>
  <si>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</si>
  <si>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</si>
  <si>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</si>
  <si>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</si>
  <si>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</si>
  <si>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</si>
  <si>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</si>
  <si>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</si>
  <si>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</si>
  <si>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</si>
  <si>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</si>
  <si>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</si>
  <si>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</si>
  <si>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</si>
  <si>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</si>
  <si>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</si>
  <si>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</si>
  <si>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</si>
  <si>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</si>
  <si>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</si>
  <si>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</si>
  <si>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</si>
  <si>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</si>
  <si>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</si>
  <si>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</si>
  <si>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</si>
  <si>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</si>
  <si>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</si>
  <si>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</si>
  <si>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</si>
  <si>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</si>
  <si>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</si>
  <si>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</si>
  <si>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</si>
  <si>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</si>
  <si>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</si>
  <si>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</si>
  <si>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</si>
  <si>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</si>
  <si>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</si>
  <si>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</si>
  <si>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</si>
  <si>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</si>
  <si>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</si>
  <si>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</si>
  <si>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</si>
  <si>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</si>
  <si>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</si>
  <si>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</si>
  <si>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</si>
  <si>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</si>
  <si>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</si>
  <si>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</si>
  <si>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</si>
  <si>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</si>
  <si>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</si>
  <si>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</si>
  <si>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</si>
  <si>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</si>
  <si>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</si>
  <si>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</si>
  <si>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</si>
  <si>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</si>
  <si>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</si>
  <si>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</si>
  <si>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</si>
  <si>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</si>
  <si>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</si>
  <si>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</si>
  <si>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</si>
  <si>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</si>
  <si>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</si>
  <si>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</si>
  <si>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</si>
  <si>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</si>
  <si>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</si>
  <si>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</si>
  <si>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</si>
  <si>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</si>
  <si>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</si>
  <si>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</si>
  <si>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</si>
  <si>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</si>
  <si>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</si>
  <si>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</si>
  <si>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</si>
  <si>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</si>
  <si>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</si>
  <si>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</si>
  <si>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</si>
  <si>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</si>
  <si>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</si>
  <si>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</si>
  <si>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</si>
  <si>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</si>
  <si>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</si>
  <si>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</si>
  <si>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</si>
  <si>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</si>
  <si>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</si>
  <si>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</si>
  <si>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</si>
  <si>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</si>
  <si>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</si>
  <si>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</si>
  <si>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</si>
  <si>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</si>
  <si>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</si>
  <si>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</si>
  <si>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</si>
  <si>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</si>
  <si>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</si>
  <si>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</si>
  <si>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</si>
  <si>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</si>
  <si>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</si>
  <si>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</si>
  <si>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</si>
  <si>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</si>
  <si>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</si>
  <si>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</si>
  <si>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</si>
  <si>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</si>
  <si>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</si>
  <si>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</si>
  <si>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</si>
  <si>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</si>
  <si>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</si>
  <si>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</si>
  <si>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</si>
  <si>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</si>
  <si>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</si>
  <si>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</si>
  <si>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</si>
  <si>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</si>
  <si>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</si>
  <si>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</si>
  <si>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</si>
  <si>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</si>
  <si>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</si>
  <si>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</si>
  <si>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</si>
  <si>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</si>
  <si>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</si>
  <si>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</si>
  <si>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</si>
  <si>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</si>
  <si>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</si>
  <si>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</si>
  <si>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</si>
  <si>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</si>
  <si>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</si>
  <si>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</si>
  <si>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</si>
  <si>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</si>
  <si>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</si>
  <si>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</si>
  <si>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</si>
  <si>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</si>
  <si>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</si>
  <si>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</si>
  <si>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</si>
  <si>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</si>
  <si>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</si>
  <si>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</si>
  <si>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</si>
  <si>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</si>
  <si>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</si>
  <si>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</si>
  <si>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</si>
  <si>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</si>
  <si>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</si>
  <si>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</si>
  <si>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</si>
  <si>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</si>
  <si>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</si>
  <si>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</si>
  <si>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</si>
  <si>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</si>
  <si>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</si>
  <si>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</si>
  <si>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</si>
  <si>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</si>
  <si>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</si>
  <si>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</si>
  <si>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</si>
  <si>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</si>
  <si>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</si>
  <si>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</si>
  <si>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</si>
  <si>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</si>
  <si>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</si>
  <si>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</si>
  <si>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</si>
  <si>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</si>
  <si>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</si>
  <si>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</si>
  <si>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</si>
  <si>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</si>
  <si>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</si>
  <si>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</si>
  <si>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</si>
  <si>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</si>
  <si>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</si>
  <si>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</si>
  <si>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</si>
  <si>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</si>
  <si>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</si>
  <si>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</si>
  <si>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</si>
  <si>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</si>
  <si>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</si>
  <si>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</si>
  <si>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</si>
  <si>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</si>
  <si>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</si>
  <si>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</si>
  <si>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</si>
  <si>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</si>
  <si>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</si>
  <si>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</si>
  <si>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</si>
  <si>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</si>
  <si>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</si>
  <si>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</si>
  <si>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</si>
  <si>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</si>
  <si>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</si>
  <si>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</si>
  <si>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</si>
  <si>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</si>
  <si>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</si>
  <si>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</si>
  <si>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</si>
  <si>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</si>
  <si>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</si>
  <si>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</si>
  <si>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</si>
  <si>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</si>
  <si>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</si>
  <si>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</si>
  <si>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</si>
  <si>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</si>
  <si>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</si>
  <si>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</si>
  <si>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</si>
  <si>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</si>
  <si>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</si>
  <si>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</si>
  <si>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</si>
  <si>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</si>
  <si>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</si>
  <si>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</si>
  <si>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</si>
  <si>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</si>
  <si>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</si>
  <si>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</si>
  <si>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</si>
  <si>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</si>
  <si>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</si>
  <si>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</si>
  <si>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</si>
  <si>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</si>
  <si>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</si>
  <si>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</si>
  <si>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</si>
  <si>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</si>
  <si>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</si>
  <si>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</si>
  <si>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</si>
  <si>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</si>
  <si>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</si>
  <si>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</si>
  <si>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</si>
  <si>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</si>
  <si>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</si>
  <si>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</si>
  <si>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</si>
  <si>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</si>
  <si>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</si>
  <si>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</si>
  <si>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</si>
  <si>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</si>
  <si>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</si>
  <si>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</si>
  <si>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</si>
  <si>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</si>
  <si>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</si>
  <si>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</si>
  <si>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</si>
  <si>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</si>
  <si>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</si>
  <si>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</si>
  <si>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</si>
  <si>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</si>
  <si>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</si>
  <si>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</si>
  <si>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</si>
  <si>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</si>
  <si>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</si>
  <si>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</si>
  <si>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</si>
  <si>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</si>
  <si>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</si>
  <si>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</si>
  <si>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</si>
  <si>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</si>
  <si>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</si>
  <si>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</si>
  <si>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</si>
  <si>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</si>
  <si>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</si>
  <si>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</si>
  <si>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</si>
  <si>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</si>
  <si>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</si>
  <si>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</si>
  <si>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</si>
  <si>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</si>
  <si>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</si>
  <si>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</si>
  <si>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</si>
  <si>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</si>
  <si>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</si>
  <si>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</si>
  <si>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</si>
  <si>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</si>
  <si>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</si>
  <si>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</si>
  <si>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</si>
  <si>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</si>
  <si>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</si>
  <si>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</si>
  <si>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</si>
  <si>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</si>
  <si>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</si>
  <si>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</si>
  <si>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</si>
  <si>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</si>
  <si>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</si>
  <si>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</si>
  <si>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</si>
  <si>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</si>
  <si>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</si>
  <si>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</si>
  <si>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</si>
  <si>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</si>
  <si>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</si>
  <si>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</si>
  <si>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</si>
  <si>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</si>
  <si>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</si>
  <si>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</si>
  <si>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</si>
  <si>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</si>
  <si>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</si>
  <si>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</si>
  <si>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</si>
  <si>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</si>
  <si>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</si>
  <si>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</si>
  <si>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</si>
  <si>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</si>
  <si>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</si>
  <si>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</si>
  <si>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</si>
  <si>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</si>
  <si>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</si>
  <si>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</si>
  <si>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</si>
  <si>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</si>
  <si>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</si>
  <si>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</si>
  <si>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</si>
  <si>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</si>
  <si>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</si>
  <si>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</si>
  <si>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</si>
  <si>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</si>
  <si>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</si>
  <si>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</si>
  <si>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</si>
  <si>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</si>
  <si>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</si>
  <si>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</si>
  <si>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</si>
  <si>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</si>
  <si>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</si>
  <si>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</si>
  <si>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</si>
  <si>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</si>
  <si>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</si>
  <si>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</si>
  <si>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</si>
  <si>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</si>
  <si>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</si>
  <si>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</si>
  <si>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</si>
  <si>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</si>
  <si>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</si>
  <si>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</si>
  <si>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</si>
  <si>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</si>
  <si>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</si>
  <si>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</si>
  <si>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</si>
  <si>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</si>
  <si>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</si>
  <si>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</si>
  <si>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</si>
  <si>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</si>
  <si>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</si>
  <si>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</si>
  <si>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</si>
  <si>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</si>
  <si>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</si>
  <si>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</si>
  <si>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</si>
  <si>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</si>
  <si>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</si>
  <si>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</si>
  <si>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</si>
  <si>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</si>
  <si>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</si>
  <si>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</si>
  <si>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</si>
  <si>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</si>
  <si>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</si>
  <si>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</si>
  <si>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</si>
  <si>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</si>
  <si>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</si>
  <si>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</si>
  <si>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</si>
  <si>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</si>
  <si>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</si>
  <si>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</si>
  <si>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</si>
  <si>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</si>
  <si>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</si>
  <si>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</si>
  <si>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</si>
  <si>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</si>
  <si>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</si>
  <si>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</si>
  <si>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</si>
  <si>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</si>
  <si>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</si>
  <si>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</si>
  <si>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</si>
  <si>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</si>
  <si>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</si>
  <si>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</si>
  <si>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</si>
  <si>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</si>
  <si>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Год раскрытия информации: 2022 год</t>
  </si>
  <si>
    <t>Акционерное общество "Западная энергетическая компания"</t>
  </si>
  <si>
    <t xml:space="preserve">Обеспечение текущей деятельности в сфере электроэнергетики, обновление устаревшего парка приборов диагностики электрооборудования </t>
  </si>
  <si>
    <t xml:space="preserve">Обновление устаревшего парка приборов диагностики электрооборудования </t>
  </si>
  <si>
    <t xml:space="preserve">Обеспечение текущей деятельности, обновление устаревшего парка приборов диагностики электрооборудования </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</si>
  <si>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</si>
  <si>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</si>
  <si>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</si>
  <si>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</si>
  <si>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</si>
  <si>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</si>
  <si>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</si>
  <si>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</si>
  <si>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</si>
  <si>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</si>
  <si>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</si>
  <si>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</si>
  <si>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</si>
  <si>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</si>
  <si>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</si>
  <si>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</si>
  <si>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</si>
  <si>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</si>
  <si>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</si>
  <si>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</si>
  <si>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</si>
  <si>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</si>
  <si>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</si>
  <si>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</si>
  <si>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</si>
  <si>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</si>
  <si>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</si>
  <si>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</si>
  <si>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</si>
  <si>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</si>
  <si>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</si>
  <si>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</si>
  <si>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</si>
  <si>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</si>
  <si>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</si>
  <si>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</si>
  <si>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</si>
  <si>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</si>
  <si>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</si>
  <si>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</si>
  <si>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</si>
  <si>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</si>
  <si>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</si>
  <si>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</si>
  <si>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</si>
  <si>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</si>
  <si>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</si>
  <si>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</si>
  <si>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</si>
  <si>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</si>
  <si>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</si>
  <si>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</si>
  <si>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</si>
  <si>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 в том числе  хозяйственное обеспечение деятельности</t>
  </si>
  <si>
    <t>M 22-06</t>
  </si>
  <si>
    <t xml:space="preserve">
Приобретение «Комплекса программно-технического измерительного Ретом-61" - 1 шт.
</t>
  </si>
  <si>
    <t xml:space="preserve">
Приобретение «Комплекса программно-технического измерительного Ретом-61" - 1 шт. 2,414 млн рублей
</t>
  </si>
  <si>
    <t>2024год</t>
  </si>
  <si>
    <t>Приобретение устройства испытательного  "Ретом-61" – 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</si>
</sst>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11" zoomScaleSheetLayoutView="100" workbookViewId="0">
      <selection activeCell="A15" sqref="A15:C15"/>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3" t="s">
        <v>548</v>
      </c>
      <c r="B5" s="403"/>
      <c r="C5" s="403"/>
      <c r="D5" s="147"/>
      <c r="E5" s="147"/>
      <c r="F5" s="147"/>
      <c r="G5" s="147"/>
      <c r="H5" s="147"/>
      <c r="I5" s="147"/>
      <c r="J5" s="147"/>
    </row>
    <row r="6" spans="1:22" s="15" customFormat="1" ht="18.75" x14ac:dyDescent="0.3">
      <c r="A6" s="163"/>
      <c r="H6" s="162"/>
    </row>
    <row r="7" spans="1:22" s="15" customFormat="1" ht="18.75" x14ac:dyDescent="0.2">
      <c r="A7" s="407" t="s">
        <v>7</v>
      </c>
      <c r="B7" s="407"/>
      <c r="C7" s="407"/>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8" t="s">
        <v>549</v>
      </c>
      <c r="B9" s="408"/>
      <c r="C9" s="408"/>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4" t="s">
        <v>6</v>
      </c>
      <c r="B10" s="404"/>
      <c r="C10" s="404"/>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6" t="s">
        <v>607</v>
      </c>
      <c r="B12" s="406"/>
      <c r="C12" s="406"/>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4" t="s">
        <v>5</v>
      </c>
      <c r="B13" s="404"/>
      <c r="C13" s="404"/>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09" t="s">
        <v>611</v>
      </c>
      <c r="B15" s="409"/>
      <c r="C15" s="409"/>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4" t="s">
        <v>4</v>
      </c>
      <c r="B16" s="404"/>
      <c r="C16" s="404"/>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5" t="s">
        <v>494</v>
      </c>
      <c r="B18" s="406"/>
      <c r="C18" s="406"/>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530</v>
      </c>
      <c r="C23" s="144" t="s">
        <v>606</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0"/>
      <c r="B24" s="401"/>
      <c r="C24" s="402"/>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537</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531</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0"/>
      <c r="B39" s="401"/>
      <c r="C39" s="402"/>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e">
        <f>CONCATENATE("Фхо=",ROUND('6.2. Паспорт фин осв ввод'!C24,2)," млн.руб.")</f>
        <v>#VALUE!</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0"/>
      <c r="B47" s="401"/>
      <c r="C47" s="402"/>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533</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533</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ввод'!AC27,2)," млн.рублей")</f>
        <v>2,41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ввод'!AC33,2)," млн.рублей")</f>
        <v>2,01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H25" activePane="bottomRight" state="frozen"/>
      <selection activeCell="A20" sqref="A20"/>
      <selection pane="topRight" activeCell="E20" sqref="E20"/>
      <selection pane="bottomLeft" activeCell="A25" sqref="A25"/>
      <selection pane="bottomRight" activeCell="Y47" sqref="Y47"/>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3" t="str">
        <f>'1. паспорт местоположение'!A5:C5</f>
        <v>Год раскрытия информации: 2022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row>
    <row r="5" spans="1:29" ht="18.75" x14ac:dyDescent="0.3">
      <c r="A5" s="59"/>
      <c r="B5" s="59"/>
      <c r="C5" s="59"/>
      <c r="D5" s="59"/>
      <c r="E5" s="59"/>
      <c r="F5" s="59"/>
      <c r="AC5" s="14"/>
    </row>
    <row r="6" spans="1:29"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2" t="str">
        <f>'1. паспорт местоположение'!A9:C9</f>
        <v>Акционерное общество "Западная энергетическая компания"</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row>
    <row r="9" spans="1:29" ht="18.75" customHeight="1"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2" t="str">
        <f>'1. паспорт местоположение'!A12:C12</f>
        <v>M 22-06</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row>
    <row r="12" spans="1:29"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8" t="str">
        <f>'1. паспорт местоположение'!A15</f>
        <v>Приобретение устройства испытательного  "Ретом-61" – 1 шт.</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row>
    <row r="15" spans="1:29" ht="15.75" customHeight="1"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482"/>
    </row>
    <row r="17" spans="1:32" x14ac:dyDescent="0.25">
      <c r="A17" s="59"/>
      <c r="AB17" s="59"/>
    </row>
    <row r="18" spans="1:32" x14ac:dyDescent="0.25">
      <c r="A18" s="483" t="s">
        <v>479</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row>
    <row r="19" spans="1:32" x14ac:dyDescent="0.25">
      <c r="A19" s="59"/>
      <c r="B19" s="59"/>
      <c r="C19" s="59"/>
      <c r="D19" s="59"/>
      <c r="E19" s="59"/>
      <c r="F19" s="59"/>
      <c r="AB19" s="59"/>
    </row>
    <row r="20" spans="1:32" ht="33" customHeight="1" x14ac:dyDescent="0.25">
      <c r="A20" s="484" t="s">
        <v>182</v>
      </c>
      <c r="B20" s="484" t="s">
        <v>181</v>
      </c>
      <c r="C20" s="489" t="s">
        <v>180</v>
      </c>
      <c r="D20" s="489"/>
      <c r="E20" s="490" t="s">
        <v>179</v>
      </c>
      <c r="F20" s="490"/>
      <c r="G20" s="484" t="s">
        <v>556</v>
      </c>
      <c r="H20" s="487" t="s">
        <v>555</v>
      </c>
      <c r="I20" s="488"/>
      <c r="J20" s="488"/>
      <c r="K20" s="488"/>
      <c r="L20" s="487" t="s">
        <v>539</v>
      </c>
      <c r="M20" s="488"/>
      <c r="N20" s="488"/>
      <c r="O20" s="488"/>
      <c r="P20" s="487" t="s">
        <v>538</v>
      </c>
      <c r="Q20" s="488"/>
      <c r="R20" s="488"/>
      <c r="S20" s="488"/>
      <c r="T20" s="487" t="s">
        <v>542</v>
      </c>
      <c r="U20" s="488"/>
      <c r="V20" s="488"/>
      <c r="W20" s="488"/>
      <c r="X20" s="487" t="s">
        <v>610</v>
      </c>
      <c r="Y20" s="488"/>
      <c r="Z20" s="488"/>
      <c r="AA20" s="488"/>
      <c r="AB20" s="481" t="s">
        <v>178</v>
      </c>
      <c r="AC20" s="481"/>
      <c r="AD20" s="69"/>
      <c r="AE20" s="69"/>
      <c r="AF20" s="69"/>
    </row>
    <row r="21" spans="1:32" ht="99.75" customHeight="1" x14ac:dyDescent="0.25">
      <c r="A21" s="485"/>
      <c r="B21" s="485"/>
      <c r="C21" s="489"/>
      <c r="D21" s="489"/>
      <c r="E21" s="490"/>
      <c r="F21" s="490"/>
      <c r="G21" s="485"/>
      <c r="H21" s="489" t="s">
        <v>2</v>
      </c>
      <c r="I21" s="489"/>
      <c r="J21" s="489" t="s">
        <v>557</v>
      </c>
      <c r="K21" s="489"/>
      <c r="L21" s="489" t="s">
        <v>2</v>
      </c>
      <c r="M21" s="489"/>
      <c r="N21" s="489" t="s">
        <v>557</v>
      </c>
      <c r="O21" s="489"/>
      <c r="P21" s="489" t="s">
        <v>2</v>
      </c>
      <c r="Q21" s="489"/>
      <c r="R21" s="489" t="s">
        <v>177</v>
      </c>
      <c r="S21" s="489"/>
      <c r="T21" s="489" t="s">
        <v>2</v>
      </c>
      <c r="U21" s="489"/>
      <c r="V21" s="489" t="s">
        <v>177</v>
      </c>
      <c r="W21" s="489"/>
      <c r="X21" s="489" t="s">
        <v>2</v>
      </c>
      <c r="Y21" s="489"/>
      <c r="Z21" s="489" t="s">
        <v>177</v>
      </c>
      <c r="AA21" s="489"/>
      <c r="AB21" s="481"/>
      <c r="AC21" s="481"/>
    </row>
    <row r="22" spans="1:32" ht="89.25" customHeight="1" x14ac:dyDescent="0.25">
      <c r="A22" s="486"/>
      <c r="B22" s="486"/>
      <c r="C22" s="213" t="s">
        <v>2</v>
      </c>
      <c r="D22" s="213" t="s">
        <v>177</v>
      </c>
      <c r="E22" s="192" t="s">
        <v>554</v>
      </c>
      <c r="F22" s="192" t="s">
        <v>553</v>
      </c>
      <c r="G22" s="486"/>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543</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f t="shared" ref="D24:W24" si="1">SUM(D25:D29)</f>
        <v>2.4140000000000001</v>
      </c>
      <c r="E24" s="227">
        <f t="shared" si="1"/>
        <v>0</v>
      </c>
      <c r="F24" s="227">
        <f>D24</f>
        <v>2.4140000000000001</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D24</f>
        <v>2.4140000000000001</v>
      </c>
      <c r="S24" s="227">
        <f t="shared" si="1"/>
        <v>0</v>
      </c>
      <c r="T24" s="227" t="s">
        <v>526</v>
      </c>
      <c r="U24" s="227">
        <f t="shared" si="1"/>
        <v>0</v>
      </c>
      <c r="V24" s="227">
        <f t="shared" si="1"/>
        <v>0</v>
      </c>
      <c r="W24" s="227">
        <f t="shared" si="1"/>
        <v>0</v>
      </c>
      <c r="X24" s="227" t="s">
        <v>526</v>
      </c>
      <c r="Y24" s="227">
        <v>0</v>
      </c>
      <c r="Z24" s="227">
        <v>0</v>
      </c>
      <c r="AA24" s="227">
        <v>0</v>
      </c>
      <c r="AB24" s="227" t="s">
        <v>526</v>
      </c>
      <c r="AC24" s="228">
        <f>N24+R24+V24</f>
        <v>2.4140000000000001</v>
      </c>
    </row>
    <row r="25" spans="1:32" ht="24" customHeight="1" x14ac:dyDescent="0.25">
      <c r="A25" s="229" t="s">
        <v>175</v>
      </c>
      <c r="B25" s="230" t="s">
        <v>174</v>
      </c>
      <c r="C25" s="227" t="s">
        <v>526</v>
      </c>
      <c r="D25" s="227">
        <v>0</v>
      </c>
      <c r="E25" s="231" t="str">
        <f>C25</f>
        <v>нд</v>
      </c>
      <c r="F25" s="227">
        <f t="shared" ref="F25:F64" si="2">D25</f>
        <v>0</v>
      </c>
      <c r="G25" s="232">
        <v>0</v>
      </c>
      <c r="H25" s="227" t="s">
        <v>526</v>
      </c>
      <c r="I25" s="250">
        <v>0</v>
      </c>
      <c r="J25" s="250">
        <v>0</v>
      </c>
      <c r="K25" s="250">
        <v>0</v>
      </c>
      <c r="L25" s="227" t="s">
        <v>526</v>
      </c>
      <c r="M25" s="232">
        <v>0</v>
      </c>
      <c r="N25" s="232">
        <v>0</v>
      </c>
      <c r="O25" s="232">
        <v>0</v>
      </c>
      <c r="P25" s="227" t="s">
        <v>526</v>
      </c>
      <c r="Q25" s="232">
        <v>0</v>
      </c>
      <c r="R25" s="227">
        <f t="shared" ref="R25:R64" si="3">D25</f>
        <v>0</v>
      </c>
      <c r="S25" s="232">
        <v>0</v>
      </c>
      <c r="T25" s="227" t="s">
        <v>526</v>
      </c>
      <c r="U25" s="232">
        <v>0</v>
      </c>
      <c r="V25" s="232">
        <v>0</v>
      </c>
      <c r="W25" s="232">
        <v>0</v>
      </c>
      <c r="X25" s="227" t="s">
        <v>526</v>
      </c>
      <c r="Y25" s="250">
        <v>0</v>
      </c>
      <c r="Z25" s="250">
        <v>0</v>
      </c>
      <c r="AA25" s="250">
        <v>0</v>
      </c>
      <c r="AB25" s="227" t="s">
        <v>526</v>
      </c>
      <c r="AC25" s="228">
        <f t="shared" ref="AC25:AC64" si="4">N25+R25+V25</f>
        <v>0</v>
      </c>
    </row>
    <row r="26" spans="1:32" x14ac:dyDescent="0.25">
      <c r="A26" s="229" t="s">
        <v>173</v>
      </c>
      <c r="B26" s="230" t="s">
        <v>172</v>
      </c>
      <c r="C26" s="227" t="s">
        <v>526</v>
      </c>
      <c r="D26" s="227">
        <v>0</v>
      </c>
      <c r="E26" s="232" t="str">
        <f t="shared" ref="E26:E64" si="5">C26</f>
        <v>нд</v>
      </c>
      <c r="F26" s="227">
        <f t="shared" si="2"/>
        <v>0</v>
      </c>
      <c r="G26" s="232">
        <v>0</v>
      </c>
      <c r="H26" s="227" t="s">
        <v>526</v>
      </c>
      <c r="I26" s="250">
        <v>0</v>
      </c>
      <c r="J26" s="250">
        <v>0</v>
      </c>
      <c r="K26" s="250">
        <v>0</v>
      </c>
      <c r="L26" s="227" t="s">
        <v>526</v>
      </c>
      <c r="M26" s="232">
        <v>0</v>
      </c>
      <c r="N26" s="232">
        <v>0</v>
      </c>
      <c r="O26" s="232">
        <v>0</v>
      </c>
      <c r="P26" s="227" t="s">
        <v>526</v>
      </c>
      <c r="Q26" s="232">
        <v>0</v>
      </c>
      <c r="R26" s="227">
        <f t="shared" si="3"/>
        <v>0</v>
      </c>
      <c r="S26" s="232">
        <v>0</v>
      </c>
      <c r="T26" s="227" t="s">
        <v>526</v>
      </c>
      <c r="U26" s="232">
        <v>0</v>
      </c>
      <c r="V26" s="232">
        <v>0</v>
      </c>
      <c r="W26" s="232">
        <v>0</v>
      </c>
      <c r="X26" s="227" t="s">
        <v>526</v>
      </c>
      <c r="Y26" s="250">
        <v>0</v>
      </c>
      <c r="Z26" s="250">
        <v>0</v>
      </c>
      <c r="AA26" s="250">
        <v>0</v>
      </c>
      <c r="AB26" s="227" t="s">
        <v>526</v>
      </c>
      <c r="AC26" s="228">
        <f t="shared" si="4"/>
        <v>0</v>
      </c>
    </row>
    <row r="27" spans="1:32" ht="31.5" x14ac:dyDescent="0.25">
      <c r="A27" s="229" t="s">
        <v>171</v>
      </c>
      <c r="B27" s="230" t="s">
        <v>416</v>
      </c>
      <c r="C27" s="227" t="s">
        <v>526</v>
      </c>
      <c r="D27" s="227">
        <v>2.4140000000000001</v>
      </c>
      <c r="E27" s="232" t="str">
        <f t="shared" si="5"/>
        <v>нд</v>
      </c>
      <c r="F27" s="227">
        <f t="shared" si="2"/>
        <v>2.4140000000000001</v>
      </c>
      <c r="G27" s="232">
        <v>0</v>
      </c>
      <c r="H27" s="227" t="s">
        <v>526</v>
      </c>
      <c r="I27" s="250">
        <v>0</v>
      </c>
      <c r="J27" s="250">
        <v>0</v>
      </c>
      <c r="K27" s="250">
        <v>0</v>
      </c>
      <c r="L27" s="227" t="s">
        <v>526</v>
      </c>
      <c r="M27" s="232">
        <v>0</v>
      </c>
      <c r="N27" s="232">
        <v>0</v>
      </c>
      <c r="O27" s="232">
        <v>0</v>
      </c>
      <c r="P27" s="227" t="s">
        <v>526</v>
      </c>
      <c r="Q27" s="232">
        <v>0</v>
      </c>
      <c r="R27" s="227">
        <f>D27</f>
        <v>2.4140000000000001</v>
      </c>
      <c r="S27" s="232">
        <v>0</v>
      </c>
      <c r="T27" s="227" t="s">
        <v>526</v>
      </c>
      <c r="U27" s="232">
        <v>0</v>
      </c>
      <c r="V27" s="232">
        <v>0</v>
      </c>
      <c r="W27" s="232">
        <v>0</v>
      </c>
      <c r="X27" s="227" t="s">
        <v>526</v>
      </c>
      <c r="Y27" s="250">
        <v>0</v>
      </c>
      <c r="Z27" s="250">
        <v>0</v>
      </c>
      <c r="AA27" s="250">
        <v>0</v>
      </c>
      <c r="AB27" s="227" t="s">
        <v>526</v>
      </c>
      <c r="AC27" s="228">
        <f t="shared" si="4"/>
        <v>2.4140000000000001</v>
      </c>
    </row>
    <row r="28" spans="1:32" x14ac:dyDescent="0.25">
      <c r="A28" s="229" t="s">
        <v>170</v>
      </c>
      <c r="B28" s="230" t="s">
        <v>169</v>
      </c>
      <c r="C28" s="227" t="s">
        <v>526</v>
      </c>
      <c r="D28" s="227">
        <v>0</v>
      </c>
      <c r="E28" s="232" t="str">
        <f t="shared" si="5"/>
        <v>нд</v>
      </c>
      <c r="F28" s="227">
        <f t="shared" si="2"/>
        <v>0</v>
      </c>
      <c r="G28" s="232">
        <v>0</v>
      </c>
      <c r="H28" s="227" t="s">
        <v>526</v>
      </c>
      <c r="I28" s="250">
        <v>0</v>
      </c>
      <c r="J28" s="250">
        <v>0</v>
      </c>
      <c r="K28" s="250">
        <v>0</v>
      </c>
      <c r="L28" s="227" t="s">
        <v>526</v>
      </c>
      <c r="M28" s="232">
        <v>0</v>
      </c>
      <c r="N28" s="232">
        <v>0</v>
      </c>
      <c r="O28" s="232">
        <v>0</v>
      </c>
      <c r="P28" s="227" t="s">
        <v>526</v>
      </c>
      <c r="Q28" s="232">
        <v>0</v>
      </c>
      <c r="R28" s="227">
        <f t="shared" si="3"/>
        <v>0</v>
      </c>
      <c r="S28" s="232">
        <v>0</v>
      </c>
      <c r="T28" s="227" t="s">
        <v>526</v>
      </c>
      <c r="U28" s="232">
        <v>0</v>
      </c>
      <c r="V28" s="232">
        <v>0</v>
      </c>
      <c r="W28" s="232">
        <v>0</v>
      </c>
      <c r="X28" s="227" t="s">
        <v>526</v>
      </c>
      <c r="Y28" s="250">
        <v>0</v>
      </c>
      <c r="Z28" s="250">
        <v>0</v>
      </c>
      <c r="AA28" s="250">
        <v>0</v>
      </c>
      <c r="AB28" s="227" t="s">
        <v>526</v>
      </c>
      <c r="AC28" s="228">
        <f t="shared" si="4"/>
        <v>0</v>
      </c>
    </row>
    <row r="29" spans="1:32" x14ac:dyDescent="0.25">
      <c r="A29" s="229" t="s">
        <v>168</v>
      </c>
      <c r="B29" s="68" t="s">
        <v>167</v>
      </c>
      <c r="C29" s="227" t="s">
        <v>526</v>
      </c>
      <c r="D29" s="227">
        <v>0</v>
      </c>
      <c r="E29" s="232" t="str">
        <f t="shared" si="5"/>
        <v>нд</v>
      </c>
      <c r="F29" s="227">
        <f t="shared" si="2"/>
        <v>0</v>
      </c>
      <c r="G29" s="232">
        <v>0</v>
      </c>
      <c r="H29" s="227" t="s">
        <v>526</v>
      </c>
      <c r="I29" s="250">
        <v>0</v>
      </c>
      <c r="J29" s="250">
        <v>0</v>
      </c>
      <c r="K29" s="250">
        <v>0</v>
      </c>
      <c r="L29" s="227" t="s">
        <v>526</v>
      </c>
      <c r="M29" s="232">
        <v>0</v>
      </c>
      <c r="N29" s="232">
        <v>0</v>
      </c>
      <c r="O29" s="232">
        <v>0</v>
      </c>
      <c r="P29" s="227" t="s">
        <v>526</v>
      </c>
      <c r="Q29" s="232">
        <v>0</v>
      </c>
      <c r="R29" s="227">
        <f t="shared" si="3"/>
        <v>0</v>
      </c>
      <c r="S29" s="232">
        <v>0</v>
      </c>
      <c r="T29" s="227" t="s">
        <v>526</v>
      </c>
      <c r="U29" s="232">
        <v>0</v>
      </c>
      <c r="V29" s="232">
        <v>0</v>
      </c>
      <c r="W29" s="232">
        <v>0</v>
      </c>
      <c r="X29" s="227" t="s">
        <v>526</v>
      </c>
      <c r="Y29" s="250">
        <v>0</v>
      </c>
      <c r="Z29" s="250">
        <v>0</v>
      </c>
      <c r="AA29" s="250">
        <v>0</v>
      </c>
      <c r="AB29" s="227" t="s">
        <v>526</v>
      </c>
      <c r="AC29" s="228">
        <f t="shared" si="4"/>
        <v>0</v>
      </c>
    </row>
    <row r="30" spans="1:32" ht="47.25" x14ac:dyDescent="0.25">
      <c r="A30" s="225" t="s">
        <v>61</v>
      </c>
      <c r="B30" s="226" t="s">
        <v>166</v>
      </c>
      <c r="C30" s="227" t="s">
        <v>526</v>
      </c>
      <c r="D30" s="227">
        <f>D27/1.2</f>
        <v>2.0116666666666667</v>
      </c>
      <c r="E30" s="227" t="str">
        <f t="shared" si="5"/>
        <v>нд</v>
      </c>
      <c r="F30" s="227">
        <f t="shared" si="2"/>
        <v>2.0116666666666667</v>
      </c>
      <c r="G30" s="227">
        <f>SUM(G31:G34)</f>
        <v>0</v>
      </c>
      <c r="H30" s="227" t="s">
        <v>526</v>
      </c>
      <c r="I30" s="227">
        <v>0</v>
      </c>
      <c r="J30" s="227">
        <v>0</v>
      </c>
      <c r="K30" s="227">
        <v>0</v>
      </c>
      <c r="L30" s="227" t="s">
        <v>526</v>
      </c>
      <c r="M30" s="227">
        <f t="shared" ref="M30:W30" si="6">SUM(M31:M34)</f>
        <v>0</v>
      </c>
      <c r="N30" s="227">
        <f t="shared" si="6"/>
        <v>0</v>
      </c>
      <c r="O30" s="227">
        <f t="shared" si="6"/>
        <v>0</v>
      </c>
      <c r="P30" s="227" t="s">
        <v>526</v>
      </c>
      <c r="Q30" s="227">
        <f t="shared" si="6"/>
        <v>0</v>
      </c>
      <c r="R30" s="227">
        <f t="shared" si="3"/>
        <v>2.0116666666666667</v>
      </c>
      <c r="S30" s="227">
        <f t="shared" si="6"/>
        <v>0</v>
      </c>
      <c r="T30" s="227" t="s">
        <v>526</v>
      </c>
      <c r="U30" s="227">
        <f t="shared" si="6"/>
        <v>0</v>
      </c>
      <c r="V30" s="227">
        <f t="shared" si="6"/>
        <v>0</v>
      </c>
      <c r="W30" s="227">
        <f t="shared" si="6"/>
        <v>0</v>
      </c>
      <c r="X30" s="227" t="s">
        <v>526</v>
      </c>
      <c r="Y30" s="227">
        <v>0</v>
      </c>
      <c r="Z30" s="227">
        <v>0</v>
      </c>
      <c r="AA30" s="227">
        <v>0</v>
      </c>
      <c r="AB30" s="227" t="s">
        <v>526</v>
      </c>
      <c r="AC30" s="228">
        <f t="shared" si="4"/>
        <v>2.0116666666666667</v>
      </c>
    </row>
    <row r="31" spans="1:32" x14ac:dyDescent="0.25">
      <c r="A31" s="225" t="s">
        <v>165</v>
      </c>
      <c r="B31" s="230" t="s">
        <v>164</v>
      </c>
      <c r="C31" s="227" t="s">
        <v>526</v>
      </c>
      <c r="D31" s="227">
        <v>0</v>
      </c>
      <c r="E31" s="232" t="str">
        <f t="shared" si="5"/>
        <v>нд</v>
      </c>
      <c r="F31" s="227">
        <f t="shared" si="2"/>
        <v>0</v>
      </c>
      <c r="G31" s="232">
        <v>0</v>
      </c>
      <c r="H31" s="227" t="s">
        <v>526</v>
      </c>
      <c r="I31" s="250">
        <v>0</v>
      </c>
      <c r="J31" s="250">
        <v>0</v>
      </c>
      <c r="K31" s="250">
        <v>0</v>
      </c>
      <c r="L31" s="227" t="s">
        <v>526</v>
      </c>
      <c r="M31" s="232">
        <v>0</v>
      </c>
      <c r="N31" s="232">
        <v>0</v>
      </c>
      <c r="O31" s="232">
        <v>0</v>
      </c>
      <c r="P31" s="227" t="s">
        <v>526</v>
      </c>
      <c r="Q31" s="232">
        <v>0</v>
      </c>
      <c r="R31" s="227">
        <f t="shared" si="3"/>
        <v>0</v>
      </c>
      <c r="S31" s="232">
        <v>0</v>
      </c>
      <c r="T31" s="227" t="s">
        <v>526</v>
      </c>
      <c r="U31" s="232">
        <v>0</v>
      </c>
      <c r="V31" s="232">
        <v>0</v>
      </c>
      <c r="W31" s="232">
        <v>0</v>
      </c>
      <c r="X31" s="227" t="s">
        <v>526</v>
      </c>
      <c r="Y31" s="250">
        <v>0</v>
      </c>
      <c r="Z31" s="250">
        <v>0</v>
      </c>
      <c r="AA31" s="250">
        <v>0</v>
      </c>
      <c r="AB31" s="227" t="s">
        <v>526</v>
      </c>
      <c r="AC31" s="228">
        <f t="shared" si="4"/>
        <v>0</v>
      </c>
    </row>
    <row r="32" spans="1:32" ht="31.5" x14ac:dyDescent="0.25">
      <c r="A32" s="225" t="s">
        <v>163</v>
      </c>
      <c r="B32" s="230" t="s">
        <v>162</v>
      </c>
      <c r="C32" s="227" t="s">
        <v>526</v>
      </c>
      <c r="D32" s="227">
        <v>0</v>
      </c>
      <c r="E32" s="232" t="str">
        <f t="shared" si="5"/>
        <v>нд</v>
      </c>
      <c r="F32" s="227">
        <f t="shared" si="2"/>
        <v>0</v>
      </c>
      <c r="G32" s="232">
        <v>0</v>
      </c>
      <c r="H32" s="227" t="s">
        <v>526</v>
      </c>
      <c r="I32" s="250">
        <v>0</v>
      </c>
      <c r="J32" s="250">
        <v>0</v>
      </c>
      <c r="K32" s="250">
        <v>0</v>
      </c>
      <c r="L32" s="227" t="s">
        <v>526</v>
      </c>
      <c r="M32" s="232">
        <v>0</v>
      </c>
      <c r="N32" s="232">
        <v>0</v>
      </c>
      <c r="O32" s="232">
        <v>0</v>
      </c>
      <c r="P32" s="227" t="s">
        <v>526</v>
      </c>
      <c r="Q32" s="232">
        <v>0</v>
      </c>
      <c r="R32" s="227">
        <f t="shared" si="3"/>
        <v>0</v>
      </c>
      <c r="S32" s="232">
        <v>0</v>
      </c>
      <c r="T32" s="227" t="s">
        <v>526</v>
      </c>
      <c r="U32" s="232">
        <v>0</v>
      </c>
      <c r="V32" s="232">
        <v>0</v>
      </c>
      <c r="W32" s="232">
        <v>0</v>
      </c>
      <c r="X32" s="227" t="s">
        <v>526</v>
      </c>
      <c r="Y32" s="250">
        <v>0</v>
      </c>
      <c r="Z32" s="250">
        <v>0</v>
      </c>
      <c r="AA32" s="250">
        <v>0</v>
      </c>
      <c r="AB32" s="227" t="s">
        <v>526</v>
      </c>
      <c r="AC32" s="228">
        <f t="shared" si="4"/>
        <v>0</v>
      </c>
    </row>
    <row r="33" spans="1:29" x14ac:dyDescent="0.25">
      <c r="A33" s="225" t="s">
        <v>161</v>
      </c>
      <c r="B33" s="230" t="s">
        <v>160</v>
      </c>
      <c r="C33" s="227" t="s">
        <v>526</v>
      </c>
      <c r="D33" s="227">
        <f>D30</f>
        <v>2.0116666666666667</v>
      </c>
      <c r="E33" s="232" t="str">
        <f t="shared" si="5"/>
        <v>нд</v>
      </c>
      <c r="F33" s="227">
        <f t="shared" si="2"/>
        <v>2.0116666666666667</v>
      </c>
      <c r="G33" s="232">
        <v>0</v>
      </c>
      <c r="H33" s="227" t="s">
        <v>526</v>
      </c>
      <c r="I33" s="250">
        <v>0</v>
      </c>
      <c r="J33" s="250">
        <v>0</v>
      </c>
      <c r="K33" s="250">
        <v>0</v>
      </c>
      <c r="L33" s="227" t="s">
        <v>526</v>
      </c>
      <c r="M33" s="232">
        <v>0</v>
      </c>
      <c r="N33" s="232">
        <v>0</v>
      </c>
      <c r="O33" s="232">
        <v>0</v>
      </c>
      <c r="P33" s="227" t="s">
        <v>526</v>
      </c>
      <c r="Q33" s="232">
        <v>0</v>
      </c>
      <c r="R33" s="227">
        <f t="shared" si="3"/>
        <v>2.0116666666666667</v>
      </c>
      <c r="S33" s="232">
        <v>0</v>
      </c>
      <c r="T33" s="227" t="s">
        <v>526</v>
      </c>
      <c r="U33" s="232">
        <v>0</v>
      </c>
      <c r="V33" s="232">
        <v>0</v>
      </c>
      <c r="W33" s="232">
        <v>0</v>
      </c>
      <c r="X33" s="227" t="s">
        <v>526</v>
      </c>
      <c r="Y33" s="250">
        <v>0</v>
      </c>
      <c r="Z33" s="250">
        <v>0</v>
      </c>
      <c r="AA33" s="250">
        <v>0</v>
      </c>
      <c r="AB33" s="227" t="s">
        <v>526</v>
      </c>
      <c r="AC33" s="228">
        <f t="shared" si="4"/>
        <v>2.0116666666666667</v>
      </c>
    </row>
    <row r="34" spans="1:29" x14ac:dyDescent="0.25">
      <c r="A34" s="225" t="s">
        <v>159</v>
      </c>
      <c r="B34" s="230" t="s">
        <v>158</v>
      </c>
      <c r="C34" s="227" t="s">
        <v>526</v>
      </c>
      <c r="D34" s="227">
        <v>0</v>
      </c>
      <c r="E34" s="232" t="str">
        <f t="shared" si="5"/>
        <v>нд</v>
      </c>
      <c r="F34" s="227">
        <f t="shared" si="2"/>
        <v>0</v>
      </c>
      <c r="G34" s="232">
        <v>0</v>
      </c>
      <c r="H34" s="227" t="s">
        <v>526</v>
      </c>
      <c r="I34" s="250">
        <v>0</v>
      </c>
      <c r="J34" s="250">
        <v>0</v>
      </c>
      <c r="K34" s="250">
        <v>0</v>
      </c>
      <c r="L34" s="227" t="s">
        <v>526</v>
      </c>
      <c r="M34" s="232">
        <v>0</v>
      </c>
      <c r="N34" s="232">
        <v>0</v>
      </c>
      <c r="O34" s="232">
        <v>0</v>
      </c>
      <c r="P34" s="227" t="s">
        <v>526</v>
      </c>
      <c r="Q34" s="232">
        <v>0</v>
      </c>
      <c r="R34" s="227">
        <f t="shared" si="3"/>
        <v>0</v>
      </c>
      <c r="S34" s="232">
        <v>0</v>
      </c>
      <c r="T34" s="227" t="s">
        <v>526</v>
      </c>
      <c r="U34" s="232">
        <v>0</v>
      </c>
      <c r="V34" s="232">
        <v>0</v>
      </c>
      <c r="W34" s="232">
        <v>0</v>
      </c>
      <c r="X34" s="227" t="s">
        <v>526</v>
      </c>
      <c r="Y34" s="250">
        <v>0</v>
      </c>
      <c r="Z34" s="250">
        <v>0</v>
      </c>
      <c r="AA34" s="250">
        <v>0</v>
      </c>
      <c r="AB34" s="227" t="s">
        <v>526</v>
      </c>
      <c r="AC34" s="228">
        <f t="shared" si="4"/>
        <v>0</v>
      </c>
    </row>
    <row r="35" spans="1:29" ht="31.5" x14ac:dyDescent="0.25">
      <c r="A35" s="225" t="s">
        <v>60</v>
      </c>
      <c r="B35" s="226" t="s">
        <v>157</v>
      </c>
      <c r="C35" s="227" t="s">
        <v>526</v>
      </c>
      <c r="D35" s="227">
        <v>0</v>
      </c>
      <c r="E35" s="233" t="str">
        <f t="shared" si="5"/>
        <v>нд</v>
      </c>
      <c r="F35" s="227">
        <f t="shared" si="2"/>
        <v>0</v>
      </c>
      <c r="G35" s="227">
        <v>0</v>
      </c>
      <c r="H35" s="227" t="s">
        <v>526</v>
      </c>
      <c r="I35" s="227">
        <v>0</v>
      </c>
      <c r="J35" s="227">
        <v>0</v>
      </c>
      <c r="K35" s="227">
        <v>0</v>
      </c>
      <c r="L35" s="227" t="s">
        <v>526</v>
      </c>
      <c r="M35" s="227">
        <v>0</v>
      </c>
      <c r="N35" s="227">
        <v>0</v>
      </c>
      <c r="O35" s="227">
        <v>0</v>
      </c>
      <c r="P35" s="227" t="s">
        <v>526</v>
      </c>
      <c r="Q35" s="227">
        <v>0</v>
      </c>
      <c r="R35" s="227">
        <f t="shared" si="3"/>
        <v>0</v>
      </c>
      <c r="S35" s="227">
        <v>0</v>
      </c>
      <c r="T35" s="227" t="s">
        <v>526</v>
      </c>
      <c r="U35" s="227">
        <v>0</v>
      </c>
      <c r="V35" s="227">
        <v>0</v>
      </c>
      <c r="W35" s="227">
        <v>0</v>
      </c>
      <c r="X35" s="227" t="s">
        <v>526</v>
      </c>
      <c r="Y35" s="227">
        <v>0</v>
      </c>
      <c r="Z35" s="227">
        <v>0</v>
      </c>
      <c r="AA35" s="227">
        <v>0</v>
      </c>
      <c r="AB35" s="227" t="s">
        <v>526</v>
      </c>
      <c r="AC35" s="228">
        <f t="shared" si="4"/>
        <v>0</v>
      </c>
    </row>
    <row r="36" spans="1:29" ht="31.5" x14ac:dyDescent="0.25">
      <c r="A36" s="229" t="s">
        <v>156</v>
      </c>
      <c r="B36" s="234" t="s">
        <v>155</v>
      </c>
      <c r="C36" s="227" t="s">
        <v>526</v>
      </c>
      <c r="D36" s="227">
        <v>0</v>
      </c>
      <c r="E36" s="232" t="str">
        <f t="shared" si="5"/>
        <v>нд</v>
      </c>
      <c r="F36" s="227">
        <f t="shared" si="2"/>
        <v>0</v>
      </c>
      <c r="G36" s="232">
        <v>0</v>
      </c>
      <c r="H36" s="227" t="s">
        <v>526</v>
      </c>
      <c r="I36" s="250">
        <v>0</v>
      </c>
      <c r="J36" s="250">
        <v>0</v>
      </c>
      <c r="K36" s="250">
        <v>0</v>
      </c>
      <c r="L36" s="227" t="s">
        <v>526</v>
      </c>
      <c r="M36" s="232">
        <v>0</v>
      </c>
      <c r="N36" s="232">
        <v>0</v>
      </c>
      <c r="O36" s="232">
        <v>0</v>
      </c>
      <c r="P36" s="227" t="s">
        <v>526</v>
      </c>
      <c r="Q36" s="232">
        <v>0</v>
      </c>
      <c r="R36" s="227">
        <f t="shared" si="3"/>
        <v>0</v>
      </c>
      <c r="S36" s="232">
        <v>0</v>
      </c>
      <c r="T36" s="227" t="s">
        <v>526</v>
      </c>
      <c r="U36" s="232">
        <v>0</v>
      </c>
      <c r="V36" s="232">
        <v>0</v>
      </c>
      <c r="W36" s="232">
        <v>0</v>
      </c>
      <c r="X36" s="227" t="s">
        <v>526</v>
      </c>
      <c r="Y36" s="250">
        <v>0</v>
      </c>
      <c r="Z36" s="250">
        <v>0</v>
      </c>
      <c r="AA36" s="250">
        <v>0</v>
      </c>
      <c r="AB36" s="227" t="s">
        <v>526</v>
      </c>
      <c r="AC36" s="228">
        <f t="shared" si="4"/>
        <v>0</v>
      </c>
    </row>
    <row r="37" spans="1:29" x14ac:dyDescent="0.25">
      <c r="A37" s="229" t="s">
        <v>154</v>
      </c>
      <c r="B37" s="234" t="s">
        <v>144</v>
      </c>
      <c r="C37" s="227" t="s">
        <v>526</v>
      </c>
      <c r="D37" s="227">
        <v>0</v>
      </c>
      <c r="E37" s="232" t="str">
        <f t="shared" si="5"/>
        <v>нд</v>
      </c>
      <c r="F37" s="227">
        <f t="shared" si="2"/>
        <v>0</v>
      </c>
      <c r="G37" s="232">
        <v>0</v>
      </c>
      <c r="H37" s="227" t="s">
        <v>526</v>
      </c>
      <c r="I37" s="250">
        <v>0</v>
      </c>
      <c r="J37" s="250">
        <v>0</v>
      </c>
      <c r="K37" s="250">
        <v>0</v>
      </c>
      <c r="L37" s="227" t="s">
        <v>526</v>
      </c>
      <c r="M37" s="232">
        <v>0</v>
      </c>
      <c r="N37" s="232">
        <v>0</v>
      </c>
      <c r="O37" s="232">
        <v>0</v>
      </c>
      <c r="P37" s="227" t="s">
        <v>526</v>
      </c>
      <c r="Q37" s="232">
        <v>0</v>
      </c>
      <c r="R37" s="227">
        <f t="shared" si="3"/>
        <v>0</v>
      </c>
      <c r="S37" s="232">
        <v>0</v>
      </c>
      <c r="T37" s="227" t="s">
        <v>526</v>
      </c>
      <c r="U37" s="232">
        <v>0</v>
      </c>
      <c r="V37" s="232">
        <v>0</v>
      </c>
      <c r="W37" s="232">
        <v>0</v>
      </c>
      <c r="X37" s="227" t="s">
        <v>526</v>
      </c>
      <c r="Y37" s="250">
        <v>0</v>
      </c>
      <c r="Z37" s="250">
        <v>0</v>
      </c>
      <c r="AA37" s="250">
        <v>0</v>
      </c>
      <c r="AB37" s="227" t="s">
        <v>526</v>
      </c>
      <c r="AC37" s="228">
        <f t="shared" si="4"/>
        <v>0</v>
      </c>
    </row>
    <row r="38" spans="1:29" x14ac:dyDescent="0.25">
      <c r="A38" s="229" t="s">
        <v>153</v>
      </c>
      <c r="B38" s="234" t="s">
        <v>142</v>
      </c>
      <c r="C38" s="227" t="s">
        <v>526</v>
      </c>
      <c r="D38" s="227">
        <v>0</v>
      </c>
      <c r="E38" s="232" t="str">
        <f t="shared" si="5"/>
        <v>нд</v>
      </c>
      <c r="F38" s="227">
        <f t="shared" si="2"/>
        <v>0</v>
      </c>
      <c r="G38" s="232">
        <v>0</v>
      </c>
      <c r="H38" s="227" t="s">
        <v>526</v>
      </c>
      <c r="I38" s="250">
        <v>0</v>
      </c>
      <c r="J38" s="250">
        <v>0</v>
      </c>
      <c r="K38" s="250">
        <v>0</v>
      </c>
      <c r="L38" s="227" t="s">
        <v>526</v>
      </c>
      <c r="M38" s="232">
        <v>0</v>
      </c>
      <c r="N38" s="232">
        <v>0</v>
      </c>
      <c r="O38" s="232">
        <v>0</v>
      </c>
      <c r="P38" s="227" t="s">
        <v>526</v>
      </c>
      <c r="Q38" s="232">
        <v>0</v>
      </c>
      <c r="R38" s="227">
        <f t="shared" si="3"/>
        <v>0</v>
      </c>
      <c r="S38" s="232">
        <v>0</v>
      </c>
      <c r="T38" s="227" t="s">
        <v>526</v>
      </c>
      <c r="U38" s="232">
        <v>0</v>
      </c>
      <c r="V38" s="232">
        <v>0</v>
      </c>
      <c r="W38" s="232">
        <v>0</v>
      </c>
      <c r="X38" s="227" t="s">
        <v>526</v>
      </c>
      <c r="Y38" s="250">
        <v>0</v>
      </c>
      <c r="Z38" s="250">
        <v>0</v>
      </c>
      <c r="AA38" s="250">
        <v>0</v>
      </c>
      <c r="AB38" s="227" t="s">
        <v>526</v>
      </c>
      <c r="AC38" s="228">
        <f t="shared" si="4"/>
        <v>0</v>
      </c>
    </row>
    <row r="39" spans="1:29" ht="31.5" x14ac:dyDescent="0.25">
      <c r="A39" s="229" t="s">
        <v>152</v>
      </c>
      <c r="B39" s="230" t="s">
        <v>140</v>
      </c>
      <c r="C39" s="227" t="s">
        <v>526</v>
      </c>
      <c r="D39" s="227">
        <v>0</v>
      </c>
      <c r="E39" s="232" t="str">
        <f t="shared" si="5"/>
        <v>нд</v>
      </c>
      <c r="F39" s="227">
        <f t="shared" si="2"/>
        <v>0</v>
      </c>
      <c r="G39" s="232">
        <v>0</v>
      </c>
      <c r="H39" s="227" t="s">
        <v>526</v>
      </c>
      <c r="I39" s="250">
        <v>0</v>
      </c>
      <c r="J39" s="250">
        <v>0</v>
      </c>
      <c r="K39" s="250">
        <v>0</v>
      </c>
      <c r="L39" s="227" t="s">
        <v>526</v>
      </c>
      <c r="M39" s="232">
        <v>0</v>
      </c>
      <c r="N39" s="232">
        <v>0</v>
      </c>
      <c r="O39" s="232">
        <v>0</v>
      </c>
      <c r="P39" s="227" t="s">
        <v>526</v>
      </c>
      <c r="Q39" s="232">
        <v>0</v>
      </c>
      <c r="R39" s="227">
        <f t="shared" si="3"/>
        <v>0</v>
      </c>
      <c r="S39" s="232">
        <v>0</v>
      </c>
      <c r="T39" s="227" t="s">
        <v>526</v>
      </c>
      <c r="U39" s="232">
        <v>0</v>
      </c>
      <c r="V39" s="232">
        <v>0</v>
      </c>
      <c r="W39" s="232">
        <v>0</v>
      </c>
      <c r="X39" s="227" t="s">
        <v>526</v>
      </c>
      <c r="Y39" s="250">
        <v>0</v>
      </c>
      <c r="Z39" s="250">
        <v>0</v>
      </c>
      <c r="AA39" s="250">
        <v>0</v>
      </c>
      <c r="AB39" s="227" t="s">
        <v>526</v>
      </c>
      <c r="AC39" s="228">
        <f t="shared" si="4"/>
        <v>0</v>
      </c>
    </row>
    <row r="40" spans="1:29" ht="31.5" x14ac:dyDescent="0.25">
      <c r="A40" s="229" t="s">
        <v>151</v>
      </c>
      <c r="B40" s="230" t="s">
        <v>138</v>
      </c>
      <c r="C40" s="227" t="s">
        <v>526</v>
      </c>
      <c r="D40" s="227">
        <v>0</v>
      </c>
      <c r="E40" s="232" t="str">
        <f t="shared" si="5"/>
        <v>нд</v>
      </c>
      <c r="F40" s="227">
        <f t="shared" si="2"/>
        <v>0</v>
      </c>
      <c r="G40" s="232">
        <v>0</v>
      </c>
      <c r="H40" s="227" t="s">
        <v>526</v>
      </c>
      <c r="I40" s="250">
        <v>0</v>
      </c>
      <c r="J40" s="250">
        <v>0</v>
      </c>
      <c r="K40" s="250">
        <v>0</v>
      </c>
      <c r="L40" s="227" t="s">
        <v>526</v>
      </c>
      <c r="M40" s="232">
        <v>0</v>
      </c>
      <c r="N40" s="232">
        <v>0</v>
      </c>
      <c r="O40" s="232">
        <v>0</v>
      </c>
      <c r="P40" s="227" t="s">
        <v>526</v>
      </c>
      <c r="Q40" s="232">
        <v>0</v>
      </c>
      <c r="R40" s="227">
        <f t="shared" si="3"/>
        <v>0</v>
      </c>
      <c r="S40" s="232">
        <v>0</v>
      </c>
      <c r="T40" s="227" t="s">
        <v>526</v>
      </c>
      <c r="U40" s="232">
        <v>0</v>
      </c>
      <c r="V40" s="232">
        <v>0</v>
      </c>
      <c r="W40" s="232">
        <v>0</v>
      </c>
      <c r="X40" s="227" t="s">
        <v>526</v>
      </c>
      <c r="Y40" s="250">
        <v>0</v>
      </c>
      <c r="Z40" s="250">
        <v>0</v>
      </c>
      <c r="AA40" s="250">
        <v>0</v>
      </c>
      <c r="AB40" s="227" t="s">
        <v>526</v>
      </c>
      <c r="AC40" s="228">
        <f t="shared" si="4"/>
        <v>0</v>
      </c>
    </row>
    <row r="41" spans="1:29" x14ac:dyDescent="0.25">
      <c r="A41" s="229" t="s">
        <v>150</v>
      </c>
      <c r="B41" s="230" t="s">
        <v>136</v>
      </c>
      <c r="C41" s="227" t="s">
        <v>526</v>
      </c>
      <c r="D41" s="227">
        <v>0</v>
      </c>
      <c r="E41" s="232" t="str">
        <f t="shared" si="5"/>
        <v>нд</v>
      </c>
      <c r="F41" s="227">
        <f t="shared" si="2"/>
        <v>0</v>
      </c>
      <c r="G41" s="232">
        <v>0</v>
      </c>
      <c r="H41" s="227" t="s">
        <v>526</v>
      </c>
      <c r="I41" s="250">
        <v>0</v>
      </c>
      <c r="J41" s="250">
        <v>0</v>
      </c>
      <c r="K41" s="250">
        <v>0</v>
      </c>
      <c r="L41" s="227" t="s">
        <v>526</v>
      </c>
      <c r="M41" s="232">
        <v>0</v>
      </c>
      <c r="N41" s="232">
        <v>0</v>
      </c>
      <c r="O41" s="232">
        <v>0</v>
      </c>
      <c r="P41" s="227" t="s">
        <v>526</v>
      </c>
      <c r="Q41" s="232">
        <v>0</v>
      </c>
      <c r="R41" s="227">
        <f t="shared" si="3"/>
        <v>0</v>
      </c>
      <c r="S41" s="232">
        <v>0</v>
      </c>
      <c r="T41" s="227" t="s">
        <v>526</v>
      </c>
      <c r="U41" s="232">
        <v>0</v>
      </c>
      <c r="V41" s="232">
        <v>0</v>
      </c>
      <c r="W41" s="232">
        <v>0</v>
      </c>
      <c r="X41" s="227" t="s">
        <v>526</v>
      </c>
      <c r="Y41" s="250">
        <v>0</v>
      </c>
      <c r="Z41" s="250">
        <v>0</v>
      </c>
      <c r="AA41" s="250">
        <v>0</v>
      </c>
      <c r="AB41" s="227" t="s">
        <v>526</v>
      </c>
      <c r="AC41" s="228">
        <f t="shared" si="4"/>
        <v>0</v>
      </c>
    </row>
    <row r="42" spans="1:29" ht="18.75" x14ac:dyDescent="0.25">
      <c r="A42" s="229" t="s">
        <v>149</v>
      </c>
      <c r="B42" s="234" t="s">
        <v>544</v>
      </c>
      <c r="C42" s="227" t="s">
        <v>526</v>
      </c>
      <c r="D42" s="227">
        <v>0</v>
      </c>
      <c r="E42" s="232" t="str">
        <f t="shared" si="5"/>
        <v>нд</v>
      </c>
      <c r="F42" s="227">
        <f t="shared" si="2"/>
        <v>0</v>
      </c>
      <c r="G42" s="232">
        <v>0</v>
      </c>
      <c r="H42" s="227" t="s">
        <v>526</v>
      </c>
      <c r="I42" s="250">
        <v>0</v>
      </c>
      <c r="J42" s="250">
        <v>0</v>
      </c>
      <c r="K42" s="250">
        <v>0</v>
      </c>
      <c r="L42" s="227" t="s">
        <v>526</v>
      </c>
      <c r="M42" s="232">
        <v>0</v>
      </c>
      <c r="N42" s="232">
        <v>0</v>
      </c>
      <c r="O42" s="232">
        <v>0</v>
      </c>
      <c r="P42" s="227" t="s">
        <v>526</v>
      </c>
      <c r="Q42" s="232">
        <v>0</v>
      </c>
      <c r="R42" s="227">
        <f t="shared" si="3"/>
        <v>0</v>
      </c>
      <c r="S42" s="232">
        <v>0</v>
      </c>
      <c r="T42" s="227" t="s">
        <v>526</v>
      </c>
      <c r="U42" s="232">
        <v>0</v>
      </c>
      <c r="V42" s="232">
        <v>0</v>
      </c>
      <c r="W42" s="232">
        <v>0</v>
      </c>
      <c r="X42" s="227" t="s">
        <v>526</v>
      </c>
      <c r="Y42" s="250">
        <v>0</v>
      </c>
      <c r="Z42" s="250">
        <v>0</v>
      </c>
      <c r="AA42" s="250">
        <v>0</v>
      </c>
      <c r="AB42" s="227" t="s">
        <v>526</v>
      </c>
      <c r="AC42" s="228">
        <f t="shared" si="4"/>
        <v>0</v>
      </c>
    </row>
    <row r="43" spans="1:29" x14ac:dyDescent="0.25">
      <c r="A43" s="225" t="s">
        <v>59</v>
      </c>
      <c r="B43" s="226" t="s">
        <v>148</v>
      </c>
      <c r="C43" s="227" t="s">
        <v>526</v>
      </c>
      <c r="D43" s="227">
        <v>0</v>
      </c>
      <c r="E43" s="233" t="str">
        <f t="shared" si="5"/>
        <v>нд</v>
      </c>
      <c r="F43" s="227">
        <f t="shared" si="2"/>
        <v>0</v>
      </c>
      <c r="G43" s="227">
        <v>0</v>
      </c>
      <c r="H43" s="227" t="s">
        <v>526</v>
      </c>
      <c r="I43" s="227">
        <v>0</v>
      </c>
      <c r="J43" s="227">
        <v>0</v>
      </c>
      <c r="K43" s="227">
        <v>0</v>
      </c>
      <c r="L43" s="227" t="s">
        <v>526</v>
      </c>
      <c r="M43" s="227">
        <v>0</v>
      </c>
      <c r="N43" s="227">
        <v>0</v>
      </c>
      <c r="O43" s="227">
        <v>0</v>
      </c>
      <c r="P43" s="227" t="s">
        <v>526</v>
      </c>
      <c r="Q43" s="227">
        <v>0</v>
      </c>
      <c r="R43" s="227">
        <f t="shared" si="3"/>
        <v>0</v>
      </c>
      <c r="S43" s="227">
        <v>0</v>
      </c>
      <c r="T43" s="227" t="s">
        <v>526</v>
      </c>
      <c r="U43" s="227">
        <v>0</v>
      </c>
      <c r="V43" s="227">
        <v>0</v>
      </c>
      <c r="W43" s="227">
        <v>0</v>
      </c>
      <c r="X43" s="227" t="s">
        <v>526</v>
      </c>
      <c r="Y43" s="227">
        <v>0</v>
      </c>
      <c r="Z43" s="227">
        <v>0</v>
      </c>
      <c r="AA43" s="227">
        <v>0</v>
      </c>
      <c r="AB43" s="227" t="s">
        <v>526</v>
      </c>
      <c r="AC43" s="228">
        <f t="shared" si="4"/>
        <v>0</v>
      </c>
    </row>
    <row r="44" spans="1:29" x14ac:dyDescent="0.25">
      <c r="A44" s="229" t="s">
        <v>147</v>
      </c>
      <c r="B44" s="230" t="s">
        <v>146</v>
      </c>
      <c r="C44" s="227" t="s">
        <v>526</v>
      </c>
      <c r="D44" s="227">
        <v>0</v>
      </c>
      <c r="E44" s="232" t="str">
        <f t="shared" si="5"/>
        <v>нд</v>
      </c>
      <c r="F44" s="227">
        <f t="shared" si="2"/>
        <v>0</v>
      </c>
      <c r="G44" s="232">
        <v>0</v>
      </c>
      <c r="H44" s="227" t="s">
        <v>526</v>
      </c>
      <c r="I44" s="250">
        <v>0</v>
      </c>
      <c r="J44" s="250">
        <v>0</v>
      </c>
      <c r="K44" s="250">
        <v>0</v>
      </c>
      <c r="L44" s="227" t="s">
        <v>526</v>
      </c>
      <c r="M44" s="232">
        <v>0</v>
      </c>
      <c r="N44" s="232">
        <v>0</v>
      </c>
      <c r="O44" s="232">
        <v>0</v>
      </c>
      <c r="P44" s="227" t="s">
        <v>526</v>
      </c>
      <c r="Q44" s="232">
        <v>0</v>
      </c>
      <c r="R44" s="227">
        <f t="shared" si="3"/>
        <v>0</v>
      </c>
      <c r="S44" s="232">
        <v>0</v>
      </c>
      <c r="T44" s="227" t="s">
        <v>526</v>
      </c>
      <c r="U44" s="232">
        <v>0</v>
      </c>
      <c r="V44" s="232">
        <v>0</v>
      </c>
      <c r="W44" s="232">
        <v>0</v>
      </c>
      <c r="X44" s="227" t="s">
        <v>526</v>
      </c>
      <c r="Y44" s="250">
        <v>0</v>
      </c>
      <c r="Z44" s="250">
        <v>0</v>
      </c>
      <c r="AA44" s="250">
        <v>0</v>
      </c>
      <c r="AB44" s="227" t="s">
        <v>526</v>
      </c>
      <c r="AC44" s="228">
        <f t="shared" si="4"/>
        <v>0</v>
      </c>
    </row>
    <row r="45" spans="1:29" x14ac:dyDescent="0.25">
      <c r="A45" s="229" t="s">
        <v>145</v>
      </c>
      <c r="B45" s="230" t="s">
        <v>144</v>
      </c>
      <c r="C45" s="227" t="s">
        <v>526</v>
      </c>
      <c r="D45" s="227">
        <v>0</v>
      </c>
      <c r="E45" s="232" t="str">
        <f t="shared" si="5"/>
        <v>нд</v>
      </c>
      <c r="F45" s="227">
        <f t="shared" si="2"/>
        <v>0</v>
      </c>
      <c r="G45" s="232">
        <v>0</v>
      </c>
      <c r="H45" s="227" t="s">
        <v>526</v>
      </c>
      <c r="I45" s="250">
        <v>0</v>
      </c>
      <c r="J45" s="250">
        <v>0</v>
      </c>
      <c r="K45" s="250">
        <v>0</v>
      </c>
      <c r="L45" s="227" t="s">
        <v>526</v>
      </c>
      <c r="M45" s="232">
        <v>0</v>
      </c>
      <c r="N45" s="232">
        <v>0</v>
      </c>
      <c r="O45" s="232">
        <v>0</v>
      </c>
      <c r="P45" s="227" t="s">
        <v>526</v>
      </c>
      <c r="Q45" s="232">
        <v>0</v>
      </c>
      <c r="R45" s="227">
        <f t="shared" si="3"/>
        <v>0</v>
      </c>
      <c r="S45" s="232">
        <v>0</v>
      </c>
      <c r="T45" s="227" t="s">
        <v>526</v>
      </c>
      <c r="U45" s="232">
        <v>0</v>
      </c>
      <c r="V45" s="232">
        <v>0</v>
      </c>
      <c r="W45" s="232">
        <v>0</v>
      </c>
      <c r="X45" s="227" t="s">
        <v>526</v>
      </c>
      <c r="Y45" s="250">
        <v>0</v>
      </c>
      <c r="Z45" s="250">
        <v>0</v>
      </c>
      <c r="AA45" s="250">
        <v>0</v>
      </c>
      <c r="AB45" s="227" t="s">
        <v>526</v>
      </c>
      <c r="AC45" s="228">
        <f t="shared" si="4"/>
        <v>0</v>
      </c>
    </row>
    <row r="46" spans="1:29" x14ac:dyDescent="0.25">
      <c r="A46" s="229" t="s">
        <v>143</v>
      </c>
      <c r="B46" s="230" t="s">
        <v>142</v>
      </c>
      <c r="C46" s="227" t="s">
        <v>526</v>
      </c>
      <c r="D46" s="227">
        <v>0</v>
      </c>
      <c r="E46" s="232" t="str">
        <f t="shared" si="5"/>
        <v>нд</v>
      </c>
      <c r="F46" s="227">
        <f t="shared" si="2"/>
        <v>0</v>
      </c>
      <c r="G46" s="232">
        <v>0</v>
      </c>
      <c r="H46" s="227" t="s">
        <v>526</v>
      </c>
      <c r="I46" s="250">
        <v>0</v>
      </c>
      <c r="J46" s="250">
        <v>0</v>
      </c>
      <c r="K46" s="250">
        <v>0</v>
      </c>
      <c r="L46" s="227" t="s">
        <v>526</v>
      </c>
      <c r="M46" s="232">
        <v>0</v>
      </c>
      <c r="N46" s="232">
        <v>0</v>
      </c>
      <c r="O46" s="232">
        <v>0</v>
      </c>
      <c r="P46" s="227" t="s">
        <v>526</v>
      </c>
      <c r="Q46" s="232">
        <v>0</v>
      </c>
      <c r="R46" s="227">
        <f t="shared" si="3"/>
        <v>0</v>
      </c>
      <c r="S46" s="232">
        <v>0</v>
      </c>
      <c r="T46" s="227" t="s">
        <v>526</v>
      </c>
      <c r="U46" s="232">
        <v>0</v>
      </c>
      <c r="V46" s="232">
        <v>0</v>
      </c>
      <c r="W46" s="232">
        <v>0</v>
      </c>
      <c r="X46" s="227" t="s">
        <v>526</v>
      </c>
      <c r="Y46" s="250">
        <v>0</v>
      </c>
      <c r="Z46" s="250">
        <v>0</v>
      </c>
      <c r="AA46" s="250">
        <v>0</v>
      </c>
      <c r="AB46" s="227" t="s">
        <v>526</v>
      </c>
      <c r="AC46" s="228">
        <f t="shared" si="4"/>
        <v>0</v>
      </c>
    </row>
    <row r="47" spans="1:29" ht="31.5" x14ac:dyDescent="0.25">
      <c r="A47" s="229" t="s">
        <v>141</v>
      </c>
      <c r="B47" s="230" t="s">
        <v>140</v>
      </c>
      <c r="C47" s="227" t="s">
        <v>526</v>
      </c>
      <c r="D47" s="227">
        <v>0</v>
      </c>
      <c r="E47" s="232" t="str">
        <f t="shared" si="5"/>
        <v>нд</v>
      </c>
      <c r="F47" s="227">
        <f t="shared" si="2"/>
        <v>0</v>
      </c>
      <c r="G47" s="232">
        <v>0</v>
      </c>
      <c r="H47" s="227" t="s">
        <v>526</v>
      </c>
      <c r="I47" s="250">
        <v>0</v>
      </c>
      <c r="J47" s="250">
        <v>0</v>
      </c>
      <c r="K47" s="250">
        <v>0</v>
      </c>
      <c r="L47" s="227" t="s">
        <v>526</v>
      </c>
      <c r="M47" s="232">
        <v>0</v>
      </c>
      <c r="N47" s="232">
        <v>0</v>
      </c>
      <c r="O47" s="232">
        <v>0</v>
      </c>
      <c r="P47" s="227" t="s">
        <v>526</v>
      </c>
      <c r="Q47" s="232">
        <v>0</v>
      </c>
      <c r="R47" s="227">
        <f t="shared" si="3"/>
        <v>0</v>
      </c>
      <c r="S47" s="232">
        <v>0</v>
      </c>
      <c r="T47" s="227" t="s">
        <v>526</v>
      </c>
      <c r="U47" s="232">
        <v>0</v>
      </c>
      <c r="V47" s="232">
        <v>0</v>
      </c>
      <c r="W47" s="232">
        <v>0</v>
      </c>
      <c r="X47" s="227" t="s">
        <v>526</v>
      </c>
      <c r="Y47" s="250">
        <v>0</v>
      </c>
      <c r="Z47" s="250">
        <v>0</v>
      </c>
      <c r="AA47" s="250">
        <v>0</v>
      </c>
      <c r="AB47" s="227" t="s">
        <v>526</v>
      </c>
      <c r="AC47" s="228">
        <f t="shared" si="4"/>
        <v>0</v>
      </c>
    </row>
    <row r="48" spans="1:29" ht="31.5" x14ac:dyDescent="0.25">
      <c r="A48" s="229" t="s">
        <v>139</v>
      </c>
      <c r="B48" s="230" t="s">
        <v>138</v>
      </c>
      <c r="C48" s="227" t="s">
        <v>526</v>
      </c>
      <c r="D48" s="227">
        <v>0</v>
      </c>
      <c r="E48" s="232" t="str">
        <f t="shared" si="5"/>
        <v>нд</v>
      </c>
      <c r="F48" s="227">
        <f t="shared" si="2"/>
        <v>0</v>
      </c>
      <c r="G48" s="232">
        <v>0</v>
      </c>
      <c r="H48" s="227" t="s">
        <v>526</v>
      </c>
      <c r="I48" s="250">
        <v>0</v>
      </c>
      <c r="J48" s="250">
        <v>0</v>
      </c>
      <c r="K48" s="250">
        <v>0</v>
      </c>
      <c r="L48" s="227" t="s">
        <v>526</v>
      </c>
      <c r="M48" s="232">
        <v>0</v>
      </c>
      <c r="N48" s="232">
        <v>0</v>
      </c>
      <c r="O48" s="232">
        <v>0</v>
      </c>
      <c r="P48" s="227" t="s">
        <v>526</v>
      </c>
      <c r="Q48" s="232">
        <v>0</v>
      </c>
      <c r="R48" s="227">
        <f t="shared" si="3"/>
        <v>0</v>
      </c>
      <c r="S48" s="232">
        <v>0</v>
      </c>
      <c r="T48" s="227" t="s">
        <v>526</v>
      </c>
      <c r="U48" s="232">
        <v>0</v>
      </c>
      <c r="V48" s="232">
        <v>0</v>
      </c>
      <c r="W48" s="232">
        <v>0</v>
      </c>
      <c r="X48" s="227" t="s">
        <v>526</v>
      </c>
      <c r="Y48" s="250">
        <v>0</v>
      </c>
      <c r="Z48" s="250">
        <v>0</v>
      </c>
      <c r="AA48" s="250">
        <v>0</v>
      </c>
      <c r="AB48" s="227" t="s">
        <v>526</v>
      </c>
      <c r="AC48" s="228">
        <f t="shared" si="4"/>
        <v>0</v>
      </c>
    </row>
    <row r="49" spans="1:29" x14ac:dyDescent="0.25">
      <c r="A49" s="229" t="s">
        <v>137</v>
      </c>
      <c r="B49" s="230" t="s">
        <v>136</v>
      </c>
      <c r="C49" s="227" t="s">
        <v>526</v>
      </c>
      <c r="D49" s="227">
        <v>0</v>
      </c>
      <c r="E49" s="232" t="str">
        <f t="shared" si="5"/>
        <v>нд</v>
      </c>
      <c r="F49" s="227">
        <f t="shared" si="2"/>
        <v>0</v>
      </c>
      <c r="G49" s="232">
        <v>0</v>
      </c>
      <c r="H49" s="227" t="s">
        <v>526</v>
      </c>
      <c r="I49" s="250">
        <v>0</v>
      </c>
      <c r="J49" s="250">
        <v>0</v>
      </c>
      <c r="K49" s="250">
        <v>0</v>
      </c>
      <c r="L49" s="227" t="s">
        <v>526</v>
      </c>
      <c r="M49" s="232">
        <v>0</v>
      </c>
      <c r="N49" s="232">
        <v>0</v>
      </c>
      <c r="O49" s="232">
        <v>0</v>
      </c>
      <c r="P49" s="227" t="s">
        <v>526</v>
      </c>
      <c r="Q49" s="232">
        <v>0</v>
      </c>
      <c r="R49" s="227">
        <f t="shared" si="3"/>
        <v>0</v>
      </c>
      <c r="S49" s="232">
        <v>0</v>
      </c>
      <c r="T49" s="227" t="s">
        <v>526</v>
      </c>
      <c r="U49" s="232">
        <v>0</v>
      </c>
      <c r="V49" s="232">
        <v>0</v>
      </c>
      <c r="W49" s="232">
        <v>0</v>
      </c>
      <c r="X49" s="227" t="s">
        <v>526</v>
      </c>
      <c r="Y49" s="250">
        <v>0</v>
      </c>
      <c r="Z49" s="250">
        <v>0</v>
      </c>
      <c r="AA49" s="250">
        <v>0</v>
      </c>
      <c r="AB49" s="227" t="s">
        <v>526</v>
      </c>
      <c r="AC49" s="228">
        <f t="shared" si="4"/>
        <v>0</v>
      </c>
    </row>
    <row r="50" spans="1:29" ht="18.75" x14ac:dyDescent="0.25">
      <c r="A50" s="229" t="s">
        <v>135</v>
      </c>
      <c r="B50" s="234" t="s">
        <v>544</v>
      </c>
      <c r="C50" s="227" t="s">
        <v>526</v>
      </c>
      <c r="D50" s="227">
        <v>0</v>
      </c>
      <c r="E50" s="232" t="str">
        <f t="shared" si="5"/>
        <v>нд</v>
      </c>
      <c r="F50" s="227">
        <f t="shared" si="2"/>
        <v>0</v>
      </c>
      <c r="G50" s="232">
        <v>0</v>
      </c>
      <c r="H50" s="227" t="s">
        <v>526</v>
      </c>
      <c r="I50" s="250">
        <v>0</v>
      </c>
      <c r="J50" s="250">
        <v>0</v>
      </c>
      <c r="K50" s="250">
        <v>0</v>
      </c>
      <c r="L50" s="227" t="s">
        <v>526</v>
      </c>
      <c r="M50" s="232">
        <v>0</v>
      </c>
      <c r="N50" s="232">
        <v>0</v>
      </c>
      <c r="O50" s="232">
        <v>0</v>
      </c>
      <c r="P50" s="227" t="s">
        <v>526</v>
      </c>
      <c r="Q50" s="232">
        <v>0</v>
      </c>
      <c r="R50" s="227">
        <f t="shared" si="3"/>
        <v>0</v>
      </c>
      <c r="S50" s="232">
        <v>0</v>
      </c>
      <c r="T50" s="227" t="s">
        <v>526</v>
      </c>
      <c r="U50" s="232">
        <v>0</v>
      </c>
      <c r="V50" s="232">
        <v>0</v>
      </c>
      <c r="W50" s="232">
        <v>0</v>
      </c>
      <c r="X50" s="227" t="s">
        <v>526</v>
      </c>
      <c r="Y50" s="250">
        <v>0</v>
      </c>
      <c r="Z50" s="250">
        <v>0</v>
      </c>
      <c r="AA50" s="250">
        <v>0</v>
      </c>
      <c r="AB50" s="227" t="s">
        <v>526</v>
      </c>
      <c r="AC50" s="228">
        <f t="shared" si="4"/>
        <v>0</v>
      </c>
    </row>
    <row r="51" spans="1:29" ht="35.25" customHeight="1" x14ac:dyDescent="0.25">
      <c r="A51" s="225" t="s">
        <v>57</v>
      </c>
      <c r="B51" s="226" t="s">
        <v>134</v>
      </c>
      <c r="C51" s="227" t="s">
        <v>526</v>
      </c>
      <c r="D51" s="227">
        <v>0</v>
      </c>
      <c r="E51" s="233" t="str">
        <f t="shared" si="5"/>
        <v>нд</v>
      </c>
      <c r="F51" s="227">
        <f t="shared" si="2"/>
        <v>0</v>
      </c>
      <c r="G51" s="227">
        <v>0</v>
      </c>
      <c r="H51" s="227" t="s">
        <v>526</v>
      </c>
      <c r="I51" s="227">
        <v>0</v>
      </c>
      <c r="J51" s="227">
        <v>0</v>
      </c>
      <c r="K51" s="227">
        <v>0</v>
      </c>
      <c r="L51" s="227" t="s">
        <v>526</v>
      </c>
      <c r="M51" s="227">
        <v>0</v>
      </c>
      <c r="N51" s="227">
        <v>0</v>
      </c>
      <c r="O51" s="227">
        <v>0</v>
      </c>
      <c r="P51" s="227" t="s">
        <v>526</v>
      </c>
      <c r="Q51" s="227">
        <v>0</v>
      </c>
      <c r="R51" s="227">
        <f t="shared" si="3"/>
        <v>0</v>
      </c>
      <c r="S51" s="227">
        <v>0</v>
      </c>
      <c r="T51" s="227" t="s">
        <v>526</v>
      </c>
      <c r="U51" s="227">
        <v>0</v>
      </c>
      <c r="V51" s="227">
        <v>0</v>
      </c>
      <c r="W51" s="227">
        <v>0</v>
      </c>
      <c r="X51" s="227" t="s">
        <v>526</v>
      </c>
      <c r="Y51" s="227">
        <v>0</v>
      </c>
      <c r="Z51" s="227">
        <v>0</v>
      </c>
      <c r="AA51" s="227">
        <v>0</v>
      </c>
      <c r="AB51" s="227" t="s">
        <v>526</v>
      </c>
      <c r="AC51" s="228">
        <f t="shared" si="4"/>
        <v>0</v>
      </c>
    </row>
    <row r="52" spans="1:29" x14ac:dyDescent="0.25">
      <c r="A52" s="229" t="s">
        <v>133</v>
      </c>
      <c r="B52" s="230" t="s">
        <v>132</v>
      </c>
      <c r="C52" s="227" t="s">
        <v>526</v>
      </c>
      <c r="D52" s="227">
        <f>D30</f>
        <v>2.0116666666666667</v>
      </c>
      <c r="E52" s="232" t="str">
        <f t="shared" si="5"/>
        <v>нд</v>
      </c>
      <c r="F52" s="227">
        <f t="shared" si="2"/>
        <v>2.0116666666666667</v>
      </c>
      <c r="G52" s="232">
        <v>0</v>
      </c>
      <c r="H52" s="227" t="s">
        <v>526</v>
      </c>
      <c r="I52" s="250">
        <v>0</v>
      </c>
      <c r="J52" s="250">
        <v>0</v>
      </c>
      <c r="K52" s="250">
        <v>0</v>
      </c>
      <c r="L52" s="227" t="s">
        <v>526</v>
      </c>
      <c r="M52" s="232">
        <v>0</v>
      </c>
      <c r="N52" s="232">
        <v>0</v>
      </c>
      <c r="O52" s="232">
        <v>0</v>
      </c>
      <c r="P52" s="227" t="s">
        <v>526</v>
      </c>
      <c r="Q52" s="232">
        <v>0</v>
      </c>
      <c r="R52" s="227">
        <f t="shared" si="3"/>
        <v>2.0116666666666667</v>
      </c>
      <c r="S52" s="232">
        <v>0</v>
      </c>
      <c r="T52" s="227" t="s">
        <v>526</v>
      </c>
      <c r="U52" s="232">
        <v>0</v>
      </c>
      <c r="V52" s="232">
        <v>0</v>
      </c>
      <c r="W52" s="232">
        <v>0</v>
      </c>
      <c r="X52" s="227" t="s">
        <v>526</v>
      </c>
      <c r="Y52" s="250">
        <v>0</v>
      </c>
      <c r="Z52" s="250">
        <v>0</v>
      </c>
      <c r="AA52" s="250">
        <v>0</v>
      </c>
      <c r="AB52" s="227" t="s">
        <v>526</v>
      </c>
      <c r="AC52" s="228">
        <f t="shared" si="4"/>
        <v>2.0116666666666667</v>
      </c>
    </row>
    <row r="53" spans="1:29" x14ac:dyDescent="0.25">
      <c r="A53" s="229" t="s">
        <v>131</v>
      </c>
      <c r="B53" s="230" t="s">
        <v>125</v>
      </c>
      <c r="C53" s="227" t="s">
        <v>526</v>
      </c>
      <c r="D53" s="227">
        <v>0</v>
      </c>
      <c r="E53" s="232" t="str">
        <f t="shared" si="5"/>
        <v>нд</v>
      </c>
      <c r="F53" s="227">
        <f t="shared" si="2"/>
        <v>0</v>
      </c>
      <c r="G53" s="232">
        <v>0</v>
      </c>
      <c r="H53" s="227" t="s">
        <v>526</v>
      </c>
      <c r="I53" s="250">
        <v>0</v>
      </c>
      <c r="J53" s="250">
        <v>0</v>
      </c>
      <c r="K53" s="250">
        <v>0</v>
      </c>
      <c r="L53" s="227" t="s">
        <v>526</v>
      </c>
      <c r="M53" s="232">
        <v>0</v>
      </c>
      <c r="N53" s="232">
        <v>0</v>
      </c>
      <c r="O53" s="232">
        <v>0</v>
      </c>
      <c r="P53" s="227" t="s">
        <v>526</v>
      </c>
      <c r="Q53" s="232">
        <v>0</v>
      </c>
      <c r="R53" s="227">
        <f t="shared" si="3"/>
        <v>0</v>
      </c>
      <c r="S53" s="232">
        <v>0</v>
      </c>
      <c r="T53" s="227" t="s">
        <v>526</v>
      </c>
      <c r="U53" s="232">
        <v>0</v>
      </c>
      <c r="V53" s="232">
        <v>0</v>
      </c>
      <c r="W53" s="232">
        <v>0</v>
      </c>
      <c r="X53" s="227" t="s">
        <v>526</v>
      </c>
      <c r="Y53" s="250">
        <v>0</v>
      </c>
      <c r="Z53" s="250">
        <v>0</v>
      </c>
      <c r="AA53" s="250">
        <v>0</v>
      </c>
      <c r="AB53" s="227" t="s">
        <v>526</v>
      </c>
      <c r="AC53" s="228">
        <f t="shared" si="4"/>
        <v>0</v>
      </c>
    </row>
    <row r="54" spans="1:29" x14ac:dyDescent="0.25">
      <c r="A54" s="229" t="s">
        <v>130</v>
      </c>
      <c r="B54" s="234" t="s">
        <v>124</v>
      </c>
      <c r="C54" s="227" t="s">
        <v>526</v>
      </c>
      <c r="D54" s="227">
        <v>0</v>
      </c>
      <c r="E54" s="232" t="str">
        <f t="shared" si="5"/>
        <v>нд</v>
      </c>
      <c r="F54" s="227">
        <f t="shared" si="2"/>
        <v>0</v>
      </c>
      <c r="G54" s="232">
        <v>0</v>
      </c>
      <c r="H54" s="227" t="s">
        <v>526</v>
      </c>
      <c r="I54" s="250">
        <v>0</v>
      </c>
      <c r="J54" s="250">
        <v>0</v>
      </c>
      <c r="K54" s="250">
        <v>0</v>
      </c>
      <c r="L54" s="227" t="s">
        <v>526</v>
      </c>
      <c r="M54" s="232">
        <v>0</v>
      </c>
      <c r="N54" s="232">
        <v>0</v>
      </c>
      <c r="O54" s="232">
        <v>0</v>
      </c>
      <c r="P54" s="227" t="s">
        <v>526</v>
      </c>
      <c r="Q54" s="232">
        <v>0</v>
      </c>
      <c r="R54" s="227">
        <f t="shared" si="3"/>
        <v>0</v>
      </c>
      <c r="S54" s="232">
        <v>0</v>
      </c>
      <c r="T54" s="227" t="s">
        <v>526</v>
      </c>
      <c r="U54" s="232">
        <v>0</v>
      </c>
      <c r="V54" s="232">
        <v>0</v>
      </c>
      <c r="W54" s="232">
        <v>0</v>
      </c>
      <c r="X54" s="227" t="s">
        <v>526</v>
      </c>
      <c r="Y54" s="250">
        <v>0</v>
      </c>
      <c r="Z54" s="250">
        <v>0</v>
      </c>
      <c r="AA54" s="250">
        <v>0</v>
      </c>
      <c r="AB54" s="227" t="s">
        <v>526</v>
      </c>
      <c r="AC54" s="228">
        <f t="shared" si="4"/>
        <v>0</v>
      </c>
    </row>
    <row r="55" spans="1:29" x14ac:dyDescent="0.25">
      <c r="A55" s="229" t="s">
        <v>129</v>
      </c>
      <c r="B55" s="234" t="s">
        <v>123</v>
      </c>
      <c r="C55" s="227" t="s">
        <v>526</v>
      </c>
      <c r="D55" s="227">
        <v>0</v>
      </c>
      <c r="E55" s="232" t="str">
        <f t="shared" si="5"/>
        <v>нд</v>
      </c>
      <c r="F55" s="227">
        <f t="shared" si="2"/>
        <v>0</v>
      </c>
      <c r="G55" s="232">
        <v>0</v>
      </c>
      <c r="H55" s="227" t="s">
        <v>526</v>
      </c>
      <c r="I55" s="250">
        <v>0</v>
      </c>
      <c r="J55" s="250">
        <v>0</v>
      </c>
      <c r="K55" s="250">
        <v>0</v>
      </c>
      <c r="L55" s="227" t="s">
        <v>526</v>
      </c>
      <c r="M55" s="232">
        <v>0</v>
      </c>
      <c r="N55" s="232">
        <v>0</v>
      </c>
      <c r="O55" s="232">
        <v>0</v>
      </c>
      <c r="P55" s="227" t="s">
        <v>526</v>
      </c>
      <c r="Q55" s="232">
        <v>0</v>
      </c>
      <c r="R55" s="227">
        <f t="shared" si="3"/>
        <v>0</v>
      </c>
      <c r="S55" s="232">
        <v>0</v>
      </c>
      <c r="T55" s="227" t="s">
        <v>526</v>
      </c>
      <c r="U55" s="232">
        <v>0</v>
      </c>
      <c r="V55" s="232">
        <v>0</v>
      </c>
      <c r="W55" s="232">
        <v>0</v>
      </c>
      <c r="X55" s="227" t="s">
        <v>526</v>
      </c>
      <c r="Y55" s="250">
        <v>0</v>
      </c>
      <c r="Z55" s="250">
        <v>0</v>
      </c>
      <c r="AA55" s="250">
        <v>0</v>
      </c>
      <c r="AB55" s="227" t="s">
        <v>526</v>
      </c>
      <c r="AC55" s="228">
        <f t="shared" si="4"/>
        <v>0</v>
      </c>
    </row>
    <row r="56" spans="1:29" x14ac:dyDescent="0.25">
      <c r="A56" s="229" t="s">
        <v>128</v>
      </c>
      <c r="B56" s="234" t="s">
        <v>122</v>
      </c>
      <c r="C56" s="227" t="s">
        <v>526</v>
      </c>
      <c r="D56" s="227">
        <v>0</v>
      </c>
      <c r="E56" s="232" t="str">
        <f t="shared" si="5"/>
        <v>нд</v>
      </c>
      <c r="F56" s="227">
        <f t="shared" si="2"/>
        <v>0</v>
      </c>
      <c r="G56" s="232">
        <v>0</v>
      </c>
      <c r="H56" s="227" t="s">
        <v>526</v>
      </c>
      <c r="I56" s="250">
        <v>0</v>
      </c>
      <c r="J56" s="250">
        <v>0</v>
      </c>
      <c r="K56" s="250">
        <v>0</v>
      </c>
      <c r="L56" s="227" t="s">
        <v>526</v>
      </c>
      <c r="M56" s="232">
        <v>0</v>
      </c>
      <c r="N56" s="232">
        <v>0</v>
      </c>
      <c r="O56" s="232">
        <v>0</v>
      </c>
      <c r="P56" s="227" t="s">
        <v>526</v>
      </c>
      <c r="Q56" s="232">
        <v>0</v>
      </c>
      <c r="R56" s="227">
        <f t="shared" si="3"/>
        <v>0</v>
      </c>
      <c r="S56" s="232">
        <v>0</v>
      </c>
      <c r="T56" s="227" t="s">
        <v>526</v>
      </c>
      <c r="U56" s="232">
        <v>0</v>
      </c>
      <c r="V56" s="232">
        <v>0</v>
      </c>
      <c r="W56" s="232">
        <v>0</v>
      </c>
      <c r="X56" s="227" t="s">
        <v>526</v>
      </c>
      <c r="Y56" s="250">
        <v>0</v>
      </c>
      <c r="Z56" s="250">
        <v>0</v>
      </c>
      <c r="AA56" s="250">
        <v>0</v>
      </c>
      <c r="AB56" s="227" t="s">
        <v>526</v>
      </c>
      <c r="AC56" s="228">
        <f t="shared" si="4"/>
        <v>0</v>
      </c>
    </row>
    <row r="57" spans="1:29" ht="18.75" x14ac:dyDescent="0.25">
      <c r="A57" s="229" t="s">
        <v>127</v>
      </c>
      <c r="B57" s="234" t="s">
        <v>544</v>
      </c>
      <c r="C57" s="227" t="s">
        <v>526</v>
      </c>
      <c r="D57" s="227">
        <v>0</v>
      </c>
      <c r="E57" s="232" t="str">
        <f t="shared" si="5"/>
        <v>нд</v>
      </c>
      <c r="F57" s="227">
        <f t="shared" si="2"/>
        <v>0</v>
      </c>
      <c r="G57" s="232">
        <v>0</v>
      </c>
      <c r="H57" s="227" t="s">
        <v>526</v>
      </c>
      <c r="I57" s="250">
        <v>0</v>
      </c>
      <c r="J57" s="250">
        <v>0</v>
      </c>
      <c r="K57" s="250">
        <v>0</v>
      </c>
      <c r="L57" s="227" t="s">
        <v>526</v>
      </c>
      <c r="M57" s="232">
        <v>0</v>
      </c>
      <c r="N57" s="232">
        <v>0</v>
      </c>
      <c r="O57" s="232">
        <v>0</v>
      </c>
      <c r="P57" s="227" t="s">
        <v>526</v>
      </c>
      <c r="Q57" s="232">
        <v>0</v>
      </c>
      <c r="R57" s="227">
        <f t="shared" si="3"/>
        <v>0</v>
      </c>
      <c r="S57" s="232">
        <v>0</v>
      </c>
      <c r="T57" s="227" t="s">
        <v>526</v>
      </c>
      <c r="U57" s="232">
        <v>0</v>
      </c>
      <c r="V57" s="232">
        <v>0</v>
      </c>
      <c r="W57" s="232">
        <v>0</v>
      </c>
      <c r="X57" s="227" t="s">
        <v>526</v>
      </c>
      <c r="Y57" s="250">
        <v>0</v>
      </c>
      <c r="Z57" s="250">
        <v>0</v>
      </c>
      <c r="AA57" s="250">
        <v>0</v>
      </c>
      <c r="AB57" s="227" t="s">
        <v>526</v>
      </c>
      <c r="AC57" s="228">
        <f t="shared" si="4"/>
        <v>0</v>
      </c>
    </row>
    <row r="58" spans="1:29" ht="36.75" customHeight="1" x14ac:dyDescent="0.25">
      <c r="A58" s="225" t="s">
        <v>56</v>
      </c>
      <c r="B58" s="235" t="s">
        <v>224</v>
      </c>
      <c r="C58" s="227" t="s">
        <v>526</v>
      </c>
      <c r="D58" s="227">
        <v>0</v>
      </c>
      <c r="E58" s="233" t="str">
        <f t="shared" si="5"/>
        <v>нд</v>
      </c>
      <c r="F58" s="227">
        <f t="shared" si="2"/>
        <v>0</v>
      </c>
      <c r="G58" s="227">
        <v>0</v>
      </c>
      <c r="H58" s="227" t="s">
        <v>526</v>
      </c>
      <c r="I58" s="227">
        <v>0</v>
      </c>
      <c r="J58" s="227">
        <v>0</v>
      </c>
      <c r="K58" s="227">
        <v>0</v>
      </c>
      <c r="L58" s="227" t="s">
        <v>526</v>
      </c>
      <c r="M58" s="227">
        <v>0</v>
      </c>
      <c r="N58" s="227">
        <v>0</v>
      </c>
      <c r="O58" s="227">
        <v>0</v>
      </c>
      <c r="P58" s="227" t="s">
        <v>526</v>
      </c>
      <c r="Q58" s="227">
        <v>0</v>
      </c>
      <c r="R58" s="227">
        <f t="shared" si="3"/>
        <v>0</v>
      </c>
      <c r="S58" s="227">
        <v>0</v>
      </c>
      <c r="T58" s="227" t="s">
        <v>526</v>
      </c>
      <c r="U58" s="227">
        <v>0</v>
      </c>
      <c r="V58" s="227">
        <v>0</v>
      </c>
      <c r="W58" s="227">
        <v>0</v>
      </c>
      <c r="X58" s="227" t="s">
        <v>526</v>
      </c>
      <c r="Y58" s="227">
        <v>0</v>
      </c>
      <c r="Z58" s="227">
        <v>0</v>
      </c>
      <c r="AA58" s="227">
        <v>0</v>
      </c>
      <c r="AB58" s="227" t="s">
        <v>526</v>
      </c>
      <c r="AC58" s="228">
        <f t="shared" si="4"/>
        <v>0</v>
      </c>
    </row>
    <row r="59" spans="1:29" x14ac:dyDescent="0.25">
      <c r="A59" s="225" t="s">
        <v>54</v>
      </c>
      <c r="B59" s="226" t="s">
        <v>126</v>
      </c>
      <c r="C59" s="227" t="s">
        <v>526</v>
      </c>
      <c r="D59" s="227">
        <v>0</v>
      </c>
      <c r="E59" s="233" t="str">
        <f t="shared" si="5"/>
        <v>нд</v>
      </c>
      <c r="F59" s="227">
        <f t="shared" si="2"/>
        <v>0</v>
      </c>
      <c r="G59" s="227">
        <v>0</v>
      </c>
      <c r="H59" s="227" t="s">
        <v>526</v>
      </c>
      <c r="I59" s="227">
        <v>0</v>
      </c>
      <c r="J59" s="227">
        <v>0</v>
      </c>
      <c r="K59" s="227">
        <v>0</v>
      </c>
      <c r="L59" s="227" t="s">
        <v>526</v>
      </c>
      <c r="M59" s="227">
        <v>0</v>
      </c>
      <c r="N59" s="227">
        <v>0</v>
      </c>
      <c r="O59" s="227">
        <v>0</v>
      </c>
      <c r="P59" s="227" t="s">
        <v>526</v>
      </c>
      <c r="Q59" s="227">
        <v>0</v>
      </c>
      <c r="R59" s="227">
        <f t="shared" si="3"/>
        <v>0</v>
      </c>
      <c r="S59" s="227">
        <v>0</v>
      </c>
      <c r="T59" s="227" t="s">
        <v>526</v>
      </c>
      <c r="U59" s="227">
        <v>0</v>
      </c>
      <c r="V59" s="227">
        <v>0</v>
      </c>
      <c r="W59" s="227">
        <v>0</v>
      </c>
      <c r="X59" s="227" t="s">
        <v>526</v>
      </c>
      <c r="Y59" s="227">
        <v>0</v>
      </c>
      <c r="Z59" s="227">
        <v>0</v>
      </c>
      <c r="AA59" s="227">
        <v>0</v>
      </c>
      <c r="AB59" s="227" t="s">
        <v>526</v>
      </c>
      <c r="AC59" s="228">
        <f t="shared" si="4"/>
        <v>0</v>
      </c>
    </row>
    <row r="60" spans="1:29" x14ac:dyDescent="0.25">
      <c r="A60" s="229" t="s">
        <v>218</v>
      </c>
      <c r="B60" s="67" t="s">
        <v>146</v>
      </c>
      <c r="C60" s="227" t="s">
        <v>526</v>
      </c>
      <c r="D60" s="227">
        <v>0</v>
      </c>
      <c r="E60" s="232" t="str">
        <f t="shared" si="5"/>
        <v>нд</v>
      </c>
      <c r="F60" s="227">
        <f t="shared" si="2"/>
        <v>0</v>
      </c>
      <c r="G60" s="232">
        <v>0</v>
      </c>
      <c r="H60" s="227" t="s">
        <v>526</v>
      </c>
      <c r="I60" s="250">
        <v>0</v>
      </c>
      <c r="J60" s="250">
        <v>0</v>
      </c>
      <c r="K60" s="250">
        <v>0</v>
      </c>
      <c r="L60" s="227" t="s">
        <v>526</v>
      </c>
      <c r="M60" s="232">
        <v>0</v>
      </c>
      <c r="N60" s="232">
        <v>0</v>
      </c>
      <c r="O60" s="232">
        <v>0</v>
      </c>
      <c r="P60" s="227" t="s">
        <v>526</v>
      </c>
      <c r="Q60" s="232">
        <v>0</v>
      </c>
      <c r="R60" s="227">
        <f t="shared" si="3"/>
        <v>0</v>
      </c>
      <c r="S60" s="232">
        <v>0</v>
      </c>
      <c r="T60" s="227" t="s">
        <v>526</v>
      </c>
      <c r="U60" s="232">
        <v>0</v>
      </c>
      <c r="V60" s="232">
        <v>0</v>
      </c>
      <c r="W60" s="232">
        <v>0</v>
      </c>
      <c r="X60" s="227" t="s">
        <v>526</v>
      </c>
      <c r="Y60" s="250">
        <v>0</v>
      </c>
      <c r="Z60" s="250">
        <v>0</v>
      </c>
      <c r="AA60" s="250">
        <v>0</v>
      </c>
      <c r="AB60" s="227" t="s">
        <v>526</v>
      </c>
      <c r="AC60" s="228">
        <f t="shared" si="4"/>
        <v>0</v>
      </c>
    </row>
    <row r="61" spans="1:29" x14ac:dyDescent="0.25">
      <c r="A61" s="229" t="s">
        <v>219</v>
      </c>
      <c r="B61" s="67" t="s">
        <v>144</v>
      </c>
      <c r="C61" s="227" t="s">
        <v>526</v>
      </c>
      <c r="D61" s="227">
        <v>0</v>
      </c>
      <c r="E61" s="232" t="str">
        <f t="shared" si="5"/>
        <v>нд</v>
      </c>
      <c r="F61" s="227">
        <f t="shared" si="2"/>
        <v>0</v>
      </c>
      <c r="G61" s="232">
        <v>0</v>
      </c>
      <c r="H61" s="227" t="s">
        <v>526</v>
      </c>
      <c r="I61" s="250">
        <v>0</v>
      </c>
      <c r="J61" s="250">
        <v>0</v>
      </c>
      <c r="K61" s="250">
        <v>0</v>
      </c>
      <c r="L61" s="227" t="s">
        <v>526</v>
      </c>
      <c r="M61" s="232">
        <v>0</v>
      </c>
      <c r="N61" s="232">
        <v>0</v>
      </c>
      <c r="O61" s="232">
        <v>0</v>
      </c>
      <c r="P61" s="227" t="s">
        <v>526</v>
      </c>
      <c r="Q61" s="232">
        <v>0</v>
      </c>
      <c r="R61" s="227">
        <f t="shared" si="3"/>
        <v>0</v>
      </c>
      <c r="S61" s="232">
        <v>0</v>
      </c>
      <c r="T61" s="227" t="s">
        <v>526</v>
      </c>
      <c r="U61" s="232">
        <v>0</v>
      </c>
      <c r="V61" s="232">
        <v>0</v>
      </c>
      <c r="W61" s="232">
        <v>0</v>
      </c>
      <c r="X61" s="227" t="s">
        <v>526</v>
      </c>
      <c r="Y61" s="250">
        <v>0</v>
      </c>
      <c r="Z61" s="250">
        <v>0</v>
      </c>
      <c r="AA61" s="250">
        <v>0</v>
      </c>
      <c r="AB61" s="227" t="s">
        <v>526</v>
      </c>
      <c r="AC61" s="228">
        <f t="shared" si="4"/>
        <v>0</v>
      </c>
    </row>
    <row r="62" spans="1:29" x14ac:dyDescent="0.25">
      <c r="A62" s="229" t="s">
        <v>220</v>
      </c>
      <c r="B62" s="67" t="s">
        <v>142</v>
      </c>
      <c r="C62" s="227" t="s">
        <v>526</v>
      </c>
      <c r="D62" s="227">
        <v>0</v>
      </c>
      <c r="E62" s="232" t="str">
        <f t="shared" si="5"/>
        <v>нд</v>
      </c>
      <c r="F62" s="227">
        <f t="shared" si="2"/>
        <v>0</v>
      </c>
      <c r="G62" s="232">
        <v>0</v>
      </c>
      <c r="H62" s="227" t="s">
        <v>526</v>
      </c>
      <c r="I62" s="250">
        <v>0</v>
      </c>
      <c r="J62" s="250">
        <v>0</v>
      </c>
      <c r="K62" s="250">
        <v>0</v>
      </c>
      <c r="L62" s="227" t="s">
        <v>526</v>
      </c>
      <c r="M62" s="232">
        <v>0</v>
      </c>
      <c r="N62" s="232">
        <v>0</v>
      </c>
      <c r="O62" s="232">
        <v>0</v>
      </c>
      <c r="P62" s="227" t="s">
        <v>526</v>
      </c>
      <c r="Q62" s="232">
        <v>0</v>
      </c>
      <c r="R62" s="227">
        <f t="shared" si="3"/>
        <v>0</v>
      </c>
      <c r="S62" s="232">
        <v>0</v>
      </c>
      <c r="T62" s="227" t="s">
        <v>526</v>
      </c>
      <c r="U62" s="232">
        <v>0</v>
      </c>
      <c r="V62" s="232">
        <v>0</v>
      </c>
      <c r="W62" s="232">
        <v>0</v>
      </c>
      <c r="X62" s="227" t="s">
        <v>526</v>
      </c>
      <c r="Y62" s="250">
        <v>0</v>
      </c>
      <c r="Z62" s="250">
        <v>0</v>
      </c>
      <c r="AA62" s="250">
        <v>0</v>
      </c>
      <c r="AB62" s="227" t="s">
        <v>526</v>
      </c>
      <c r="AC62" s="228">
        <f t="shared" si="4"/>
        <v>0</v>
      </c>
    </row>
    <row r="63" spans="1:29" x14ac:dyDescent="0.25">
      <c r="A63" s="229" t="s">
        <v>221</v>
      </c>
      <c r="B63" s="67" t="s">
        <v>223</v>
      </c>
      <c r="C63" s="227" t="s">
        <v>526</v>
      </c>
      <c r="D63" s="227">
        <v>0</v>
      </c>
      <c r="E63" s="232" t="str">
        <f t="shared" si="5"/>
        <v>нд</v>
      </c>
      <c r="F63" s="227">
        <f t="shared" si="2"/>
        <v>0</v>
      </c>
      <c r="G63" s="232">
        <v>0</v>
      </c>
      <c r="H63" s="227" t="s">
        <v>526</v>
      </c>
      <c r="I63" s="250">
        <v>0</v>
      </c>
      <c r="J63" s="250">
        <v>0</v>
      </c>
      <c r="K63" s="250">
        <v>0</v>
      </c>
      <c r="L63" s="227" t="s">
        <v>526</v>
      </c>
      <c r="M63" s="232">
        <v>0</v>
      </c>
      <c r="N63" s="232">
        <v>0</v>
      </c>
      <c r="O63" s="232">
        <v>0</v>
      </c>
      <c r="P63" s="227" t="s">
        <v>526</v>
      </c>
      <c r="Q63" s="232">
        <v>0</v>
      </c>
      <c r="R63" s="227">
        <f t="shared" si="3"/>
        <v>0</v>
      </c>
      <c r="S63" s="232">
        <v>0</v>
      </c>
      <c r="T63" s="227" t="s">
        <v>526</v>
      </c>
      <c r="U63" s="232">
        <v>0</v>
      </c>
      <c r="V63" s="232">
        <v>0</v>
      </c>
      <c r="W63" s="232">
        <v>0</v>
      </c>
      <c r="X63" s="227" t="s">
        <v>526</v>
      </c>
      <c r="Y63" s="250">
        <v>0</v>
      </c>
      <c r="Z63" s="250">
        <v>0</v>
      </c>
      <c r="AA63" s="250">
        <v>0</v>
      </c>
      <c r="AB63" s="227" t="s">
        <v>526</v>
      </c>
      <c r="AC63" s="228">
        <f t="shared" si="4"/>
        <v>0</v>
      </c>
    </row>
    <row r="64" spans="1:29" ht="18.75" x14ac:dyDescent="0.25">
      <c r="A64" s="229" t="s">
        <v>222</v>
      </c>
      <c r="B64" s="234" t="s">
        <v>544</v>
      </c>
      <c r="C64" s="227" t="s">
        <v>526</v>
      </c>
      <c r="D64" s="227">
        <v>0</v>
      </c>
      <c r="E64" s="232" t="str">
        <f t="shared" si="5"/>
        <v>нд</v>
      </c>
      <c r="F64" s="227">
        <f t="shared" si="2"/>
        <v>0</v>
      </c>
      <c r="G64" s="232">
        <v>0</v>
      </c>
      <c r="H64" s="250">
        <v>0</v>
      </c>
      <c r="I64" s="250">
        <v>0</v>
      </c>
      <c r="J64" s="250">
        <v>0</v>
      </c>
      <c r="K64" s="250">
        <v>0</v>
      </c>
      <c r="L64" s="232">
        <v>0</v>
      </c>
      <c r="M64" s="232">
        <v>0</v>
      </c>
      <c r="N64" s="232">
        <v>0</v>
      </c>
      <c r="O64" s="232">
        <v>0</v>
      </c>
      <c r="P64" s="232">
        <v>0</v>
      </c>
      <c r="Q64" s="232">
        <v>0</v>
      </c>
      <c r="R64" s="227">
        <f t="shared" si="3"/>
        <v>0</v>
      </c>
      <c r="S64" s="232">
        <v>0</v>
      </c>
      <c r="T64" s="232" t="str">
        <f>C64</f>
        <v>нд</v>
      </c>
      <c r="U64" s="232">
        <v>0</v>
      </c>
      <c r="V64" s="232">
        <v>0</v>
      </c>
      <c r="W64" s="232">
        <v>0</v>
      </c>
      <c r="X64" s="227" t="s">
        <v>526</v>
      </c>
      <c r="Y64" s="250">
        <v>0</v>
      </c>
      <c r="Z64" s="250">
        <v>0</v>
      </c>
      <c r="AA64" s="250">
        <v>0</v>
      </c>
      <c r="AB64" s="227" t="s">
        <v>526</v>
      </c>
      <c r="AC64" s="228">
        <f t="shared" si="4"/>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2"/>
      <c r="C66" s="492"/>
      <c r="D66" s="492"/>
      <c r="E66" s="492"/>
      <c r="F66" s="492"/>
      <c r="G66" s="492"/>
      <c r="H66" s="492"/>
      <c r="I66" s="492"/>
      <c r="J66" s="492"/>
      <c r="K66" s="492"/>
      <c r="L66" s="492"/>
      <c r="M66" s="492"/>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3"/>
      <c r="C68" s="493"/>
      <c r="D68" s="493"/>
      <c r="E68" s="493"/>
      <c r="F68" s="493"/>
      <c r="G68" s="493"/>
      <c r="H68" s="493"/>
      <c r="I68" s="493"/>
      <c r="J68" s="493"/>
      <c r="K68" s="493"/>
      <c r="L68" s="493"/>
      <c r="M68" s="493"/>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2"/>
      <c r="C70" s="492"/>
      <c r="D70" s="492"/>
      <c r="E70" s="492"/>
      <c r="F70" s="492"/>
      <c r="G70" s="492"/>
      <c r="H70" s="492"/>
      <c r="I70" s="492"/>
      <c r="J70" s="492"/>
      <c r="K70" s="492"/>
      <c r="L70" s="492"/>
      <c r="M70" s="492"/>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2"/>
      <c r="C72" s="492"/>
      <c r="D72" s="492"/>
      <c r="E72" s="492"/>
      <c r="F72" s="492"/>
      <c r="G72" s="492"/>
      <c r="H72" s="492"/>
      <c r="I72" s="492"/>
      <c r="J72" s="492"/>
      <c r="K72" s="492"/>
      <c r="L72" s="492"/>
      <c r="M72" s="492"/>
      <c r="N72" s="211"/>
      <c r="O72" s="211"/>
      <c r="P72" s="211"/>
      <c r="Q72" s="211"/>
      <c r="R72" s="211"/>
      <c r="S72" s="211"/>
      <c r="T72" s="211"/>
      <c r="U72" s="211"/>
      <c r="V72" s="211"/>
      <c r="W72" s="211"/>
      <c r="X72" s="252"/>
      <c r="Y72" s="252"/>
      <c r="Z72" s="252"/>
      <c r="AA72" s="252"/>
      <c r="AB72" s="59"/>
    </row>
    <row r="73" spans="1:28" ht="32.25" customHeight="1" x14ac:dyDescent="0.25">
      <c r="A73" s="59"/>
      <c r="B73" s="493"/>
      <c r="C73" s="493"/>
      <c r="D73" s="493"/>
      <c r="E73" s="493"/>
      <c r="F73" s="493"/>
      <c r="G73" s="493"/>
      <c r="H73" s="493"/>
      <c r="I73" s="493"/>
      <c r="J73" s="493"/>
      <c r="K73" s="493"/>
      <c r="L73" s="493"/>
      <c r="M73" s="493"/>
      <c r="N73" s="212"/>
      <c r="O73" s="212"/>
      <c r="P73" s="212"/>
      <c r="Q73" s="212"/>
      <c r="R73" s="212"/>
      <c r="S73" s="212"/>
      <c r="T73" s="212"/>
      <c r="U73" s="212"/>
      <c r="V73" s="212"/>
      <c r="W73" s="212"/>
      <c r="X73" s="253"/>
      <c r="Y73" s="253"/>
      <c r="Z73" s="253"/>
      <c r="AA73" s="253"/>
      <c r="AB73" s="59"/>
    </row>
    <row r="74" spans="1:28" ht="51.75" customHeight="1" x14ac:dyDescent="0.25">
      <c r="A74" s="59"/>
      <c r="B74" s="492"/>
      <c r="C74" s="492"/>
      <c r="D74" s="492"/>
      <c r="E74" s="492"/>
      <c r="F74" s="492"/>
      <c r="G74" s="492"/>
      <c r="H74" s="492"/>
      <c r="I74" s="492"/>
      <c r="J74" s="492"/>
      <c r="K74" s="492"/>
      <c r="L74" s="492"/>
      <c r="M74" s="492"/>
      <c r="N74" s="211"/>
      <c r="O74" s="211"/>
      <c r="P74" s="211"/>
      <c r="Q74" s="211"/>
      <c r="R74" s="211"/>
      <c r="S74" s="211"/>
      <c r="T74" s="211"/>
      <c r="U74" s="211"/>
      <c r="V74" s="211"/>
      <c r="W74" s="211"/>
      <c r="X74" s="252"/>
      <c r="Y74" s="252"/>
      <c r="Z74" s="252"/>
      <c r="AA74" s="252"/>
      <c r="AB74" s="59"/>
    </row>
    <row r="75" spans="1:28" ht="21.75" customHeight="1" x14ac:dyDescent="0.25">
      <c r="A75" s="59"/>
      <c r="B75" s="494"/>
      <c r="C75" s="494"/>
      <c r="D75" s="494"/>
      <c r="E75" s="494"/>
      <c r="F75" s="494"/>
      <c r="G75" s="494"/>
      <c r="H75" s="494"/>
      <c r="I75" s="494"/>
      <c r="J75" s="494"/>
      <c r="K75" s="494"/>
      <c r="L75" s="494"/>
      <c r="M75" s="494"/>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91"/>
      <c r="C77" s="491"/>
      <c r="D77" s="491"/>
      <c r="E77" s="491"/>
      <c r="F77" s="491"/>
      <c r="G77" s="491"/>
      <c r="H77" s="491"/>
      <c r="I77" s="491"/>
      <c r="J77" s="491"/>
      <c r="K77" s="491"/>
      <c r="L77" s="491"/>
      <c r="M77" s="491"/>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24 F25:G64 M24:O63 Q24:S63 U24:W63 L64:W64 C25:D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3" t="str">
        <f>'1. паспорт местоположение'!A5:C5</f>
        <v>Год раскрытия информации: 2022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4"/>
    </row>
    <row r="7" spans="1:48" ht="18.75" x14ac:dyDescent="0.25">
      <c r="A7" s="411" t="s">
        <v>7</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x14ac:dyDescent="0.25">
      <c r="A9" s="412" t="str">
        <f>'1. паспорт местоположение'!A9:C9</f>
        <v>Акционерное общество "Западная энергетическая компания"</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6" t="s">
        <v>6</v>
      </c>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416"/>
      <c r="AJ10" s="416"/>
      <c r="AK10" s="416"/>
      <c r="AL10" s="416"/>
      <c r="AM10" s="416"/>
      <c r="AN10" s="416"/>
      <c r="AO10" s="416"/>
      <c r="AP10" s="416"/>
      <c r="AQ10" s="416"/>
      <c r="AR10" s="416"/>
      <c r="AS10" s="416"/>
      <c r="AT10" s="416"/>
      <c r="AU10" s="416"/>
      <c r="AV10" s="416"/>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x14ac:dyDescent="0.25">
      <c r="A12" s="412" t="str">
        <f>'1. паспорт местоположение'!A12:C12</f>
        <v>M 22-06</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6" t="s">
        <v>5</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16"/>
      <c r="AS13" s="416"/>
      <c r="AT13" s="416"/>
      <c r="AU13" s="416"/>
      <c r="AV13" s="416"/>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ht="43.5" customHeight="1" x14ac:dyDescent="0.25">
      <c r="A15" s="418" t="str">
        <f>'1. паспорт местоположение'!A15</f>
        <v>Приобретение устройства испытательного  "Ретом-61" – 1 шт.</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16" t="s">
        <v>4</v>
      </c>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c r="AP16" s="416"/>
      <c r="AQ16" s="416"/>
      <c r="AR16" s="416"/>
      <c r="AS16" s="416"/>
      <c r="AT16" s="416"/>
      <c r="AU16" s="416"/>
      <c r="AV16" s="416"/>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25"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5" customFormat="1" x14ac:dyDescent="0.25">
      <c r="A21" s="509" t="s">
        <v>492</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5" customFormat="1" ht="58.5" customHeight="1" x14ac:dyDescent="0.25">
      <c r="A22" s="500" t="s">
        <v>50</v>
      </c>
      <c r="B22" s="511" t="s">
        <v>22</v>
      </c>
      <c r="C22" s="500" t="s">
        <v>49</v>
      </c>
      <c r="D22" s="500" t="s">
        <v>48</v>
      </c>
      <c r="E22" s="514" t="s">
        <v>503</v>
      </c>
      <c r="F22" s="515"/>
      <c r="G22" s="515"/>
      <c r="H22" s="515"/>
      <c r="I22" s="515"/>
      <c r="J22" s="515"/>
      <c r="K22" s="515"/>
      <c r="L22" s="516"/>
      <c r="M22" s="500" t="s">
        <v>47</v>
      </c>
      <c r="N22" s="500" t="s">
        <v>46</v>
      </c>
      <c r="O22" s="500" t="s">
        <v>45</v>
      </c>
      <c r="P22" s="495" t="s">
        <v>253</v>
      </c>
      <c r="Q22" s="495" t="s">
        <v>44</v>
      </c>
      <c r="R22" s="495" t="s">
        <v>43</v>
      </c>
      <c r="S22" s="495" t="s">
        <v>42</v>
      </c>
      <c r="T22" s="495"/>
      <c r="U22" s="517" t="s">
        <v>41</v>
      </c>
      <c r="V22" s="517" t="s">
        <v>40</v>
      </c>
      <c r="W22" s="495" t="s">
        <v>39</v>
      </c>
      <c r="X22" s="495" t="s">
        <v>38</v>
      </c>
      <c r="Y22" s="495" t="s">
        <v>37</v>
      </c>
      <c r="Z22" s="502" t="s">
        <v>36</v>
      </c>
      <c r="AA22" s="495" t="s">
        <v>35</v>
      </c>
      <c r="AB22" s="495" t="s">
        <v>34</v>
      </c>
      <c r="AC22" s="495" t="s">
        <v>33</v>
      </c>
      <c r="AD22" s="495" t="s">
        <v>32</v>
      </c>
      <c r="AE22" s="495" t="s">
        <v>31</v>
      </c>
      <c r="AF22" s="495" t="s">
        <v>30</v>
      </c>
      <c r="AG22" s="495"/>
      <c r="AH22" s="495"/>
      <c r="AI22" s="495"/>
      <c r="AJ22" s="495"/>
      <c r="AK22" s="495"/>
      <c r="AL22" s="495" t="s">
        <v>29</v>
      </c>
      <c r="AM22" s="495"/>
      <c r="AN22" s="495"/>
      <c r="AO22" s="495"/>
      <c r="AP22" s="495" t="s">
        <v>28</v>
      </c>
      <c r="AQ22" s="495"/>
      <c r="AR22" s="495" t="s">
        <v>27</v>
      </c>
      <c r="AS22" s="495" t="s">
        <v>26</v>
      </c>
      <c r="AT22" s="495" t="s">
        <v>25</v>
      </c>
      <c r="AU22" s="495" t="s">
        <v>24</v>
      </c>
      <c r="AV22" s="503" t="s">
        <v>23</v>
      </c>
    </row>
    <row r="23" spans="1:48" s="25" customFormat="1" ht="64.5" customHeight="1" x14ac:dyDescent="0.25">
      <c r="A23" s="510"/>
      <c r="B23" s="512"/>
      <c r="C23" s="510"/>
      <c r="D23" s="510"/>
      <c r="E23" s="505" t="s">
        <v>21</v>
      </c>
      <c r="F23" s="496" t="s">
        <v>125</v>
      </c>
      <c r="G23" s="496" t="s">
        <v>124</v>
      </c>
      <c r="H23" s="496" t="s">
        <v>123</v>
      </c>
      <c r="I23" s="498" t="s">
        <v>413</v>
      </c>
      <c r="J23" s="498" t="s">
        <v>414</v>
      </c>
      <c r="K23" s="498" t="s">
        <v>415</v>
      </c>
      <c r="L23" s="496" t="s">
        <v>536</v>
      </c>
      <c r="M23" s="510"/>
      <c r="N23" s="510"/>
      <c r="O23" s="510"/>
      <c r="P23" s="495"/>
      <c r="Q23" s="495"/>
      <c r="R23" s="495"/>
      <c r="S23" s="507" t="s">
        <v>2</v>
      </c>
      <c r="T23" s="507" t="s">
        <v>9</v>
      </c>
      <c r="U23" s="517"/>
      <c r="V23" s="517"/>
      <c r="W23" s="495"/>
      <c r="X23" s="495"/>
      <c r="Y23" s="495"/>
      <c r="Z23" s="495"/>
      <c r="AA23" s="495"/>
      <c r="AB23" s="495"/>
      <c r="AC23" s="495"/>
      <c r="AD23" s="495"/>
      <c r="AE23" s="495"/>
      <c r="AF23" s="495" t="s">
        <v>20</v>
      </c>
      <c r="AG23" s="495"/>
      <c r="AH23" s="495" t="s">
        <v>19</v>
      </c>
      <c r="AI23" s="495"/>
      <c r="AJ23" s="500" t="s">
        <v>18</v>
      </c>
      <c r="AK23" s="500" t="s">
        <v>17</v>
      </c>
      <c r="AL23" s="500" t="s">
        <v>16</v>
      </c>
      <c r="AM23" s="500" t="s">
        <v>15</v>
      </c>
      <c r="AN23" s="500" t="s">
        <v>14</v>
      </c>
      <c r="AO23" s="500" t="s">
        <v>13</v>
      </c>
      <c r="AP23" s="500" t="s">
        <v>12</v>
      </c>
      <c r="AQ23" s="518" t="s">
        <v>9</v>
      </c>
      <c r="AR23" s="495"/>
      <c r="AS23" s="495"/>
      <c r="AT23" s="495"/>
      <c r="AU23" s="495"/>
      <c r="AV23" s="504"/>
    </row>
    <row r="24" spans="1:48" s="25" customFormat="1" ht="96.75" customHeight="1" x14ac:dyDescent="0.25">
      <c r="A24" s="501"/>
      <c r="B24" s="513"/>
      <c r="C24" s="501"/>
      <c r="D24" s="501"/>
      <c r="E24" s="506"/>
      <c r="F24" s="497"/>
      <c r="G24" s="497"/>
      <c r="H24" s="497"/>
      <c r="I24" s="499"/>
      <c r="J24" s="499"/>
      <c r="K24" s="499"/>
      <c r="L24" s="497"/>
      <c r="M24" s="501"/>
      <c r="N24" s="501"/>
      <c r="O24" s="501"/>
      <c r="P24" s="495"/>
      <c r="Q24" s="495"/>
      <c r="R24" s="495"/>
      <c r="S24" s="508"/>
      <c r="T24" s="508"/>
      <c r="U24" s="517"/>
      <c r="V24" s="517"/>
      <c r="W24" s="495"/>
      <c r="X24" s="495"/>
      <c r="Y24" s="495"/>
      <c r="Z24" s="495"/>
      <c r="AA24" s="495"/>
      <c r="AB24" s="495"/>
      <c r="AC24" s="495"/>
      <c r="AD24" s="495"/>
      <c r="AE24" s="495"/>
      <c r="AF24" s="135" t="s">
        <v>11</v>
      </c>
      <c r="AG24" s="135" t="s">
        <v>10</v>
      </c>
      <c r="AH24" s="136" t="s">
        <v>2</v>
      </c>
      <c r="AI24" s="136" t="s">
        <v>9</v>
      </c>
      <c r="AJ24" s="501"/>
      <c r="AK24" s="501"/>
      <c r="AL24" s="501"/>
      <c r="AM24" s="501"/>
      <c r="AN24" s="501"/>
      <c r="AO24" s="501"/>
      <c r="AP24" s="501"/>
      <c r="AQ24" s="519"/>
      <c r="AR24" s="495"/>
      <c r="AS24" s="495"/>
      <c r="AT24" s="495"/>
      <c r="AU24" s="495"/>
      <c r="AV24" s="50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1" sqref="B21"/>
    </sheetView>
  </sheetViews>
  <sheetFormatPr defaultRowHeight="15.75" x14ac:dyDescent="0.25"/>
  <cols>
    <col min="1" max="1" width="66.140625" style="113" customWidth="1"/>
    <col min="2" max="2" width="40.8554687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5" t="str">
        <f>'7. Паспорт отчет о закупке'!A5:AV5</f>
        <v>Год раскрытия информации: 2022 год</v>
      </c>
      <c r="B5" s="525"/>
      <c r="C5" s="72"/>
      <c r="D5" s="72"/>
      <c r="E5" s="72"/>
      <c r="F5" s="72"/>
      <c r="G5" s="72"/>
      <c r="H5" s="72"/>
    </row>
    <row r="6" spans="1:8" ht="18.75" x14ac:dyDescent="0.3">
      <c r="A6" s="214"/>
      <c r="B6" s="214"/>
      <c r="C6" s="214"/>
      <c r="D6" s="214"/>
      <c r="E6" s="214"/>
      <c r="F6" s="214"/>
      <c r="G6" s="214"/>
      <c r="H6" s="214"/>
    </row>
    <row r="7" spans="1:8" ht="18.75" x14ac:dyDescent="0.25">
      <c r="A7" s="411" t="s">
        <v>7</v>
      </c>
      <c r="B7" s="411"/>
      <c r="C7" s="140"/>
      <c r="D7" s="140"/>
      <c r="E7" s="140"/>
      <c r="F7" s="140"/>
      <c r="G7" s="140"/>
      <c r="H7" s="140"/>
    </row>
    <row r="8" spans="1:8" ht="18.75" x14ac:dyDescent="0.25">
      <c r="A8" s="140"/>
      <c r="B8" s="140"/>
      <c r="C8" s="140"/>
      <c r="D8" s="140"/>
      <c r="E8" s="140"/>
      <c r="F8" s="140"/>
      <c r="G8" s="140"/>
      <c r="H8" s="140"/>
    </row>
    <row r="9" spans="1:8" x14ac:dyDescent="0.25">
      <c r="A9" s="412" t="str">
        <f>'7. Паспорт отчет о закупке'!A9:AV9</f>
        <v>Акционерное общество "Западная энергетическая компания"</v>
      </c>
      <c r="B9" s="412"/>
      <c r="C9" s="155"/>
      <c r="D9" s="155"/>
      <c r="E9" s="155"/>
      <c r="F9" s="155"/>
      <c r="G9" s="155"/>
      <c r="H9" s="155"/>
    </row>
    <row r="10" spans="1:8" x14ac:dyDescent="0.25">
      <c r="A10" s="416" t="s">
        <v>6</v>
      </c>
      <c r="B10" s="416"/>
      <c r="C10" s="142"/>
      <c r="D10" s="142"/>
      <c r="E10" s="142"/>
      <c r="F10" s="142"/>
      <c r="G10" s="142"/>
      <c r="H10" s="142"/>
    </row>
    <row r="11" spans="1:8" ht="18.75" x14ac:dyDescent="0.25">
      <c r="A11" s="140"/>
      <c r="B11" s="140"/>
      <c r="C11" s="140"/>
      <c r="D11" s="140"/>
      <c r="E11" s="140"/>
      <c r="F11" s="140"/>
      <c r="G11" s="140"/>
      <c r="H11" s="140"/>
    </row>
    <row r="12" spans="1:8" x14ac:dyDescent="0.25">
      <c r="A12" s="412" t="str">
        <f>'7. Паспорт отчет о закупке'!A12:AV12</f>
        <v>M 22-06</v>
      </c>
      <c r="B12" s="412"/>
      <c r="C12" s="155"/>
      <c r="D12" s="155"/>
      <c r="E12" s="155"/>
      <c r="F12" s="155"/>
      <c r="G12" s="155"/>
      <c r="H12" s="155"/>
    </row>
    <row r="13" spans="1:8" x14ac:dyDescent="0.25">
      <c r="A13" s="416" t="s">
        <v>5</v>
      </c>
      <c r="B13" s="416"/>
      <c r="C13" s="142"/>
      <c r="D13" s="142"/>
      <c r="E13" s="142"/>
      <c r="F13" s="142"/>
      <c r="G13" s="142"/>
      <c r="H13" s="142"/>
    </row>
    <row r="14" spans="1:8" ht="18.75" x14ac:dyDescent="0.25">
      <c r="A14" s="10"/>
      <c r="B14" s="10"/>
      <c r="C14" s="10"/>
      <c r="D14" s="10"/>
      <c r="E14" s="10"/>
      <c r="F14" s="10"/>
      <c r="G14" s="10"/>
      <c r="H14" s="10"/>
    </row>
    <row r="15" spans="1:8" ht="53.25" customHeight="1" x14ac:dyDescent="0.25">
      <c r="A15" s="457" t="str">
        <f>'7. Паспорт отчет о закупке'!A15:AV15</f>
        <v>Приобретение устройства испытательного  "Ретом-61" – 1 шт.</v>
      </c>
      <c r="B15" s="457"/>
      <c r="C15" s="155"/>
      <c r="D15" s="155"/>
      <c r="E15" s="155"/>
      <c r="F15" s="155"/>
      <c r="G15" s="155"/>
      <c r="H15" s="155"/>
    </row>
    <row r="16" spans="1:8" x14ac:dyDescent="0.25">
      <c r="A16" s="416" t="s">
        <v>4</v>
      </c>
      <c r="B16" s="416"/>
      <c r="C16" s="142"/>
      <c r="D16" s="142"/>
      <c r="E16" s="142"/>
      <c r="F16" s="142"/>
      <c r="G16" s="142"/>
      <c r="H16" s="142"/>
    </row>
    <row r="17" spans="1:4" x14ac:dyDescent="0.25">
      <c r="B17" s="114"/>
    </row>
    <row r="18" spans="1:4" x14ac:dyDescent="0.25">
      <c r="A18" s="520" t="s">
        <v>493</v>
      </c>
      <c r="B18" s="521"/>
    </row>
    <row r="19" spans="1:4" x14ac:dyDescent="0.25">
      <c r="B19" s="41"/>
    </row>
    <row r="20" spans="1:4" ht="16.5" thickBot="1" x14ac:dyDescent="0.3">
      <c r="B20" s="115"/>
    </row>
    <row r="21" spans="1:4" ht="83.25" customHeight="1" thickBot="1" x14ac:dyDescent="0.3">
      <c r="A21" s="116" t="s">
        <v>363</v>
      </c>
      <c r="B21" s="117" t="str">
        <f>A15</f>
        <v>Приобретение устройства испытательного  "Ретом-61" – 1 шт.</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546</v>
      </c>
    </row>
    <row r="24" spans="1:4" ht="16.5" thickBot="1" x14ac:dyDescent="0.3">
      <c r="A24" s="116" t="s">
        <v>365</v>
      </c>
      <c r="B24" s="118" t="s">
        <v>547</v>
      </c>
    </row>
    <row r="25" spans="1:4" ht="16.5" thickBot="1" x14ac:dyDescent="0.3">
      <c r="A25" s="119" t="s">
        <v>366</v>
      </c>
      <c r="B25" s="117">
        <v>2022</v>
      </c>
    </row>
    <row r="26" spans="1:4" ht="16.5" thickBot="1" x14ac:dyDescent="0.3">
      <c r="A26" s="120" t="s">
        <v>367</v>
      </c>
      <c r="B26" s="121" t="s">
        <v>540</v>
      </c>
    </row>
    <row r="27" spans="1:4" ht="29.25" thickBot="1" x14ac:dyDescent="0.3">
      <c r="A27" s="127" t="s">
        <v>558</v>
      </c>
      <c r="B27" s="189">
        <f>'6.2. Паспорт фин осв ввод'!D24</f>
        <v>2.4140000000000001</v>
      </c>
    </row>
    <row r="28" spans="1:4" ht="16.5" thickBot="1" x14ac:dyDescent="0.3">
      <c r="A28" s="188" t="s">
        <v>368</v>
      </c>
      <c r="B28" s="188" t="s">
        <v>545</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60" x14ac:dyDescent="0.25">
      <c r="A92" s="122" t="s">
        <v>387</v>
      </c>
      <c r="B92" s="123" t="s">
        <v>388</v>
      </c>
      <c r="C92" s="59"/>
      <c r="D92" s="59"/>
    </row>
    <row r="93" spans="1:4" x14ac:dyDescent="0.25">
      <c r="A93" s="125" t="s">
        <v>389</v>
      </c>
      <c r="B93" s="125" t="s">
        <v>559</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75.75" thickBot="1" x14ac:dyDescent="0.3">
      <c r="A103" s="131" t="s">
        <v>398</v>
      </c>
      <c r="B103" s="249" t="str">
        <f>'3.3 паспорт описание'!C24</f>
        <v xml:space="preserve">
Приобретение «Комплекса программно-технического измерительного Ретом-61" - 1 шт.
</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30.75" thickBot="1" x14ac:dyDescent="0.3">
      <c r="A108" s="133" t="s">
        <v>403</v>
      </c>
      <c r="B108" s="130" t="s">
        <v>535</v>
      </c>
      <c r="C108" s="59"/>
      <c r="D108" s="59"/>
    </row>
    <row r="109" spans="1:4" ht="28.5" x14ac:dyDescent="0.25">
      <c r="A109" s="122" t="s">
        <v>404</v>
      </c>
      <c r="B109" s="522" t="s">
        <v>534</v>
      </c>
      <c r="C109" s="59"/>
      <c r="D109" s="59"/>
    </row>
    <row r="110" spans="1:4" x14ac:dyDescent="0.25">
      <c r="A110" s="125" t="s">
        <v>405</v>
      </c>
      <c r="B110" s="523"/>
      <c r="C110" s="59"/>
      <c r="D110" s="59"/>
    </row>
    <row r="111" spans="1:4" x14ac:dyDescent="0.25">
      <c r="A111" s="125" t="s">
        <v>406</v>
      </c>
      <c r="B111" s="523"/>
      <c r="C111" s="59"/>
      <c r="D111" s="59"/>
    </row>
    <row r="112" spans="1:4" x14ac:dyDescent="0.25">
      <c r="A112" s="125" t="s">
        <v>407</v>
      </c>
      <c r="B112" s="523"/>
      <c r="C112" s="59"/>
      <c r="D112" s="59"/>
    </row>
    <row r="113" spans="1:4" x14ac:dyDescent="0.25">
      <c r="A113" s="125" t="s">
        <v>408</v>
      </c>
      <c r="B113" s="523"/>
      <c r="C113" s="59"/>
      <c r="D113" s="59"/>
    </row>
    <row r="114" spans="1:4" ht="16.5" thickBot="1" x14ac:dyDescent="0.3">
      <c r="A114" s="134" t="s">
        <v>409</v>
      </c>
      <c r="B114" s="524"/>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3" t="str">
        <f>'1. паспорт местоположение'!A5:C5</f>
        <v>Год раскрытия информации: 2022 год</v>
      </c>
      <c r="B4" s="403"/>
      <c r="C4" s="403"/>
      <c r="D4" s="403"/>
      <c r="E4" s="403"/>
      <c r="F4" s="403"/>
      <c r="G4" s="403"/>
      <c r="H4" s="403"/>
      <c r="I4" s="403"/>
      <c r="J4" s="403"/>
      <c r="K4" s="403"/>
      <c r="L4" s="403"/>
      <c r="M4" s="403"/>
      <c r="N4" s="403"/>
      <c r="O4" s="403"/>
      <c r="P4" s="403"/>
      <c r="Q4" s="403"/>
      <c r="R4" s="403"/>
      <c r="S4" s="403"/>
    </row>
    <row r="5" spans="1:28" s="11" customFormat="1" ht="15.75" x14ac:dyDescent="0.2">
      <c r="A5" s="16"/>
    </row>
    <row r="6" spans="1:28" s="11" customFormat="1" ht="18.75" x14ac:dyDescent="0.2">
      <c r="A6" s="411" t="s">
        <v>7</v>
      </c>
      <c r="B6" s="411"/>
      <c r="C6" s="411"/>
      <c r="D6" s="411"/>
      <c r="E6" s="411"/>
      <c r="F6" s="411"/>
      <c r="G6" s="411"/>
      <c r="H6" s="411"/>
      <c r="I6" s="411"/>
      <c r="J6" s="411"/>
      <c r="K6" s="411"/>
      <c r="L6" s="411"/>
      <c r="M6" s="411"/>
      <c r="N6" s="411"/>
      <c r="O6" s="411"/>
      <c r="P6" s="411"/>
      <c r="Q6" s="411"/>
      <c r="R6" s="411"/>
      <c r="S6" s="411"/>
      <c r="T6" s="12"/>
      <c r="U6" s="12"/>
      <c r="V6" s="12"/>
      <c r="W6" s="12"/>
      <c r="X6" s="12"/>
      <c r="Y6" s="12"/>
      <c r="Z6" s="12"/>
      <c r="AA6" s="12"/>
      <c r="AB6" s="12"/>
    </row>
    <row r="7" spans="1:28" s="11" customFormat="1" ht="18.75" x14ac:dyDescent="0.2">
      <c r="A7" s="411"/>
      <c r="B7" s="411"/>
      <c r="C7" s="411"/>
      <c r="D7" s="411"/>
      <c r="E7" s="411"/>
      <c r="F7" s="411"/>
      <c r="G7" s="411"/>
      <c r="H7" s="411"/>
      <c r="I7" s="411"/>
      <c r="J7" s="411"/>
      <c r="K7" s="411"/>
      <c r="L7" s="411"/>
      <c r="M7" s="411"/>
      <c r="N7" s="411"/>
      <c r="O7" s="411"/>
      <c r="P7" s="411"/>
      <c r="Q7" s="411"/>
      <c r="R7" s="411"/>
      <c r="S7" s="411"/>
      <c r="T7" s="12"/>
      <c r="U7" s="12"/>
      <c r="V7" s="12"/>
      <c r="W7" s="12"/>
      <c r="X7" s="12"/>
      <c r="Y7" s="12"/>
      <c r="Z7" s="12"/>
      <c r="AA7" s="12"/>
      <c r="AB7" s="12"/>
    </row>
    <row r="8" spans="1:28" s="11" customFormat="1" ht="18.75" x14ac:dyDescent="0.2">
      <c r="A8" s="412" t="str">
        <f>'1. паспорт местоположение'!A9:C9</f>
        <v>Акционерное общество "Западная энергетическая компания"</v>
      </c>
      <c r="B8" s="412"/>
      <c r="C8" s="412"/>
      <c r="D8" s="412"/>
      <c r="E8" s="412"/>
      <c r="F8" s="412"/>
      <c r="G8" s="412"/>
      <c r="H8" s="412"/>
      <c r="I8" s="412"/>
      <c r="J8" s="412"/>
      <c r="K8" s="412"/>
      <c r="L8" s="412"/>
      <c r="M8" s="412"/>
      <c r="N8" s="412"/>
      <c r="O8" s="412"/>
      <c r="P8" s="412"/>
      <c r="Q8" s="412"/>
      <c r="R8" s="412"/>
      <c r="S8" s="412"/>
      <c r="T8" s="12"/>
      <c r="U8" s="12"/>
      <c r="V8" s="12"/>
      <c r="W8" s="12"/>
      <c r="X8" s="12"/>
      <c r="Y8" s="12"/>
      <c r="Z8" s="12"/>
      <c r="AA8" s="12"/>
      <c r="AB8" s="12"/>
    </row>
    <row r="9" spans="1:28" s="11" customFormat="1" ht="18.75" x14ac:dyDescent="0.2">
      <c r="A9" s="416" t="s">
        <v>6</v>
      </c>
      <c r="B9" s="416"/>
      <c r="C9" s="416"/>
      <c r="D9" s="416"/>
      <c r="E9" s="416"/>
      <c r="F9" s="416"/>
      <c r="G9" s="416"/>
      <c r="H9" s="416"/>
      <c r="I9" s="416"/>
      <c r="J9" s="416"/>
      <c r="K9" s="416"/>
      <c r="L9" s="416"/>
      <c r="M9" s="416"/>
      <c r="N9" s="416"/>
      <c r="O9" s="416"/>
      <c r="P9" s="416"/>
      <c r="Q9" s="416"/>
      <c r="R9" s="416"/>
      <c r="S9" s="416"/>
      <c r="T9" s="12"/>
      <c r="U9" s="12"/>
      <c r="V9" s="12"/>
      <c r="W9" s="12"/>
      <c r="X9" s="12"/>
      <c r="Y9" s="12"/>
      <c r="Z9" s="12"/>
      <c r="AA9" s="12"/>
      <c r="AB9" s="12"/>
    </row>
    <row r="10" spans="1:28" s="11" customFormat="1" ht="18.75" x14ac:dyDescent="0.2">
      <c r="A10" s="411"/>
      <c r="B10" s="411"/>
      <c r="C10" s="411"/>
      <c r="D10" s="411"/>
      <c r="E10" s="411"/>
      <c r="F10" s="411"/>
      <c r="G10" s="411"/>
      <c r="H10" s="411"/>
      <c r="I10" s="411"/>
      <c r="J10" s="411"/>
      <c r="K10" s="411"/>
      <c r="L10" s="411"/>
      <c r="M10" s="411"/>
      <c r="N10" s="411"/>
      <c r="O10" s="411"/>
      <c r="P10" s="411"/>
      <c r="Q10" s="411"/>
      <c r="R10" s="411"/>
      <c r="S10" s="411"/>
      <c r="T10" s="12"/>
      <c r="U10" s="12"/>
      <c r="V10" s="12"/>
      <c r="W10" s="12"/>
      <c r="X10" s="12"/>
      <c r="Y10" s="12"/>
      <c r="Z10" s="12"/>
      <c r="AA10" s="12"/>
      <c r="AB10" s="12"/>
    </row>
    <row r="11" spans="1:28" s="11" customFormat="1" ht="18.75" x14ac:dyDescent="0.2">
      <c r="A11" s="412" t="str">
        <f>'1. паспорт местоположение'!A12:C12</f>
        <v>M 22-06</v>
      </c>
      <c r="B11" s="412"/>
      <c r="C11" s="412"/>
      <c r="D11" s="412"/>
      <c r="E11" s="412"/>
      <c r="F11" s="412"/>
      <c r="G11" s="412"/>
      <c r="H11" s="412"/>
      <c r="I11" s="412"/>
      <c r="J11" s="412"/>
      <c r="K11" s="412"/>
      <c r="L11" s="412"/>
      <c r="M11" s="412"/>
      <c r="N11" s="412"/>
      <c r="O11" s="412"/>
      <c r="P11" s="412"/>
      <c r="Q11" s="412"/>
      <c r="R11" s="412"/>
      <c r="S11" s="412"/>
      <c r="T11" s="12"/>
      <c r="U11" s="12"/>
      <c r="V11" s="12"/>
      <c r="W11" s="12"/>
      <c r="X11" s="12"/>
      <c r="Y11" s="12"/>
      <c r="Z11" s="12"/>
      <c r="AA11" s="12"/>
      <c r="AB11" s="12"/>
    </row>
    <row r="12" spans="1:28" s="11" customFormat="1" ht="18.75" x14ac:dyDescent="0.2">
      <c r="A12" s="416" t="s">
        <v>5</v>
      </c>
      <c r="B12" s="416"/>
      <c r="C12" s="416"/>
      <c r="D12" s="416"/>
      <c r="E12" s="416"/>
      <c r="F12" s="416"/>
      <c r="G12" s="416"/>
      <c r="H12" s="416"/>
      <c r="I12" s="416"/>
      <c r="J12" s="416"/>
      <c r="K12" s="416"/>
      <c r="L12" s="416"/>
      <c r="M12" s="416"/>
      <c r="N12" s="416"/>
      <c r="O12" s="416"/>
      <c r="P12" s="416"/>
      <c r="Q12" s="416"/>
      <c r="R12" s="416"/>
      <c r="S12" s="416"/>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3" customFormat="1" ht="36.75" customHeight="1" x14ac:dyDescent="0.2">
      <c r="A14" s="418" t="str">
        <f>'1. паспорт местоположение'!A15:C15</f>
        <v>Приобретение устройства испытательного  "Ретом-61" – 1 шт.</v>
      </c>
      <c r="B14" s="418"/>
      <c r="C14" s="418"/>
      <c r="D14" s="418"/>
      <c r="E14" s="418"/>
      <c r="F14" s="418"/>
      <c r="G14" s="418"/>
      <c r="H14" s="418"/>
      <c r="I14" s="418"/>
      <c r="J14" s="418"/>
      <c r="K14" s="418"/>
      <c r="L14" s="418"/>
      <c r="M14" s="418"/>
      <c r="N14" s="418"/>
      <c r="O14" s="418"/>
      <c r="P14" s="418"/>
      <c r="Q14" s="418"/>
      <c r="R14" s="418"/>
      <c r="S14" s="418"/>
      <c r="T14" s="7"/>
      <c r="U14" s="7"/>
      <c r="V14" s="7"/>
      <c r="W14" s="7"/>
      <c r="X14" s="7"/>
      <c r="Y14" s="7"/>
      <c r="Z14" s="7"/>
      <c r="AA14" s="7"/>
      <c r="AB14" s="7"/>
    </row>
    <row r="15" spans="1:28" s="3" customFormat="1" ht="15" customHeight="1" x14ac:dyDescent="0.2">
      <c r="A15" s="416" t="s">
        <v>4</v>
      </c>
      <c r="B15" s="416"/>
      <c r="C15" s="416"/>
      <c r="D15" s="416"/>
      <c r="E15" s="416"/>
      <c r="F15" s="416"/>
      <c r="G15" s="416"/>
      <c r="H15" s="416"/>
      <c r="I15" s="416"/>
      <c r="J15" s="416"/>
      <c r="K15" s="416"/>
      <c r="L15" s="416"/>
      <c r="M15" s="416"/>
      <c r="N15" s="416"/>
      <c r="O15" s="416"/>
      <c r="P15" s="416"/>
      <c r="Q15" s="416"/>
      <c r="R15" s="416"/>
      <c r="S15" s="416"/>
      <c r="T15" s="5"/>
      <c r="U15" s="5"/>
      <c r="V15" s="5"/>
      <c r="W15" s="5"/>
      <c r="X15" s="5"/>
      <c r="Y15" s="5"/>
      <c r="Z15" s="5"/>
      <c r="AA15" s="5"/>
      <c r="AB15" s="5"/>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468</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10" t="s">
        <v>3</v>
      </c>
      <c r="B19" s="410" t="s">
        <v>94</v>
      </c>
      <c r="C19" s="413" t="s">
        <v>362</v>
      </c>
      <c r="D19" s="410" t="s">
        <v>361</v>
      </c>
      <c r="E19" s="410" t="s">
        <v>93</v>
      </c>
      <c r="F19" s="410" t="s">
        <v>92</v>
      </c>
      <c r="G19" s="410" t="s">
        <v>357</v>
      </c>
      <c r="H19" s="410" t="s">
        <v>91</v>
      </c>
      <c r="I19" s="410" t="s">
        <v>90</v>
      </c>
      <c r="J19" s="410" t="s">
        <v>89</v>
      </c>
      <c r="K19" s="410" t="s">
        <v>88</v>
      </c>
      <c r="L19" s="410" t="s">
        <v>87</v>
      </c>
      <c r="M19" s="410" t="s">
        <v>86</v>
      </c>
      <c r="N19" s="410" t="s">
        <v>85</v>
      </c>
      <c r="O19" s="410" t="s">
        <v>84</v>
      </c>
      <c r="P19" s="410" t="s">
        <v>83</v>
      </c>
      <c r="Q19" s="410" t="s">
        <v>360</v>
      </c>
      <c r="R19" s="410"/>
      <c r="S19" s="415" t="s">
        <v>462</v>
      </c>
      <c r="T19" s="4"/>
      <c r="U19" s="4"/>
      <c r="V19" s="4"/>
      <c r="W19" s="4"/>
      <c r="X19" s="4"/>
      <c r="Y19" s="4"/>
    </row>
    <row r="20" spans="1:28" s="3" customFormat="1" ht="180.75" customHeight="1" x14ac:dyDescent="0.2">
      <c r="A20" s="410"/>
      <c r="B20" s="410"/>
      <c r="C20" s="414"/>
      <c r="D20" s="410"/>
      <c r="E20" s="410"/>
      <c r="F20" s="410"/>
      <c r="G20" s="410"/>
      <c r="H20" s="410"/>
      <c r="I20" s="410"/>
      <c r="J20" s="410"/>
      <c r="K20" s="410"/>
      <c r="L20" s="410"/>
      <c r="M20" s="410"/>
      <c r="N20" s="410"/>
      <c r="O20" s="410"/>
      <c r="P20" s="410"/>
      <c r="Q20" s="39" t="s">
        <v>358</v>
      </c>
      <c r="R20" s="40" t="s">
        <v>359</v>
      </c>
      <c r="S20" s="415"/>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3" t="str">
        <f>'1. паспорт местоположение'!A5:C5</f>
        <v>Год раскрытия информации: 2022 год</v>
      </c>
      <c r="B6" s="403"/>
      <c r="C6" s="403"/>
      <c r="D6" s="403"/>
      <c r="E6" s="403"/>
      <c r="F6" s="403"/>
      <c r="G6" s="403"/>
      <c r="H6" s="403"/>
      <c r="I6" s="403"/>
      <c r="J6" s="403"/>
      <c r="K6" s="403"/>
      <c r="L6" s="403"/>
      <c r="M6" s="403"/>
      <c r="N6" s="403"/>
      <c r="O6" s="403"/>
      <c r="P6" s="403"/>
      <c r="Q6" s="403"/>
      <c r="R6" s="403"/>
      <c r="S6" s="403"/>
      <c r="T6" s="403"/>
    </row>
    <row r="7" spans="1:20" s="11" customFormat="1" x14ac:dyDescent="0.2">
      <c r="A7" s="16"/>
      <c r="H7" s="15"/>
    </row>
    <row r="8" spans="1:20" s="11" customFormat="1" ht="18.75" x14ac:dyDescent="0.2">
      <c r="A8" s="411" t="s">
        <v>7</v>
      </c>
      <c r="B8" s="411"/>
      <c r="C8" s="411"/>
      <c r="D8" s="411"/>
      <c r="E8" s="411"/>
      <c r="F8" s="411"/>
      <c r="G8" s="411"/>
      <c r="H8" s="411"/>
      <c r="I8" s="411"/>
      <c r="J8" s="411"/>
      <c r="K8" s="411"/>
      <c r="L8" s="411"/>
      <c r="M8" s="411"/>
      <c r="N8" s="411"/>
      <c r="O8" s="411"/>
      <c r="P8" s="411"/>
      <c r="Q8" s="411"/>
      <c r="R8" s="411"/>
      <c r="S8" s="411"/>
      <c r="T8" s="411"/>
    </row>
    <row r="9" spans="1:20" s="11" customFormat="1" ht="18.75" x14ac:dyDescent="0.2">
      <c r="A9" s="411"/>
      <c r="B9" s="411"/>
      <c r="C9" s="411"/>
      <c r="D9" s="411"/>
      <c r="E9" s="411"/>
      <c r="F9" s="411"/>
      <c r="G9" s="411"/>
      <c r="H9" s="411"/>
      <c r="I9" s="411"/>
      <c r="J9" s="411"/>
      <c r="K9" s="411"/>
      <c r="L9" s="411"/>
      <c r="M9" s="411"/>
      <c r="N9" s="411"/>
      <c r="O9" s="411"/>
      <c r="P9" s="411"/>
      <c r="Q9" s="411"/>
      <c r="R9" s="411"/>
      <c r="S9" s="411"/>
      <c r="T9" s="411"/>
    </row>
    <row r="10" spans="1:20" s="11" customFormat="1" ht="18.75" customHeight="1" x14ac:dyDescent="0.2">
      <c r="A10" s="412" t="str">
        <f>'1. паспорт местоположение'!A9:C9</f>
        <v>Акционерное общество "Западная энергетическая компания"</v>
      </c>
      <c r="B10" s="412"/>
      <c r="C10" s="412"/>
      <c r="D10" s="412"/>
      <c r="E10" s="412"/>
      <c r="F10" s="412"/>
      <c r="G10" s="412"/>
      <c r="H10" s="412"/>
      <c r="I10" s="412"/>
      <c r="J10" s="412"/>
      <c r="K10" s="412"/>
      <c r="L10" s="412"/>
      <c r="M10" s="412"/>
      <c r="N10" s="412"/>
      <c r="O10" s="412"/>
      <c r="P10" s="412"/>
      <c r="Q10" s="412"/>
      <c r="R10" s="412"/>
      <c r="S10" s="412"/>
      <c r="T10" s="412"/>
    </row>
    <row r="11" spans="1:20" s="11" customFormat="1" ht="18.75" customHeight="1" x14ac:dyDescent="0.2">
      <c r="A11" s="416" t="s">
        <v>6</v>
      </c>
      <c r="B11" s="416"/>
      <c r="C11" s="416"/>
      <c r="D11" s="416"/>
      <c r="E11" s="416"/>
      <c r="F11" s="416"/>
      <c r="G11" s="416"/>
      <c r="H11" s="416"/>
      <c r="I11" s="416"/>
      <c r="J11" s="416"/>
      <c r="K11" s="416"/>
      <c r="L11" s="416"/>
      <c r="M11" s="416"/>
      <c r="N11" s="416"/>
      <c r="O11" s="416"/>
      <c r="P11" s="416"/>
      <c r="Q11" s="416"/>
      <c r="R11" s="416"/>
      <c r="S11" s="416"/>
      <c r="T11" s="416"/>
    </row>
    <row r="12" spans="1:20" s="11" customFormat="1" ht="18.75" x14ac:dyDescent="0.2">
      <c r="A12" s="411"/>
      <c r="B12" s="411"/>
      <c r="C12" s="411"/>
      <c r="D12" s="411"/>
      <c r="E12" s="411"/>
      <c r="F12" s="411"/>
      <c r="G12" s="411"/>
      <c r="H12" s="411"/>
      <c r="I12" s="411"/>
      <c r="J12" s="411"/>
      <c r="K12" s="411"/>
      <c r="L12" s="411"/>
      <c r="M12" s="411"/>
      <c r="N12" s="411"/>
      <c r="O12" s="411"/>
      <c r="P12" s="411"/>
      <c r="Q12" s="411"/>
      <c r="R12" s="411"/>
      <c r="S12" s="411"/>
      <c r="T12" s="411"/>
    </row>
    <row r="13" spans="1:20" s="11" customFormat="1" ht="18.75" customHeight="1" x14ac:dyDescent="0.2">
      <c r="A13" s="412" t="str">
        <f>'1. паспорт местоположение'!A12:C12</f>
        <v>M 22-06</v>
      </c>
      <c r="B13" s="412"/>
      <c r="C13" s="412"/>
      <c r="D13" s="412"/>
      <c r="E13" s="412"/>
      <c r="F13" s="412"/>
      <c r="G13" s="412"/>
      <c r="H13" s="412"/>
      <c r="I13" s="412"/>
      <c r="J13" s="412"/>
      <c r="K13" s="412"/>
      <c r="L13" s="412"/>
      <c r="M13" s="412"/>
      <c r="N13" s="412"/>
      <c r="O13" s="412"/>
      <c r="P13" s="412"/>
      <c r="Q13" s="412"/>
      <c r="R13" s="412"/>
      <c r="S13" s="412"/>
      <c r="T13" s="412"/>
    </row>
    <row r="14" spans="1:20" s="11" customFormat="1" ht="18.75" customHeight="1" x14ac:dyDescent="0.2">
      <c r="A14" s="416" t="s">
        <v>5</v>
      </c>
      <c r="B14" s="416"/>
      <c r="C14" s="416"/>
      <c r="D14" s="416"/>
      <c r="E14" s="416"/>
      <c r="F14" s="416"/>
      <c r="G14" s="416"/>
      <c r="H14" s="416"/>
      <c r="I14" s="416"/>
      <c r="J14" s="416"/>
      <c r="K14" s="416"/>
      <c r="L14" s="416"/>
      <c r="M14" s="416"/>
      <c r="N14" s="416"/>
      <c r="O14" s="416"/>
      <c r="P14" s="416"/>
      <c r="Q14" s="416"/>
      <c r="R14" s="416"/>
      <c r="S14" s="416"/>
      <c r="T14" s="416"/>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3" customFormat="1" ht="66" customHeight="1" x14ac:dyDescent="0.2">
      <c r="A16" s="418" t="str">
        <f>'1. паспорт местоположение'!A15</f>
        <v>Приобретение устройства испытательного  "Ретом-61" – 1 шт.</v>
      </c>
      <c r="B16" s="418"/>
      <c r="C16" s="418"/>
      <c r="D16" s="418"/>
      <c r="E16" s="418"/>
      <c r="F16" s="418"/>
      <c r="G16" s="418"/>
      <c r="H16" s="418"/>
      <c r="I16" s="418"/>
      <c r="J16" s="418"/>
      <c r="K16" s="418"/>
      <c r="L16" s="418"/>
      <c r="M16" s="418"/>
      <c r="N16" s="418"/>
      <c r="O16" s="418"/>
      <c r="P16" s="418"/>
      <c r="Q16" s="418"/>
      <c r="R16" s="418"/>
      <c r="S16" s="418"/>
      <c r="T16" s="418"/>
    </row>
    <row r="17" spans="1:113" s="3" customFormat="1" ht="15" customHeight="1" x14ac:dyDescent="0.2">
      <c r="A17" s="416" t="s">
        <v>4</v>
      </c>
      <c r="B17" s="416"/>
      <c r="C17" s="416"/>
      <c r="D17" s="416"/>
      <c r="E17" s="416"/>
      <c r="F17" s="416"/>
      <c r="G17" s="416"/>
      <c r="H17" s="416"/>
      <c r="I17" s="416"/>
      <c r="J17" s="416"/>
      <c r="K17" s="416"/>
      <c r="L17" s="416"/>
      <c r="M17" s="416"/>
      <c r="N17" s="416"/>
      <c r="O17" s="416"/>
      <c r="P17" s="416"/>
      <c r="Q17" s="416"/>
      <c r="R17" s="416"/>
      <c r="S17" s="416"/>
      <c r="T17" s="416"/>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36" t="s">
        <v>473</v>
      </c>
      <c r="B19" s="436"/>
      <c r="C19" s="436"/>
      <c r="D19" s="436"/>
      <c r="E19" s="436"/>
      <c r="F19" s="436"/>
      <c r="G19" s="436"/>
      <c r="H19" s="436"/>
      <c r="I19" s="436"/>
      <c r="J19" s="436"/>
      <c r="K19" s="436"/>
      <c r="L19" s="436"/>
      <c r="M19" s="436"/>
      <c r="N19" s="436"/>
      <c r="O19" s="436"/>
      <c r="P19" s="436"/>
      <c r="Q19" s="436"/>
      <c r="R19" s="436"/>
      <c r="S19" s="436"/>
      <c r="T19" s="436"/>
    </row>
    <row r="20" spans="1:113" s="52"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3</v>
      </c>
      <c r="B21" s="423" t="s">
        <v>217</v>
      </c>
      <c r="C21" s="424"/>
      <c r="D21" s="427" t="s">
        <v>116</v>
      </c>
      <c r="E21" s="423" t="s">
        <v>502</v>
      </c>
      <c r="F21" s="424"/>
      <c r="G21" s="423" t="s">
        <v>267</v>
      </c>
      <c r="H21" s="424"/>
      <c r="I21" s="423" t="s">
        <v>115</v>
      </c>
      <c r="J21" s="424"/>
      <c r="K21" s="427" t="s">
        <v>114</v>
      </c>
      <c r="L21" s="423" t="s">
        <v>113</v>
      </c>
      <c r="M21" s="424"/>
      <c r="N21" s="423" t="s">
        <v>498</v>
      </c>
      <c r="O21" s="424"/>
      <c r="P21" s="427" t="s">
        <v>112</v>
      </c>
      <c r="Q21" s="433" t="s">
        <v>111</v>
      </c>
      <c r="R21" s="434"/>
      <c r="S21" s="433" t="s">
        <v>110</v>
      </c>
      <c r="T21" s="435"/>
    </row>
    <row r="22" spans="1:113" ht="204.75" customHeight="1" x14ac:dyDescent="0.25">
      <c r="A22" s="431"/>
      <c r="B22" s="425"/>
      <c r="C22" s="426"/>
      <c r="D22" s="429"/>
      <c r="E22" s="425"/>
      <c r="F22" s="426"/>
      <c r="G22" s="425"/>
      <c r="H22" s="426"/>
      <c r="I22" s="425"/>
      <c r="J22" s="426"/>
      <c r="K22" s="428"/>
      <c r="L22" s="425"/>
      <c r="M22" s="426"/>
      <c r="N22" s="425"/>
      <c r="O22" s="426"/>
      <c r="P22" s="428"/>
      <c r="Q22" s="96" t="s">
        <v>109</v>
      </c>
      <c r="R22" s="96" t="s">
        <v>472</v>
      </c>
      <c r="S22" s="96" t="s">
        <v>108</v>
      </c>
      <c r="T22" s="96" t="s">
        <v>107</v>
      </c>
    </row>
    <row r="23" spans="1:113" ht="51.75" customHeight="1" x14ac:dyDescent="0.25">
      <c r="A23" s="432"/>
      <c r="B23" s="145" t="s">
        <v>105</v>
      </c>
      <c r="C23" s="145" t="s">
        <v>106</v>
      </c>
      <c r="D23" s="428"/>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22" t="s">
        <v>508</v>
      </c>
      <c r="C29" s="422"/>
      <c r="D29" s="422"/>
      <c r="E29" s="422"/>
      <c r="F29" s="422"/>
      <c r="G29" s="422"/>
      <c r="H29" s="422"/>
      <c r="I29" s="422"/>
      <c r="J29" s="422"/>
      <c r="K29" s="422"/>
      <c r="L29" s="422"/>
      <c r="M29" s="422"/>
      <c r="N29" s="422"/>
      <c r="O29" s="422"/>
      <c r="P29" s="422"/>
      <c r="Q29" s="422"/>
      <c r="R29" s="422"/>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3" t="str">
        <f>'1. паспорт местоположение'!A5:C5</f>
        <v>Год раскрытия информации: 2022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1" t="s">
        <v>7</v>
      </c>
      <c r="F7" s="411"/>
      <c r="G7" s="411"/>
      <c r="H7" s="411"/>
      <c r="I7" s="411"/>
      <c r="J7" s="411"/>
      <c r="K7" s="411"/>
      <c r="L7" s="411"/>
      <c r="M7" s="411"/>
      <c r="N7" s="411"/>
      <c r="O7" s="411"/>
      <c r="P7" s="411"/>
      <c r="Q7" s="411"/>
      <c r="R7" s="411"/>
      <c r="S7" s="411"/>
      <c r="T7" s="411"/>
      <c r="U7" s="411"/>
      <c r="V7" s="411"/>
      <c r="W7" s="411"/>
      <c r="X7" s="411"/>
      <c r="Y7" s="41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2" t="str">
        <f>'1. паспорт местоположение'!A9</f>
        <v>Акционерное общество "Западная энергетическая компания"</v>
      </c>
      <c r="F9" s="412"/>
      <c r="G9" s="412"/>
      <c r="H9" s="412"/>
      <c r="I9" s="412"/>
      <c r="J9" s="412"/>
      <c r="K9" s="412"/>
      <c r="L9" s="412"/>
      <c r="M9" s="412"/>
      <c r="N9" s="412"/>
      <c r="O9" s="412"/>
      <c r="P9" s="412"/>
      <c r="Q9" s="412"/>
      <c r="R9" s="412"/>
      <c r="S9" s="412"/>
      <c r="T9" s="412"/>
      <c r="U9" s="412"/>
      <c r="V9" s="412"/>
      <c r="W9" s="412"/>
      <c r="X9" s="412"/>
      <c r="Y9" s="412"/>
    </row>
    <row r="10" spans="1:27" s="11" customFormat="1" ht="18.75" customHeight="1" x14ac:dyDescent="0.2">
      <c r="E10" s="416" t="s">
        <v>6</v>
      </c>
      <c r="F10" s="416"/>
      <c r="G10" s="416"/>
      <c r="H10" s="416"/>
      <c r="I10" s="416"/>
      <c r="J10" s="416"/>
      <c r="K10" s="416"/>
      <c r="L10" s="416"/>
      <c r="M10" s="416"/>
      <c r="N10" s="416"/>
      <c r="O10" s="416"/>
      <c r="P10" s="416"/>
      <c r="Q10" s="416"/>
      <c r="R10" s="416"/>
      <c r="S10" s="416"/>
      <c r="T10" s="416"/>
      <c r="U10" s="416"/>
      <c r="V10" s="416"/>
      <c r="W10" s="416"/>
      <c r="X10" s="416"/>
      <c r="Y10" s="4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2" t="str">
        <f>'1. паспорт местоположение'!A12</f>
        <v>M 22-06</v>
      </c>
      <c r="F12" s="412"/>
      <c r="G12" s="412"/>
      <c r="H12" s="412"/>
      <c r="I12" s="412"/>
      <c r="J12" s="412"/>
      <c r="K12" s="412"/>
      <c r="L12" s="412"/>
      <c r="M12" s="412"/>
      <c r="N12" s="412"/>
      <c r="O12" s="412"/>
      <c r="P12" s="412"/>
      <c r="Q12" s="412"/>
      <c r="R12" s="412"/>
      <c r="S12" s="412"/>
      <c r="T12" s="412"/>
      <c r="U12" s="412"/>
      <c r="V12" s="412"/>
      <c r="W12" s="412"/>
      <c r="X12" s="412"/>
      <c r="Y12" s="412"/>
    </row>
    <row r="13" spans="1:27" s="11" customFormat="1" ht="18.75" customHeight="1" x14ac:dyDescent="0.2">
      <c r="E13" s="416" t="s">
        <v>5</v>
      </c>
      <c r="F13" s="416"/>
      <c r="G13" s="416"/>
      <c r="H13" s="416"/>
      <c r="I13" s="416"/>
      <c r="J13" s="416"/>
      <c r="K13" s="416"/>
      <c r="L13" s="416"/>
      <c r="M13" s="416"/>
      <c r="N13" s="416"/>
      <c r="O13" s="416"/>
      <c r="P13" s="416"/>
      <c r="Q13" s="416"/>
      <c r="R13" s="416"/>
      <c r="S13" s="416"/>
      <c r="T13" s="416"/>
      <c r="U13" s="416"/>
      <c r="V13" s="416"/>
      <c r="W13" s="416"/>
      <c r="X13" s="416"/>
      <c r="Y13" s="4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8" t="str">
        <f>'1. паспорт местоположение'!A15</f>
        <v>Приобретение устройства испытательного  "Ретом-61" – 1 шт.</v>
      </c>
      <c r="F15" s="418"/>
      <c r="G15" s="418"/>
      <c r="H15" s="418"/>
      <c r="I15" s="418"/>
      <c r="J15" s="418"/>
      <c r="K15" s="418"/>
      <c r="L15" s="418"/>
      <c r="M15" s="418"/>
      <c r="N15" s="418"/>
      <c r="O15" s="418"/>
      <c r="P15" s="418"/>
      <c r="Q15" s="418"/>
      <c r="R15" s="418"/>
      <c r="S15" s="418"/>
      <c r="T15" s="418"/>
      <c r="U15" s="418"/>
      <c r="V15" s="418"/>
      <c r="W15" s="418"/>
      <c r="X15" s="418"/>
      <c r="Y15" s="418"/>
    </row>
    <row r="16" spans="1:27" s="3" customFormat="1" ht="15" customHeight="1" x14ac:dyDescent="0.2">
      <c r="E16" s="416" t="s">
        <v>4</v>
      </c>
      <c r="F16" s="416"/>
      <c r="G16" s="416"/>
      <c r="H16" s="416"/>
      <c r="I16" s="416"/>
      <c r="J16" s="416"/>
      <c r="K16" s="416"/>
      <c r="L16" s="416"/>
      <c r="M16" s="416"/>
      <c r="N16" s="416"/>
      <c r="O16" s="416"/>
      <c r="P16" s="416"/>
      <c r="Q16" s="416"/>
      <c r="R16" s="416"/>
      <c r="S16" s="416"/>
      <c r="T16" s="416"/>
      <c r="U16" s="416"/>
      <c r="V16" s="416"/>
      <c r="W16" s="416"/>
      <c r="X16" s="416"/>
      <c r="Y16" s="41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475</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2" customFormat="1" ht="21" customHeight="1" x14ac:dyDescent="0.25"/>
    <row r="21" spans="1:27" ht="15.75" customHeight="1" x14ac:dyDescent="0.25">
      <c r="A21" s="438" t="s">
        <v>3</v>
      </c>
      <c r="B21" s="441" t="s">
        <v>482</v>
      </c>
      <c r="C21" s="442"/>
      <c r="D21" s="441" t="s">
        <v>484</v>
      </c>
      <c r="E21" s="442"/>
      <c r="F21" s="433" t="s">
        <v>88</v>
      </c>
      <c r="G21" s="435"/>
      <c r="H21" s="435"/>
      <c r="I21" s="434"/>
      <c r="J21" s="438" t="s">
        <v>485</v>
      </c>
      <c r="K21" s="441" t="s">
        <v>486</v>
      </c>
      <c r="L21" s="442"/>
      <c r="M21" s="441" t="s">
        <v>487</v>
      </c>
      <c r="N21" s="442"/>
      <c r="O21" s="441" t="s">
        <v>474</v>
      </c>
      <c r="P21" s="442"/>
      <c r="Q21" s="441" t="s">
        <v>121</v>
      </c>
      <c r="R21" s="442"/>
      <c r="S21" s="438" t="s">
        <v>120</v>
      </c>
      <c r="T21" s="438" t="s">
        <v>488</v>
      </c>
      <c r="U21" s="438" t="s">
        <v>483</v>
      </c>
      <c r="V21" s="441" t="s">
        <v>119</v>
      </c>
      <c r="W21" s="442"/>
      <c r="X21" s="433" t="s">
        <v>111</v>
      </c>
      <c r="Y21" s="435"/>
      <c r="Z21" s="433" t="s">
        <v>110</v>
      </c>
      <c r="AA21" s="435"/>
    </row>
    <row r="22" spans="1:27" ht="216" customHeight="1" x14ac:dyDescent="0.25">
      <c r="A22" s="439"/>
      <c r="B22" s="443"/>
      <c r="C22" s="444"/>
      <c r="D22" s="443"/>
      <c r="E22" s="444"/>
      <c r="F22" s="433" t="s">
        <v>118</v>
      </c>
      <c r="G22" s="434"/>
      <c r="H22" s="433" t="s">
        <v>117</v>
      </c>
      <c r="I22" s="434"/>
      <c r="J22" s="440"/>
      <c r="K22" s="443"/>
      <c r="L22" s="444"/>
      <c r="M22" s="443"/>
      <c r="N22" s="444"/>
      <c r="O22" s="443"/>
      <c r="P22" s="444"/>
      <c r="Q22" s="443"/>
      <c r="R22" s="444"/>
      <c r="S22" s="440"/>
      <c r="T22" s="440"/>
      <c r="U22" s="440"/>
      <c r="V22" s="443"/>
      <c r="W22" s="444"/>
      <c r="X22" s="96" t="s">
        <v>109</v>
      </c>
      <c r="Y22" s="96" t="s">
        <v>472</v>
      </c>
      <c r="Z22" s="96" t="s">
        <v>108</v>
      </c>
      <c r="AA22" s="96" t="s">
        <v>107</v>
      </c>
    </row>
    <row r="23" spans="1:27" ht="60" customHeight="1" x14ac:dyDescent="0.25">
      <c r="A23" s="440"/>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7"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3" t="str">
        <f>'1. паспорт местоположение'!A5:C5</f>
        <v>Год раскрытия информации: 2022 год</v>
      </c>
      <c r="B5" s="403"/>
      <c r="C5" s="403"/>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1" t="s">
        <v>7</v>
      </c>
      <c r="B7" s="411"/>
      <c r="C7" s="411"/>
      <c r="D7" s="12"/>
      <c r="E7" s="12"/>
      <c r="F7" s="12"/>
      <c r="G7" s="12"/>
      <c r="H7" s="12"/>
      <c r="I7" s="12"/>
      <c r="J7" s="12"/>
      <c r="K7" s="12"/>
      <c r="L7" s="12"/>
      <c r="M7" s="12"/>
      <c r="N7" s="12"/>
      <c r="O7" s="12"/>
      <c r="P7" s="12"/>
      <c r="Q7" s="12"/>
      <c r="R7" s="12"/>
      <c r="S7" s="12"/>
      <c r="T7" s="12"/>
      <c r="U7" s="12"/>
    </row>
    <row r="8" spans="1:29" s="11" customFormat="1" ht="18.75" x14ac:dyDescent="0.2">
      <c r="A8" s="411"/>
      <c r="B8" s="411"/>
      <c r="C8" s="411"/>
      <c r="D8" s="13"/>
      <c r="E8" s="13"/>
      <c r="F8" s="13"/>
      <c r="G8" s="13"/>
      <c r="H8" s="12"/>
      <c r="I8" s="12"/>
      <c r="J8" s="12"/>
      <c r="K8" s="12"/>
      <c r="L8" s="12"/>
      <c r="M8" s="12"/>
      <c r="N8" s="12"/>
      <c r="O8" s="12"/>
      <c r="P8" s="12"/>
      <c r="Q8" s="12"/>
      <c r="R8" s="12"/>
      <c r="S8" s="12"/>
      <c r="T8" s="12"/>
      <c r="U8" s="12"/>
    </row>
    <row r="9" spans="1:29" s="11" customFormat="1" ht="18.75" x14ac:dyDescent="0.2">
      <c r="A9" s="412" t="str">
        <f>'1. паспорт местоположение'!A9:C9</f>
        <v>Акционерное общество "Западная энергетическая компания"</v>
      </c>
      <c r="B9" s="412"/>
      <c r="C9" s="412"/>
      <c r="D9" s="7"/>
      <c r="E9" s="7"/>
      <c r="F9" s="7"/>
      <c r="G9" s="7"/>
      <c r="H9" s="12"/>
      <c r="I9" s="12"/>
      <c r="J9" s="12"/>
      <c r="K9" s="12"/>
      <c r="L9" s="12"/>
      <c r="M9" s="12"/>
      <c r="N9" s="12"/>
      <c r="O9" s="12"/>
      <c r="P9" s="12"/>
      <c r="Q9" s="12"/>
      <c r="R9" s="12"/>
      <c r="S9" s="12"/>
      <c r="T9" s="12"/>
      <c r="U9" s="12"/>
    </row>
    <row r="10" spans="1:29" s="11" customFormat="1" ht="18.75" x14ac:dyDescent="0.2">
      <c r="A10" s="416" t="s">
        <v>6</v>
      </c>
      <c r="B10" s="416"/>
      <c r="C10" s="416"/>
      <c r="D10" s="5"/>
      <c r="E10" s="5"/>
      <c r="F10" s="5"/>
      <c r="G10" s="5"/>
      <c r="H10" s="12"/>
      <c r="I10" s="12"/>
      <c r="J10" s="12"/>
      <c r="K10" s="12"/>
      <c r="L10" s="12"/>
      <c r="M10" s="12"/>
      <c r="N10" s="12"/>
      <c r="O10" s="12"/>
      <c r="P10" s="12"/>
      <c r="Q10" s="12"/>
      <c r="R10" s="12"/>
      <c r="S10" s="12"/>
      <c r="T10" s="12"/>
      <c r="U10" s="12"/>
    </row>
    <row r="11" spans="1:29" s="11" customFormat="1" ht="18.75" x14ac:dyDescent="0.2">
      <c r="A11" s="411"/>
      <c r="B11" s="411"/>
      <c r="C11" s="411"/>
      <c r="D11" s="13"/>
      <c r="E11" s="13"/>
      <c r="F11" s="13"/>
      <c r="G11" s="13"/>
      <c r="H11" s="12"/>
      <c r="I11" s="12"/>
      <c r="J11" s="12"/>
      <c r="K11" s="12"/>
      <c r="L11" s="12"/>
      <c r="M11" s="12"/>
      <c r="N11" s="12"/>
      <c r="O11" s="12"/>
      <c r="P11" s="12"/>
      <c r="Q11" s="12"/>
      <c r="R11" s="12"/>
      <c r="S11" s="12"/>
      <c r="T11" s="12"/>
      <c r="U11" s="12"/>
    </row>
    <row r="12" spans="1:29" s="11" customFormat="1" ht="18.75" x14ac:dyDescent="0.2">
      <c r="A12" s="412" t="str">
        <f>'1. паспорт местоположение'!A12:C12</f>
        <v>M 22-06</v>
      </c>
      <c r="B12" s="412"/>
      <c r="C12" s="412"/>
      <c r="D12" s="7"/>
      <c r="E12" s="7"/>
      <c r="F12" s="7"/>
      <c r="G12" s="7"/>
      <c r="H12" s="12"/>
      <c r="I12" s="12"/>
      <c r="J12" s="12"/>
      <c r="K12" s="12"/>
      <c r="L12" s="12"/>
      <c r="M12" s="12"/>
      <c r="N12" s="12"/>
      <c r="O12" s="12"/>
      <c r="P12" s="12"/>
      <c r="Q12" s="12"/>
      <c r="R12" s="12"/>
      <c r="S12" s="12"/>
      <c r="T12" s="12"/>
      <c r="U12" s="12"/>
    </row>
    <row r="13" spans="1:29" s="11" customFormat="1" ht="18.75" x14ac:dyDescent="0.2">
      <c r="A13" s="416" t="s">
        <v>5</v>
      </c>
      <c r="B13" s="416"/>
      <c r="C13" s="4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3" customFormat="1" ht="78.75" customHeight="1" x14ac:dyDescent="0.2">
      <c r="A15" s="418" t="str">
        <f>'1. паспорт местоположение'!A15</f>
        <v>Приобретение устройства испытательного  "Ретом-61" – 1 шт.</v>
      </c>
      <c r="B15" s="418"/>
      <c r="C15" s="418"/>
      <c r="D15" s="7"/>
      <c r="E15" s="7"/>
      <c r="F15" s="7"/>
      <c r="G15" s="7"/>
      <c r="H15" s="7"/>
      <c r="I15" s="7"/>
      <c r="J15" s="7"/>
      <c r="K15" s="7"/>
      <c r="L15" s="7"/>
      <c r="M15" s="7"/>
      <c r="N15" s="7"/>
      <c r="O15" s="7"/>
      <c r="P15" s="7"/>
      <c r="Q15" s="7"/>
      <c r="R15" s="7"/>
      <c r="S15" s="7"/>
      <c r="T15" s="7"/>
      <c r="U15" s="7"/>
    </row>
    <row r="16" spans="1:29" s="3" customFormat="1" ht="15" customHeight="1" x14ac:dyDescent="0.2">
      <c r="A16" s="416" t="s">
        <v>4</v>
      </c>
      <c r="B16" s="416"/>
      <c r="C16" s="416"/>
      <c r="D16" s="5"/>
      <c r="E16" s="5"/>
      <c r="F16" s="5"/>
      <c r="G16" s="5"/>
      <c r="H16" s="5"/>
      <c r="I16" s="5"/>
      <c r="J16" s="5"/>
      <c r="K16" s="5"/>
      <c r="L16" s="5"/>
      <c r="M16" s="5"/>
      <c r="N16" s="5"/>
      <c r="O16" s="5"/>
      <c r="P16" s="5"/>
      <c r="Q16" s="5"/>
      <c r="R16" s="5"/>
      <c r="S16" s="5"/>
      <c r="T16" s="5"/>
      <c r="U16" s="5"/>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467</v>
      </c>
      <c r="B18" s="420"/>
      <c r="C18" s="4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550</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551</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
        <v>608</v>
      </c>
      <c r="D24" s="26"/>
      <c r="E24" s="184"/>
      <c r="F24" s="26"/>
      <c r="G24" s="26"/>
      <c r="H24" s="26"/>
      <c r="I24" s="26"/>
      <c r="J24" s="26"/>
      <c r="K24" s="26"/>
      <c r="L24" s="26"/>
      <c r="M24" s="26"/>
      <c r="N24" s="26"/>
      <c r="O24" s="26"/>
      <c r="P24" s="26"/>
      <c r="Q24" s="26"/>
      <c r="R24" s="26"/>
      <c r="S24" s="26"/>
      <c r="T24" s="26"/>
      <c r="U24" s="26"/>
    </row>
    <row r="25" spans="1:21" ht="47.25" x14ac:dyDescent="0.25">
      <c r="A25" s="27" t="s">
        <v>59</v>
      </c>
      <c r="B25" s="29" t="s">
        <v>501</v>
      </c>
      <c r="C25" s="256" t="s">
        <v>609</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534</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552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3" t="str">
        <f>'1. паспорт местоположение'!A5:C5</f>
        <v>Год раскрытия информации: 2022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140"/>
      <c r="AB6" s="140"/>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140"/>
      <c r="AB7" s="140"/>
    </row>
    <row r="8" spans="1:28" x14ac:dyDescent="0.25">
      <c r="A8" s="412" t="str">
        <f>'1. паспорт местоположение'!A9</f>
        <v>Акционерное общество "Западная энергетическая компания"</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41"/>
      <c r="AB8" s="141"/>
    </row>
    <row r="9" spans="1:28" ht="15.75"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142"/>
      <c r="AB9" s="142"/>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140"/>
      <c r="AB10" s="140"/>
    </row>
    <row r="11" spans="1:28" x14ac:dyDescent="0.25">
      <c r="A11" s="412" t="str">
        <f>'1. паспорт местоположение'!A12:C12</f>
        <v>M 22-06</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41"/>
      <c r="AB11" s="141"/>
    </row>
    <row r="12" spans="1:28" ht="15.75"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142"/>
      <c r="AB12" s="142"/>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ht="57" customHeight="1" x14ac:dyDescent="0.25">
      <c r="A14" s="418" t="str">
        <f>'1. паспорт местоположение'!A15</f>
        <v>Приобретение устройства испытательного  "Ретом-61" – 1 шт.</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1"/>
      <c r="AB14" s="141"/>
    </row>
    <row r="15" spans="1:28" ht="15.75"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142"/>
      <c r="AB15" s="142"/>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51"/>
      <c r="AB16" s="151"/>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51"/>
      <c r="AB17" s="151"/>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51"/>
      <c r="AB18" s="151"/>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51"/>
      <c r="AB19" s="151"/>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52"/>
      <c r="AB20" s="152"/>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52"/>
      <c r="AB21" s="152"/>
    </row>
    <row r="22" spans="1:28" x14ac:dyDescent="0.25">
      <c r="A22" s="446" t="s">
        <v>499</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53"/>
      <c r="AB22" s="153"/>
    </row>
    <row r="23" spans="1:28" ht="32.25" customHeight="1" x14ac:dyDescent="0.25">
      <c r="A23" s="448" t="s">
        <v>353</v>
      </c>
      <c r="B23" s="449"/>
      <c r="C23" s="449"/>
      <c r="D23" s="449"/>
      <c r="E23" s="449"/>
      <c r="F23" s="449"/>
      <c r="G23" s="449"/>
      <c r="H23" s="449"/>
      <c r="I23" s="449"/>
      <c r="J23" s="449"/>
      <c r="K23" s="449"/>
      <c r="L23" s="450"/>
      <c r="M23" s="447" t="s">
        <v>354</v>
      </c>
      <c r="N23" s="447"/>
      <c r="O23" s="447"/>
      <c r="P23" s="447"/>
      <c r="Q23" s="447"/>
      <c r="R23" s="447"/>
      <c r="S23" s="447"/>
      <c r="T23" s="447"/>
      <c r="U23" s="447"/>
      <c r="V23" s="447"/>
      <c r="W23" s="447"/>
      <c r="X23" s="447"/>
      <c r="Y23" s="447"/>
      <c r="Z23" s="447"/>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3" t="str">
        <f>'1. паспорт местоположение'!A5:C5</f>
        <v>Год раскрытия информации: 2022 год</v>
      </c>
      <c r="B5" s="403"/>
      <c r="C5" s="403"/>
      <c r="D5" s="403"/>
      <c r="E5" s="403"/>
      <c r="F5" s="403"/>
      <c r="G5" s="403"/>
      <c r="H5" s="403"/>
      <c r="I5" s="403"/>
      <c r="J5" s="403"/>
      <c r="K5" s="403"/>
      <c r="L5" s="403"/>
      <c r="M5" s="403"/>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1" t="s">
        <v>7</v>
      </c>
      <c r="B7" s="411"/>
      <c r="C7" s="411"/>
      <c r="D7" s="411"/>
      <c r="E7" s="411"/>
      <c r="F7" s="411"/>
      <c r="G7" s="411"/>
      <c r="H7" s="411"/>
      <c r="I7" s="411"/>
      <c r="J7" s="411"/>
      <c r="K7" s="411"/>
      <c r="L7" s="411"/>
      <c r="M7" s="411"/>
      <c r="N7" s="140"/>
      <c r="O7" s="140"/>
      <c r="P7" s="140"/>
      <c r="Q7" s="140"/>
      <c r="R7" s="140"/>
      <c r="S7" s="140"/>
      <c r="T7" s="140"/>
      <c r="U7" s="140"/>
      <c r="V7" s="140"/>
      <c r="W7" s="140"/>
      <c r="X7" s="140"/>
    </row>
    <row r="8" spans="1:26" s="11" customFormat="1" ht="18.75" x14ac:dyDescent="0.2">
      <c r="A8" s="411"/>
      <c r="B8" s="411"/>
      <c r="C8" s="411"/>
      <c r="D8" s="411"/>
      <c r="E8" s="411"/>
      <c r="F8" s="411"/>
      <c r="G8" s="411"/>
      <c r="H8" s="411"/>
      <c r="I8" s="411"/>
      <c r="J8" s="411"/>
      <c r="K8" s="411"/>
      <c r="L8" s="411"/>
      <c r="M8" s="411"/>
      <c r="N8" s="140"/>
      <c r="O8" s="140"/>
      <c r="P8" s="140"/>
      <c r="Q8" s="140"/>
      <c r="R8" s="140"/>
      <c r="S8" s="140"/>
      <c r="T8" s="140"/>
      <c r="U8" s="140"/>
      <c r="V8" s="140"/>
      <c r="W8" s="140"/>
      <c r="X8" s="140"/>
    </row>
    <row r="9" spans="1:26" s="11" customFormat="1" ht="18.75" x14ac:dyDescent="0.2">
      <c r="A9" s="412" t="str">
        <f>'1. паспорт местоположение'!A9:C9</f>
        <v>Акционерное общество "Западная энергетическая компания"</v>
      </c>
      <c r="B9" s="412"/>
      <c r="C9" s="412"/>
      <c r="D9" s="412"/>
      <c r="E9" s="412"/>
      <c r="F9" s="412"/>
      <c r="G9" s="412"/>
      <c r="H9" s="412"/>
      <c r="I9" s="412"/>
      <c r="J9" s="412"/>
      <c r="K9" s="412"/>
      <c r="L9" s="412"/>
      <c r="M9" s="412"/>
      <c r="N9" s="140"/>
      <c r="O9" s="140"/>
      <c r="P9" s="140"/>
      <c r="Q9" s="140"/>
      <c r="R9" s="140"/>
      <c r="S9" s="140"/>
      <c r="T9" s="140"/>
      <c r="U9" s="140"/>
      <c r="V9" s="140"/>
      <c r="W9" s="140"/>
      <c r="X9" s="140"/>
    </row>
    <row r="10" spans="1:26" s="11" customFormat="1" ht="18.75" x14ac:dyDescent="0.2">
      <c r="A10" s="416" t="s">
        <v>6</v>
      </c>
      <c r="B10" s="416"/>
      <c r="C10" s="416"/>
      <c r="D10" s="416"/>
      <c r="E10" s="416"/>
      <c r="F10" s="416"/>
      <c r="G10" s="416"/>
      <c r="H10" s="416"/>
      <c r="I10" s="416"/>
      <c r="J10" s="416"/>
      <c r="K10" s="416"/>
      <c r="L10" s="416"/>
      <c r="M10" s="416"/>
      <c r="N10" s="140"/>
      <c r="O10" s="140"/>
      <c r="P10" s="140"/>
      <c r="Q10" s="140"/>
      <c r="R10" s="140"/>
      <c r="S10" s="140"/>
      <c r="T10" s="140"/>
      <c r="U10" s="140"/>
      <c r="V10" s="140"/>
      <c r="W10" s="140"/>
      <c r="X10" s="140"/>
    </row>
    <row r="11" spans="1:26" s="11" customFormat="1" ht="18.75" x14ac:dyDescent="0.2">
      <c r="A11" s="411"/>
      <c r="B11" s="411"/>
      <c r="C11" s="411"/>
      <c r="D11" s="411"/>
      <c r="E11" s="411"/>
      <c r="F11" s="411"/>
      <c r="G11" s="411"/>
      <c r="H11" s="411"/>
      <c r="I11" s="411"/>
      <c r="J11" s="411"/>
      <c r="K11" s="411"/>
      <c r="L11" s="411"/>
      <c r="M11" s="411"/>
      <c r="N11" s="140"/>
      <c r="O11" s="140"/>
      <c r="P11" s="140"/>
      <c r="Q11" s="140"/>
      <c r="R11" s="140"/>
      <c r="S11" s="140"/>
      <c r="T11" s="140"/>
      <c r="U11" s="140"/>
      <c r="V11" s="140"/>
      <c r="W11" s="140"/>
      <c r="X11" s="140"/>
    </row>
    <row r="12" spans="1:26" s="11" customFormat="1" ht="18.75" x14ac:dyDescent="0.2">
      <c r="A12" s="412" t="str">
        <f>'1. паспорт местоположение'!A12:C12</f>
        <v>M 22-06</v>
      </c>
      <c r="B12" s="412"/>
      <c r="C12" s="412"/>
      <c r="D12" s="412"/>
      <c r="E12" s="412"/>
      <c r="F12" s="412"/>
      <c r="G12" s="412"/>
      <c r="H12" s="412"/>
      <c r="I12" s="412"/>
      <c r="J12" s="412"/>
      <c r="K12" s="412"/>
      <c r="L12" s="412"/>
      <c r="M12" s="412"/>
      <c r="N12" s="140"/>
      <c r="O12" s="140"/>
      <c r="P12" s="140"/>
      <c r="Q12" s="140"/>
      <c r="R12" s="140"/>
      <c r="S12" s="140"/>
      <c r="T12" s="140"/>
      <c r="U12" s="140"/>
      <c r="V12" s="140"/>
      <c r="W12" s="140"/>
      <c r="X12" s="140"/>
    </row>
    <row r="13" spans="1:26" s="11" customFormat="1" ht="18.75" x14ac:dyDescent="0.2">
      <c r="A13" s="416" t="s">
        <v>5</v>
      </c>
      <c r="B13" s="416"/>
      <c r="C13" s="416"/>
      <c r="D13" s="416"/>
      <c r="E13" s="416"/>
      <c r="F13" s="416"/>
      <c r="G13" s="416"/>
      <c r="H13" s="416"/>
      <c r="I13" s="416"/>
      <c r="J13" s="416"/>
      <c r="K13" s="416"/>
      <c r="L13" s="416"/>
      <c r="M13" s="416"/>
      <c r="N13" s="140"/>
      <c r="O13" s="140"/>
      <c r="P13" s="140"/>
      <c r="Q13" s="140"/>
      <c r="R13" s="140"/>
      <c r="S13" s="140"/>
      <c r="T13" s="140"/>
      <c r="U13" s="140"/>
      <c r="V13" s="140"/>
      <c r="W13" s="140"/>
      <c r="X13" s="140"/>
    </row>
    <row r="14" spans="1:26" s="8" customFormat="1" ht="15.75" customHeight="1" x14ac:dyDescent="0.2">
      <c r="A14" s="417"/>
      <c r="B14" s="417"/>
      <c r="C14" s="417"/>
      <c r="D14" s="417"/>
      <c r="E14" s="417"/>
      <c r="F14" s="417"/>
      <c r="G14" s="417"/>
      <c r="H14" s="417"/>
      <c r="I14" s="417"/>
      <c r="J14" s="417"/>
      <c r="K14" s="417"/>
      <c r="L14" s="417"/>
      <c r="M14" s="417"/>
      <c r="N14" s="207"/>
      <c r="O14" s="207"/>
      <c r="P14" s="207"/>
      <c r="Q14" s="207"/>
      <c r="R14" s="207"/>
      <c r="S14" s="207"/>
      <c r="T14" s="207"/>
      <c r="U14" s="207"/>
      <c r="V14" s="207"/>
      <c r="W14" s="207"/>
      <c r="X14" s="207"/>
    </row>
    <row r="15" spans="1:26" s="3" customFormat="1" ht="54.75" customHeight="1" x14ac:dyDescent="0.2">
      <c r="A15" s="457" t="str">
        <f>'1. паспорт местоположение'!A15</f>
        <v>Приобретение устройства испытательного  "Ретом-61" – 1 шт.</v>
      </c>
      <c r="B15" s="457"/>
      <c r="C15" s="457"/>
      <c r="D15" s="457"/>
      <c r="E15" s="457"/>
      <c r="F15" s="457"/>
      <c r="G15" s="457"/>
      <c r="H15" s="457"/>
      <c r="I15" s="457"/>
      <c r="J15" s="457"/>
      <c r="K15" s="457"/>
      <c r="L15" s="457"/>
      <c r="M15" s="457"/>
      <c r="N15" s="155"/>
      <c r="O15" s="155"/>
      <c r="P15" s="155"/>
      <c r="Q15" s="155"/>
      <c r="R15" s="155"/>
      <c r="S15" s="155"/>
      <c r="T15" s="155"/>
      <c r="U15" s="155"/>
      <c r="V15" s="155"/>
      <c r="W15" s="155"/>
      <c r="X15" s="155"/>
    </row>
    <row r="16" spans="1:26" s="3" customFormat="1" ht="15" customHeight="1" x14ac:dyDescent="0.2">
      <c r="A16" s="416" t="s">
        <v>4</v>
      </c>
      <c r="B16" s="416"/>
      <c r="C16" s="416"/>
      <c r="D16" s="416"/>
      <c r="E16" s="416"/>
      <c r="F16" s="416"/>
      <c r="G16" s="416"/>
      <c r="H16" s="416"/>
      <c r="I16" s="416"/>
      <c r="J16" s="416"/>
      <c r="K16" s="416"/>
      <c r="L16" s="416"/>
      <c r="M16" s="416"/>
      <c r="N16" s="142"/>
      <c r="O16" s="142"/>
      <c r="P16" s="142"/>
      <c r="Q16" s="142"/>
      <c r="R16" s="142"/>
      <c r="S16" s="142"/>
      <c r="T16" s="142"/>
      <c r="U16" s="142"/>
      <c r="V16" s="142"/>
      <c r="W16" s="142"/>
      <c r="X16" s="142"/>
    </row>
    <row r="17" spans="1:24" s="3" customFormat="1" ht="15" customHeight="1" x14ac:dyDescent="0.2">
      <c r="A17" s="419"/>
      <c r="B17" s="419"/>
      <c r="C17" s="419"/>
      <c r="D17" s="419"/>
      <c r="E17" s="419"/>
      <c r="F17" s="419"/>
      <c r="G17" s="419"/>
      <c r="H17" s="419"/>
      <c r="I17" s="419"/>
      <c r="J17" s="419"/>
      <c r="K17" s="419"/>
      <c r="L17" s="419"/>
      <c r="M17" s="419"/>
      <c r="N17" s="208"/>
      <c r="O17" s="208"/>
      <c r="P17" s="208"/>
      <c r="Q17" s="208"/>
      <c r="R17" s="208"/>
      <c r="S17" s="208"/>
      <c r="T17" s="208"/>
      <c r="U17" s="208"/>
    </row>
    <row r="18" spans="1:24" s="3" customFormat="1" ht="91.5" customHeight="1" x14ac:dyDescent="0.2">
      <c r="A18" s="452" t="s">
        <v>476</v>
      </c>
      <c r="B18" s="452"/>
      <c r="C18" s="452"/>
      <c r="D18" s="452"/>
      <c r="E18" s="452"/>
      <c r="F18" s="452"/>
      <c r="G18" s="452"/>
      <c r="H18" s="452"/>
      <c r="I18" s="452"/>
      <c r="J18" s="452"/>
      <c r="K18" s="452"/>
      <c r="L18" s="452"/>
      <c r="M18" s="452"/>
      <c r="N18" s="6"/>
      <c r="O18" s="6"/>
      <c r="P18" s="6"/>
      <c r="Q18" s="6"/>
      <c r="R18" s="6"/>
      <c r="S18" s="6"/>
      <c r="T18" s="6"/>
      <c r="U18" s="6"/>
      <c r="V18" s="6"/>
      <c r="W18" s="6"/>
      <c r="X18" s="6"/>
    </row>
    <row r="19" spans="1:24" s="3" customFormat="1" ht="78" customHeight="1" x14ac:dyDescent="0.2">
      <c r="A19" s="453" t="s">
        <v>3</v>
      </c>
      <c r="B19" s="453" t="s">
        <v>82</v>
      </c>
      <c r="C19" s="453" t="s">
        <v>81</v>
      </c>
      <c r="D19" s="453" t="s">
        <v>73</v>
      </c>
      <c r="E19" s="454" t="s">
        <v>80</v>
      </c>
      <c r="F19" s="455"/>
      <c r="G19" s="455"/>
      <c r="H19" s="455"/>
      <c r="I19" s="456"/>
      <c r="J19" s="453" t="s">
        <v>79</v>
      </c>
      <c r="K19" s="453"/>
      <c r="L19" s="453"/>
      <c r="M19" s="453"/>
      <c r="N19" s="208"/>
      <c r="O19" s="208"/>
      <c r="P19" s="208"/>
      <c r="Q19" s="208"/>
      <c r="R19" s="208"/>
      <c r="S19" s="208"/>
      <c r="T19" s="208"/>
      <c r="U19" s="208"/>
    </row>
    <row r="20" spans="1:24" s="3" customFormat="1" ht="51" customHeight="1" x14ac:dyDescent="0.2">
      <c r="A20" s="453"/>
      <c r="B20" s="453"/>
      <c r="C20" s="453"/>
      <c r="D20" s="453"/>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541</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A16" sqref="A16:P16"/>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70" t="str">
        <f>'[1]1. паспорт местоположение'!A5:C5</f>
        <v>Год раскрытия информации: 2022 год</v>
      </c>
      <c r="B5" s="470"/>
      <c r="C5" s="470"/>
      <c r="D5" s="470"/>
      <c r="E5" s="470"/>
      <c r="F5" s="470"/>
      <c r="G5" s="470"/>
      <c r="H5" s="470"/>
      <c r="I5" s="470"/>
      <c r="J5" s="470"/>
      <c r="K5" s="470"/>
      <c r="L5" s="470"/>
      <c r="M5" s="470"/>
      <c r="N5" s="470"/>
      <c r="O5" s="470"/>
      <c r="P5" s="470"/>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70" t="s">
        <v>7</v>
      </c>
      <c r="B7" s="470"/>
      <c r="C7" s="470"/>
      <c r="D7" s="470"/>
      <c r="E7" s="470"/>
      <c r="F7" s="470"/>
      <c r="G7" s="470"/>
      <c r="H7" s="470"/>
      <c r="I7" s="470"/>
      <c r="J7" s="470"/>
      <c r="K7" s="470"/>
      <c r="L7" s="470"/>
      <c r="M7" s="470"/>
      <c r="N7" s="470"/>
      <c r="O7" s="470"/>
      <c r="P7" s="470"/>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71" t="str">
        <f>'[1]1. паспорт местоположение'!A9:C9</f>
        <v xml:space="preserve">Акционерное общество "Западная энергетическая компания" </v>
      </c>
      <c r="B9" s="471"/>
      <c r="C9" s="471"/>
      <c r="D9" s="471"/>
      <c r="E9" s="471"/>
      <c r="F9" s="471"/>
      <c r="G9" s="471"/>
      <c r="H9" s="471"/>
      <c r="I9" s="471"/>
      <c r="J9" s="471"/>
      <c r="K9" s="471"/>
      <c r="L9" s="471"/>
      <c r="M9" s="471"/>
      <c r="N9" s="471"/>
      <c r="O9" s="471"/>
      <c r="P9" s="4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69" t="s">
        <v>6</v>
      </c>
      <c r="B10" s="469"/>
      <c r="C10" s="469"/>
      <c r="D10" s="469"/>
      <c r="E10" s="469"/>
      <c r="F10" s="469"/>
      <c r="G10" s="469"/>
      <c r="H10" s="469"/>
      <c r="I10" s="469"/>
      <c r="J10" s="469"/>
      <c r="K10" s="469"/>
      <c r="L10" s="469"/>
      <c r="M10" s="469"/>
      <c r="N10" s="469"/>
      <c r="O10" s="469"/>
      <c r="P10" s="469"/>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71" t="str">
        <f>'1. паспорт местоположение'!A12:C12</f>
        <v>M 22-06</v>
      </c>
      <c r="B12" s="471"/>
      <c r="C12" s="471"/>
      <c r="D12" s="471"/>
      <c r="E12" s="471"/>
      <c r="F12" s="471"/>
      <c r="G12" s="471"/>
      <c r="H12" s="471"/>
      <c r="I12" s="471"/>
      <c r="J12" s="471"/>
      <c r="K12" s="471"/>
      <c r="L12" s="471"/>
      <c r="M12" s="471"/>
      <c r="N12" s="471"/>
      <c r="O12" s="471"/>
      <c r="P12" s="4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69" t="s">
        <v>5</v>
      </c>
      <c r="B13" s="469"/>
      <c r="C13" s="469"/>
      <c r="D13" s="469"/>
      <c r="E13" s="469"/>
      <c r="F13" s="469"/>
      <c r="G13" s="469"/>
      <c r="H13" s="469"/>
      <c r="I13" s="469"/>
      <c r="J13" s="469"/>
      <c r="K13" s="469"/>
      <c r="L13" s="469"/>
      <c r="M13" s="469"/>
      <c r="N13" s="469"/>
      <c r="O13" s="469"/>
      <c r="P13" s="469"/>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0" t="str">
        <f>'1. паспорт местоположение'!A15:C15</f>
        <v>Приобретение устройства испытательного  "Ретом-61" – 1 шт.</v>
      </c>
      <c r="B15" s="460"/>
      <c r="C15" s="460"/>
      <c r="D15" s="460"/>
      <c r="E15" s="460"/>
      <c r="F15" s="460"/>
      <c r="G15" s="460"/>
      <c r="H15" s="460"/>
      <c r="I15" s="460"/>
      <c r="J15" s="460"/>
      <c r="K15" s="460"/>
      <c r="L15" s="460"/>
      <c r="M15" s="460"/>
      <c r="N15" s="460"/>
      <c r="O15" s="460"/>
      <c r="P15" s="460"/>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1" t="s">
        <v>4</v>
      </c>
      <c r="B16" s="461"/>
      <c r="C16" s="461"/>
      <c r="D16" s="461"/>
      <c r="E16" s="461"/>
      <c r="F16" s="461"/>
      <c r="G16" s="461"/>
      <c r="H16" s="461"/>
      <c r="I16" s="461"/>
      <c r="J16" s="461"/>
      <c r="K16" s="461"/>
      <c r="L16" s="461"/>
      <c r="M16" s="461"/>
      <c r="N16" s="461"/>
      <c r="O16" s="461"/>
      <c r="P16" s="461"/>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2" t="s">
        <v>477</v>
      </c>
      <c r="B18" s="462"/>
      <c r="C18" s="462"/>
      <c r="D18" s="462"/>
      <c r="E18" s="462"/>
      <c r="F18" s="462"/>
      <c r="G18" s="462"/>
      <c r="H18" s="462"/>
      <c r="I18" s="462"/>
      <c r="J18" s="462"/>
      <c r="K18" s="462"/>
      <c r="L18" s="462"/>
      <c r="M18" s="462"/>
      <c r="N18" s="462"/>
      <c r="O18" s="462"/>
      <c r="P18" s="462"/>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2011666.6666666667</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3" t="s">
        <v>324</v>
      </c>
      <c r="E27" s="464"/>
      <c r="F27" s="465"/>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201.16666666666669</v>
      </c>
      <c r="C28" s="272"/>
      <c r="D28" s="463" t="s">
        <v>322</v>
      </c>
      <c r="E28" s="464"/>
      <c r="F28" s="465"/>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3" t="s">
        <v>560</v>
      </c>
      <c r="E29" s="464"/>
      <c r="F29" s="465"/>
      <c r="G29" s="289">
        <f>L87</f>
        <v>-2997836.4106717352</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3"/>
      <c r="E30" s="464"/>
      <c r="F30" s="465"/>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561</v>
      </c>
      <c r="B34" s="284">
        <f>B24*0.0003</f>
        <v>603.5</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562</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-42486.399999999994</v>
      </c>
      <c r="D59" s="324">
        <f t="shared" si="3"/>
        <v>-42486.399999999994</v>
      </c>
      <c r="E59" s="324">
        <f t="shared" si="3"/>
        <v>-42486.399999999994</v>
      </c>
      <c r="F59" s="324">
        <f>SUM(F60:F65)</f>
        <v>-42486.399999999994</v>
      </c>
      <c r="G59" s="324">
        <f t="shared" si="3"/>
        <v>-40716.133333333331</v>
      </c>
      <c r="H59" s="324">
        <f t="shared" si="3"/>
        <v>-38945.866666666661</v>
      </c>
      <c r="I59" s="324">
        <f t="shared" si="3"/>
        <v>-37175.599999999991</v>
      </c>
      <c r="J59" s="324">
        <f t="shared" si="3"/>
        <v>-35405.333333333321</v>
      </c>
      <c r="K59" s="324">
        <f t="shared" si="3"/>
        <v>-33635.066666666658</v>
      </c>
      <c r="L59" s="324">
        <f t="shared" si="3"/>
        <v>-32106.19999999999</v>
      </c>
      <c r="M59" s="324">
        <f t="shared" si="3"/>
        <v>-30094.533333333318</v>
      </c>
      <c r="N59" s="324">
        <f t="shared" si="3"/>
        <v>-29048.466666666653</v>
      </c>
      <c r="O59" s="324">
        <f t="shared" si="3"/>
        <v>-26553.999999999982</v>
      </c>
      <c r="P59" s="324">
        <f t="shared" si="3"/>
        <v>-63729.599999999962</v>
      </c>
      <c r="Q59" s="324">
        <f t="shared" si="3"/>
        <v>-23013.466666666649</v>
      </c>
      <c r="R59" s="324">
        <f t="shared" si="3"/>
        <v>-355399.079453944</v>
      </c>
      <c r="S59" s="324">
        <f t="shared" si="3"/>
        <v>-19472.933333333316</v>
      </c>
      <c r="T59" s="324">
        <f t="shared" si="3"/>
        <v>-17702.666666666653</v>
      </c>
      <c r="U59" s="324">
        <f t="shared" si="3"/>
        <v>-15932.399999999987</v>
      </c>
      <c r="V59" s="324">
        <f t="shared" ref="V59:AE59" si="4">SUM(V60:V65)</f>
        <v>-14886.333333333321</v>
      </c>
      <c r="W59" s="324">
        <f t="shared" si="4"/>
        <v>-12391.866666666654</v>
      </c>
      <c r="X59" s="324">
        <f t="shared" si="4"/>
        <v>-344777.47945394396</v>
      </c>
      <c r="Y59" s="324">
        <f t="shared" si="4"/>
        <v>-8851.3333333333212</v>
      </c>
      <c r="Z59" s="324">
        <f t="shared" si="4"/>
        <v>-7081.0666666666539</v>
      </c>
      <c r="AA59" s="324">
        <f t="shared" si="4"/>
        <v>-5310.7999999999865</v>
      </c>
      <c r="AB59" s="324">
        <f t="shared" si="4"/>
        <v>-3540.5333333333201</v>
      </c>
      <c r="AC59" s="324">
        <f t="shared" si="4"/>
        <v>0</v>
      </c>
      <c r="AD59" s="324">
        <f t="shared" si="4"/>
        <v>-724.19999999999993</v>
      </c>
      <c r="AE59" s="324">
        <f t="shared" si="4"/>
        <v>0</v>
      </c>
    </row>
    <row r="60" spans="1:31" s="262" customFormat="1" ht="12.75" x14ac:dyDescent="0.2">
      <c r="A60" s="325" t="s">
        <v>299</v>
      </c>
      <c r="B60" s="318"/>
      <c r="C60" s="318"/>
      <c r="D60" s="318"/>
      <c r="E60" s="318"/>
      <c r="F60" s="318"/>
      <c r="G60" s="318"/>
      <c r="H60" s="318"/>
      <c r="I60" s="318"/>
      <c r="J60" s="318"/>
      <c r="K60" s="318"/>
      <c r="L60" s="318">
        <f>-B28*1.2</f>
        <v>-241.4</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561</v>
      </c>
      <c r="B62" s="318"/>
      <c r="C62" s="318"/>
      <c r="D62" s="318"/>
      <c r="E62" s="318"/>
      <c r="F62" s="326"/>
      <c r="G62" s="318"/>
      <c r="H62" s="318"/>
      <c r="I62" s="318"/>
      <c r="J62" s="318"/>
      <c r="K62" s="318"/>
      <c r="L62" s="318"/>
      <c r="M62" s="318"/>
      <c r="N62" s="318">
        <f>-B34*1.2</f>
        <v>-724.19999999999993</v>
      </c>
      <c r="O62" s="318"/>
      <c r="P62" s="318"/>
      <c r="Q62" s="318"/>
      <c r="R62" s="318"/>
      <c r="S62" s="318"/>
      <c r="T62" s="318"/>
      <c r="U62" s="318"/>
      <c r="V62" s="318">
        <f>N62</f>
        <v>-724.19999999999993</v>
      </c>
      <c r="W62" s="318"/>
      <c r="X62" s="318"/>
      <c r="Y62" s="318"/>
      <c r="Z62" s="318"/>
      <c r="AA62" s="318"/>
      <c r="AB62" s="318"/>
      <c r="AC62" s="318"/>
      <c r="AD62" s="318">
        <f>V62</f>
        <v>-724.19999999999993</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563</v>
      </c>
      <c r="B65" s="327">
        <v>0</v>
      </c>
      <c r="C65" s="327">
        <f>-($B$24+C67)*0.022</f>
        <v>-42486.399999999994</v>
      </c>
      <c r="D65" s="327">
        <f t="shared" ref="D65:E65" si="5">-($B$24+D67)*0.022</f>
        <v>-42486.399999999994</v>
      </c>
      <c r="E65" s="327">
        <f t="shared" si="5"/>
        <v>-42486.399999999994</v>
      </c>
      <c r="F65" s="327">
        <f>-($B$24+F67)*0.022</f>
        <v>-42486.399999999994</v>
      </c>
      <c r="G65" s="327">
        <f>-($B$24+G67+F67)*0.022</f>
        <v>-40716.133333333331</v>
      </c>
      <c r="H65" s="328">
        <f>-($B$24+H67+F67+G67)*0.022</f>
        <v>-38945.866666666661</v>
      </c>
      <c r="I65" s="328">
        <f>-($B$24+I67+G67+H67+F67)*0.022</f>
        <v>-37175.599999999991</v>
      </c>
      <c r="J65" s="328">
        <f>-($B$24+J67+H67+I67+G67+F67)*0.022</f>
        <v>-35405.333333333321</v>
      </c>
      <c r="K65" s="328">
        <f>-($B$24+K67+I67+J67+H67+F67+G67)*0.022</f>
        <v>-33635.066666666658</v>
      </c>
      <c r="L65" s="328">
        <f>-($B$24+F67+L67+J67+K67+I67+G67+H67)*0.022</f>
        <v>-31864.799999999988</v>
      </c>
      <c r="M65" s="328">
        <f>-($B$24+G67+M67+K67+L67+J67+H67+I67+F67)*0.022</f>
        <v>-30094.533333333318</v>
      </c>
      <c r="N65" s="328">
        <f>-($B$24+H67+N67+L67+M67+K67+I67+J67+F67+G67)*0.022</f>
        <v>-28324.266666666652</v>
      </c>
      <c r="O65" s="328">
        <f>-($B$24+I67+O67+M67+N67+L67+J67+K67+H67+G67+F67)*0.022</f>
        <v>-26553.999999999982</v>
      </c>
      <c r="P65" s="328">
        <f>(-$B$24+J67+P67+N67+O67+M67+K67+L67+I67+H67+G67+F67)*0.022</f>
        <v>-63729.599999999962</v>
      </c>
      <c r="Q65" s="328">
        <f>-($B$24+K67+Q67+O67+P67+N67+L67+M67+J67+I67+H67+F67+G67)*0.022</f>
        <v>-23013.466666666649</v>
      </c>
      <c r="R65" s="328">
        <f>-($B$24+L67+R67+P67+Q67+O67+M67+N67+K67+J67+I67+G67+F67+H67)*0.022</f>
        <v>-21243.199999999983</v>
      </c>
      <c r="S65" s="328">
        <f>-($B$24+M67+S67+Q67+R67+P67+N67+O67+L67+K67+J67+H67+I67+F67+G67)*0.022</f>
        <v>-19472.933333333316</v>
      </c>
      <c r="T65" s="328">
        <f>-($B$24+N67+T67+R67+S67+Q67+O67+P67+M67+L67+K67+I67+J67+G67+F67+H67)*0.022</f>
        <v>-17702.666666666653</v>
      </c>
      <c r="U65" s="328">
        <f>-($B$24+O67+U67+S67+T67+R67+P67+Q67+N67+M67+L67+J67+K67+H67+G67+F67+I67)*0.022</f>
        <v>-15932.399999999987</v>
      </c>
      <c r="V65" s="328">
        <f>-($B$24+P67+V67+T67+U67+S67+Q67+R67+O67+N67+M67+K67+L67+I67+H67+G67+F67+J67)*0.022</f>
        <v>-14162.13333333332</v>
      </c>
      <c r="W65" s="328">
        <f>-($B$24+Q67+W67+U67+V67+T67+R67+S67+P67+O67+N67+L67+M67+J67+I67+H67+G67+F67+K67)*0.022</f>
        <v>-12391.866666666654</v>
      </c>
      <c r="X65" s="328">
        <f>-($B$24+R67+X67+V67+W67+U67+S67+T67+Q67+P67+O67+M67+N67+K67+J67+I67+H67+F67+G67++L67)*0.022</f>
        <v>-10621.599999999988</v>
      </c>
      <c r="Y65" s="328">
        <f>-($B$24+S67+Y67+W67+X67+V67+T67+U67+R67+Q67+P67+N67+O67+L67+K67+J67+I67+G67+H67+F67+M67)*0.022</f>
        <v>-8851.3333333333212</v>
      </c>
      <c r="Z65" s="328">
        <f>-($B$24+T67+Z67+X67+Y67+W67+U67+V67+S67+R67+Q67+O67+P67+M67+L67+K67+J67+H67+I67+G67+F67+N67)*0.022</f>
        <v>-7081.0666666666539</v>
      </c>
      <c r="AA65" s="328">
        <f>-($B$24+U67+AA67+Y67+Z67+X67+V67+W67+T67+S67+R67+P67+Q67+N67+M67+L67+K67+I67+J67+H67+G67+F67+O67)*0.022</f>
        <v>-5310.7999999999865</v>
      </c>
      <c r="AB65" s="328">
        <f>-($B$24+V67+AB67+Z67+AA67+Y67+W67+X67+U67+T67+S67+Q67+R67+O67+N67+M67+L67+J67+K67+I67+H67+G67+F67+P67)*0.022</f>
        <v>-3540.5333333333201</v>
      </c>
      <c r="AC65" s="328">
        <v>0</v>
      </c>
      <c r="AD65" s="328">
        <v>0</v>
      </c>
      <c r="AE65" s="328">
        <v>0</v>
      </c>
      <c r="AF65" s="328"/>
    </row>
    <row r="66" spans="1:32" s="262" customFormat="1" ht="12.75" x14ac:dyDescent="0.2">
      <c r="A66" s="329" t="s">
        <v>564</v>
      </c>
      <c r="B66" s="258">
        <f t="shared" ref="B66:AE66" si="6">B58+B59</f>
        <v>0</v>
      </c>
      <c r="C66" s="258">
        <f t="shared" si="6"/>
        <v>-42486.399999999994</v>
      </c>
      <c r="D66" s="258">
        <f t="shared" ref="D66:E66" si="7">D58+D59</f>
        <v>-42486.399999999994</v>
      </c>
      <c r="E66" s="258">
        <f t="shared" si="7"/>
        <v>-42486.399999999994</v>
      </c>
      <c r="F66" s="258">
        <f t="shared" si="6"/>
        <v>-42486.399999999994</v>
      </c>
      <c r="G66" s="258">
        <f t="shared" si="6"/>
        <v>-40716.133333333331</v>
      </c>
      <c r="H66" s="258">
        <f t="shared" si="6"/>
        <v>-38945.866666666661</v>
      </c>
      <c r="I66" s="258">
        <f t="shared" si="6"/>
        <v>-37175.599999999991</v>
      </c>
      <c r="J66" s="258">
        <f t="shared" si="6"/>
        <v>-35405.333333333321</v>
      </c>
      <c r="K66" s="258">
        <f t="shared" si="6"/>
        <v>-33635.066666666658</v>
      </c>
      <c r="L66" s="258">
        <f t="shared" si="6"/>
        <v>-32106.19999999999</v>
      </c>
      <c r="M66" s="258">
        <f t="shared" si="6"/>
        <v>-30094.533333333318</v>
      </c>
      <c r="N66" s="258">
        <f t="shared" si="6"/>
        <v>-29048.466666666653</v>
      </c>
      <c r="O66" s="258">
        <f t="shared" si="6"/>
        <v>-26553.999999999982</v>
      </c>
      <c r="P66" s="258">
        <f t="shared" si="6"/>
        <v>-63729.599999999962</v>
      </c>
      <c r="Q66" s="258">
        <f t="shared" si="6"/>
        <v>-23013.466666666649</v>
      </c>
      <c r="R66" s="258">
        <f t="shared" si="6"/>
        <v>-355399.079453944</v>
      </c>
      <c r="S66" s="258">
        <f t="shared" si="6"/>
        <v>-19472.933333333316</v>
      </c>
      <c r="T66" s="258">
        <f t="shared" si="6"/>
        <v>-17702.666666666653</v>
      </c>
      <c r="U66" s="258">
        <f t="shared" si="6"/>
        <v>-15932.399999999987</v>
      </c>
      <c r="V66" s="258">
        <f t="shared" si="6"/>
        <v>-14886.333333333321</v>
      </c>
      <c r="W66" s="258">
        <f t="shared" si="6"/>
        <v>-12391.866666666654</v>
      </c>
      <c r="X66" s="258">
        <f t="shared" si="6"/>
        <v>-344777.47945394396</v>
      </c>
      <c r="Y66" s="258">
        <f t="shared" si="6"/>
        <v>-8851.3333333333212</v>
      </c>
      <c r="Z66" s="258">
        <f t="shared" si="6"/>
        <v>-7081.0666666666539</v>
      </c>
      <c r="AA66" s="258">
        <f t="shared" si="6"/>
        <v>-5310.7999999999865</v>
      </c>
      <c r="AB66" s="258">
        <f t="shared" si="6"/>
        <v>-3540.5333333333201</v>
      </c>
      <c r="AC66" s="258">
        <f t="shared" si="6"/>
        <v>0</v>
      </c>
      <c r="AD66" s="258">
        <f t="shared" si="6"/>
        <v>-724.19999999999993</v>
      </c>
      <c r="AE66" s="258">
        <f t="shared" si="6"/>
        <v>0</v>
      </c>
    </row>
    <row r="67" spans="1:32" s="262" customFormat="1" ht="12.75" x14ac:dyDescent="0.2">
      <c r="A67" s="325" t="s">
        <v>294</v>
      </c>
      <c r="B67" s="330">
        <v>0</v>
      </c>
      <c r="C67" s="330">
        <f>($B$81+$C$81+$D$81+$E$81+$F$81)*$B$27/$B$26</f>
        <v>-80466.666666666672</v>
      </c>
      <c r="D67" s="330">
        <f t="shared" ref="D67:E67" si="8">($B$81+$C$81+$D$81+$E$81+$F$81)*$B$27/$B$26</f>
        <v>-80466.666666666672</v>
      </c>
      <c r="E67" s="330">
        <f t="shared" si="8"/>
        <v>-80466.666666666672</v>
      </c>
      <c r="F67" s="330">
        <f>($B$81+$C$81+$D$81+$E$81+$F$81)*$B$27/$B$26</f>
        <v>-80466.666666666672</v>
      </c>
      <c r="G67" s="330">
        <f>($B$81+$C$81+$D$81+$E$81+$F$81)*$B$27/$B$26</f>
        <v>-80466.666666666672</v>
      </c>
      <c r="H67" s="328">
        <f t="shared" ref="H67:AE67" si="9">G67</f>
        <v>-80466.666666666672</v>
      </c>
      <c r="I67" s="328">
        <f t="shared" si="9"/>
        <v>-80466.666666666672</v>
      </c>
      <c r="J67" s="328">
        <f t="shared" si="9"/>
        <v>-80466.666666666672</v>
      </c>
      <c r="K67" s="328">
        <f t="shared" si="9"/>
        <v>-80466.666666666672</v>
      </c>
      <c r="L67" s="328">
        <f t="shared" si="9"/>
        <v>-80466.666666666672</v>
      </c>
      <c r="M67" s="328">
        <f t="shared" si="9"/>
        <v>-80466.666666666672</v>
      </c>
      <c r="N67" s="328">
        <f t="shared" si="9"/>
        <v>-80466.666666666672</v>
      </c>
      <c r="O67" s="328">
        <f t="shared" si="9"/>
        <v>-80466.666666666672</v>
      </c>
      <c r="P67" s="328">
        <f t="shared" si="9"/>
        <v>-80466.666666666672</v>
      </c>
      <c r="Q67" s="328">
        <f t="shared" si="9"/>
        <v>-80466.666666666672</v>
      </c>
      <c r="R67" s="328">
        <f t="shared" si="9"/>
        <v>-80466.666666666672</v>
      </c>
      <c r="S67" s="328">
        <f t="shared" si="9"/>
        <v>-80466.666666666672</v>
      </c>
      <c r="T67" s="328">
        <f t="shared" si="9"/>
        <v>-80466.666666666672</v>
      </c>
      <c r="U67" s="328">
        <f t="shared" si="9"/>
        <v>-80466.666666666672</v>
      </c>
      <c r="V67" s="328">
        <f t="shared" si="9"/>
        <v>-80466.666666666672</v>
      </c>
      <c r="W67" s="328">
        <f t="shared" si="9"/>
        <v>-80466.666666666672</v>
      </c>
      <c r="X67" s="328">
        <f t="shared" si="9"/>
        <v>-80466.666666666672</v>
      </c>
      <c r="Y67" s="328">
        <f t="shared" si="9"/>
        <v>-80466.666666666672</v>
      </c>
      <c r="Z67" s="328">
        <f t="shared" si="9"/>
        <v>-80466.666666666672</v>
      </c>
      <c r="AA67" s="328">
        <f t="shared" si="9"/>
        <v>-80466.666666666672</v>
      </c>
      <c r="AB67" s="328">
        <f t="shared" si="9"/>
        <v>-80466.666666666672</v>
      </c>
      <c r="AC67" s="328">
        <v>0</v>
      </c>
      <c r="AD67" s="328">
        <f t="shared" si="9"/>
        <v>0</v>
      </c>
      <c r="AE67" s="328">
        <f t="shared" si="9"/>
        <v>0</v>
      </c>
    </row>
    <row r="68" spans="1:32" s="262" customFormat="1" ht="12.75" x14ac:dyDescent="0.2">
      <c r="A68" s="329" t="s">
        <v>565</v>
      </c>
      <c r="B68" s="258">
        <f t="shared" ref="B68:AE68" si="10">B66+B67</f>
        <v>0</v>
      </c>
      <c r="C68" s="258">
        <f t="shared" si="10"/>
        <v>-122953.06666666667</v>
      </c>
      <c r="D68" s="258">
        <f t="shared" si="10"/>
        <v>-122953.06666666667</v>
      </c>
      <c r="E68" s="258">
        <f t="shared" si="10"/>
        <v>-122953.06666666667</v>
      </c>
      <c r="F68" s="258">
        <f t="shared" si="10"/>
        <v>-122953.06666666667</v>
      </c>
      <c r="G68" s="258">
        <f t="shared" si="10"/>
        <v>-121182.8</v>
      </c>
      <c r="H68" s="258">
        <f t="shared" si="10"/>
        <v>-119412.53333333333</v>
      </c>
      <c r="I68" s="258">
        <f t="shared" si="10"/>
        <v>-117642.26666666666</v>
      </c>
      <c r="J68" s="258">
        <f t="shared" si="10"/>
        <v>-115872</v>
      </c>
      <c r="K68" s="258">
        <f t="shared" si="10"/>
        <v>-114101.73333333334</v>
      </c>
      <c r="L68" s="258">
        <f t="shared" si="10"/>
        <v>-112572.86666666667</v>
      </c>
      <c r="M68" s="258">
        <f t="shared" si="10"/>
        <v>-110561.19999999998</v>
      </c>
      <c r="N68" s="258">
        <f t="shared" si="10"/>
        <v>-109515.13333333333</v>
      </c>
      <c r="O68" s="258">
        <f t="shared" si="10"/>
        <v>-107020.66666666666</v>
      </c>
      <c r="P68" s="258">
        <f t="shared" si="10"/>
        <v>-144196.26666666663</v>
      </c>
      <c r="Q68" s="258">
        <f t="shared" si="10"/>
        <v>-103480.13333333332</v>
      </c>
      <c r="R68" s="258">
        <f t="shared" si="10"/>
        <v>-435865.74612061068</v>
      </c>
      <c r="S68" s="258">
        <f t="shared" si="10"/>
        <v>-99939.599999999991</v>
      </c>
      <c r="T68" s="258">
        <f t="shared" si="10"/>
        <v>-98169.333333333328</v>
      </c>
      <c r="U68" s="258">
        <f t="shared" si="10"/>
        <v>-96399.066666666651</v>
      </c>
      <c r="V68" s="258">
        <f t="shared" si="10"/>
        <v>-95353</v>
      </c>
      <c r="W68" s="258">
        <f t="shared" si="10"/>
        <v>-92858.533333333326</v>
      </c>
      <c r="X68" s="258">
        <f t="shared" si="10"/>
        <v>-425244.14612061065</v>
      </c>
      <c r="Y68" s="258">
        <f t="shared" si="10"/>
        <v>-89318</v>
      </c>
      <c r="Z68" s="258">
        <f t="shared" si="10"/>
        <v>-87547.733333333323</v>
      </c>
      <c r="AA68" s="258">
        <f t="shared" si="10"/>
        <v>-85777.46666666666</v>
      </c>
      <c r="AB68" s="258">
        <f t="shared" si="10"/>
        <v>-84007.2</v>
      </c>
      <c r="AC68" s="258">
        <f t="shared" si="10"/>
        <v>0</v>
      </c>
      <c r="AD68" s="258">
        <f t="shared" si="10"/>
        <v>-724.19999999999993</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-122953.06666666667</v>
      </c>
      <c r="D70" s="258">
        <f t="shared" si="11"/>
        <v>-122953.06666666667</v>
      </c>
      <c r="E70" s="258">
        <f t="shared" si="11"/>
        <v>-122953.06666666667</v>
      </c>
      <c r="F70" s="258">
        <f t="shared" si="11"/>
        <v>-122953.06666666667</v>
      </c>
      <c r="G70" s="258">
        <f t="shared" si="11"/>
        <v>-121182.8</v>
      </c>
      <c r="H70" s="258">
        <f t="shared" si="11"/>
        <v>-119412.53333333333</v>
      </c>
      <c r="I70" s="258">
        <f t="shared" si="11"/>
        <v>-117642.26666666666</v>
      </c>
      <c r="J70" s="258">
        <f t="shared" si="11"/>
        <v>-115872</v>
      </c>
      <c r="K70" s="258">
        <f t="shared" si="11"/>
        <v>-114101.73333333334</v>
      </c>
      <c r="L70" s="258">
        <f t="shared" si="11"/>
        <v>-112572.86666666667</v>
      </c>
      <c r="M70" s="258">
        <f t="shared" si="11"/>
        <v>-110561.19999999998</v>
      </c>
      <c r="N70" s="258">
        <f t="shared" si="11"/>
        <v>-109515.13333333333</v>
      </c>
      <c r="O70" s="258">
        <f t="shared" si="11"/>
        <v>-107020.66666666666</v>
      </c>
      <c r="P70" s="258">
        <f t="shared" si="11"/>
        <v>-144196.26666666663</v>
      </c>
      <c r="Q70" s="258">
        <f t="shared" si="11"/>
        <v>-103480.13333333332</v>
      </c>
      <c r="R70" s="258">
        <f t="shared" si="11"/>
        <v>-435865.74612061068</v>
      </c>
      <c r="S70" s="258">
        <f t="shared" si="11"/>
        <v>-99939.599999999991</v>
      </c>
      <c r="T70" s="258">
        <f t="shared" si="11"/>
        <v>-98169.333333333328</v>
      </c>
      <c r="U70" s="258">
        <f t="shared" si="11"/>
        <v>-96399.066666666651</v>
      </c>
      <c r="V70" s="258">
        <f t="shared" si="11"/>
        <v>-95353</v>
      </c>
      <c r="W70" s="258">
        <f t="shared" si="11"/>
        <v>-92858.533333333326</v>
      </c>
      <c r="X70" s="258">
        <f t="shared" si="11"/>
        <v>-425244.14612061065</v>
      </c>
      <c r="Y70" s="258">
        <f t="shared" si="11"/>
        <v>-89318</v>
      </c>
      <c r="Z70" s="258">
        <f t="shared" si="11"/>
        <v>-87547.733333333323</v>
      </c>
      <c r="AA70" s="258">
        <f t="shared" si="11"/>
        <v>-85777.46666666666</v>
      </c>
      <c r="AB70" s="258">
        <f t="shared" si="11"/>
        <v>-84007.2</v>
      </c>
      <c r="AC70" s="258">
        <f t="shared" si="11"/>
        <v>0</v>
      </c>
      <c r="AD70" s="258">
        <f t="shared" si="11"/>
        <v>-724.19999999999993</v>
      </c>
      <c r="AE70" s="258">
        <f t="shared" si="11"/>
        <v>0</v>
      </c>
    </row>
    <row r="71" spans="1:32" s="262" customFormat="1" ht="12.75" x14ac:dyDescent="0.2">
      <c r="A71" s="325" t="s">
        <v>292</v>
      </c>
      <c r="B71" s="330">
        <f t="shared" ref="B71:AE71" si="12">-B70*$B$35</f>
        <v>0</v>
      </c>
      <c r="C71" s="330">
        <f t="shared" si="12"/>
        <v>24590.613333333335</v>
      </c>
      <c r="D71" s="330">
        <f t="shared" si="12"/>
        <v>24590.613333333335</v>
      </c>
      <c r="E71" s="330">
        <f t="shared" si="12"/>
        <v>24590.613333333335</v>
      </c>
      <c r="F71" s="330">
        <f t="shared" si="12"/>
        <v>24590.613333333335</v>
      </c>
      <c r="G71" s="330">
        <f t="shared" si="12"/>
        <v>24236.560000000001</v>
      </c>
      <c r="H71" s="330">
        <f t="shared" si="12"/>
        <v>23882.506666666668</v>
      </c>
      <c r="I71" s="330">
        <f t="shared" si="12"/>
        <v>23528.453333333335</v>
      </c>
      <c r="J71" s="330">
        <f t="shared" si="12"/>
        <v>23174.400000000001</v>
      </c>
      <c r="K71" s="330">
        <f t="shared" si="12"/>
        <v>22820.346666666668</v>
      </c>
      <c r="L71" s="330">
        <f t="shared" si="12"/>
        <v>22514.573333333334</v>
      </c>
      <c r="M71" s="330">
        <f t="shared" si="12"/>
        <v>22112.239999999998</v>
      </c>
      <c r="N71" s="330">
        <f t="shared" si="12"/>
        <v>21903.026666666668</v>
      </c>
      <c r="O71" s="330">
        <f t="shared" si="12"/>
        <v>21404.133333333331</v>
      </c>
      <c r="P71" s="330">
        <f t="shared" si="12"/>
        <v>28839.253333333327</v>
      </c>
      <c r="Q71" s="330">
        <f t="shared" si="12"/>
        <v>20696.026666666665</v>
      </c>
      <c r="R71" s="330">
        <f t="shared" si="12"/>
        <v>87173.149224122142</v>
      </c>
      <c r="S71" s="330">
        <f t="shared" si="12"/>
        <v>19987.919999999998</v>
      </c>
      <c r="T71" s="330">
        <f t="shared" si="12"/>
        <v>19633.866666666665</v>
      </c>
      <c r="U71" s="330">
        <f t="shared" si="12"/>
        <v>19279.813333333332</v>
      </c>
      <c r="V71" s="330">
        <f t="shared" si="12"/>
        <v>19070.600000000002</v>
      </c>
      <c r="W71" s="330">
        <f t="shared" si="12"/>
        <v>18571.706666666665</v>
      </c>
      <c r="X71" s="330">
        <f t="shared" si="12"/>
        <v>85048.829224122135</v>
      </c>
      <c r="Y71" s="330">
        <f t="shared" si="12"/>
        <v>17863.600000000002</v>
      </c>
      <c r="Z71" s="330">
        <f t="shared" si="12"/>
        <v>17509.546666666665</v>
      </c>
      <c r="AA71" s="330">
        <f t="shared" si="12"/>
        <v>17155.493333333332</v>
      </c>
      <c r="AB71" s="330">
        <f t="shared" si="12"/>
        <v>16801.439999999999</v>
      </c>
      <c r="AC71" s="330">
        <f t="shared" si="12"/>
        <v>0</v>
      </c>
      <c r="AD71" s="330">
        <f t="shared" si="12"/>
        <v>144.84</v>
      </c>
      <c r="AE71" s="330">
        <f t="shared" si="12"/>
        <v>0</v>
      </c>
    </row>
    <row r="72" spans="1:32" s="262" customFormat="1" ht="13.5" thickBot="1" x14ac:dyDescent="0.25">
      <c r="A72" s="331" t="s">
        <v>296</v>
      </c>
      <c r="B72" s="332">
        <f t="shared" ref="B72:AE72" si="13">B70+B71</f>
        <v>0</v>
      </c>
      <c r="C72" s="332">
        <f t="shared" si="13"/>
        <v>-98362.453333333338</v>
      </c>
      <c r="D72" s="332">
        <f t="shared" si="13"/>
        <v>-98362.453333333338</v>
      </c>
      <c r="E72" s="332">
        <f t="shared" si="13"/>
        <v>-98362.453333333338</v>
      </c>
      <c r="F72" s="332">
        <f t="shared" si="13"/>
        <v>-98362.453333333338</v>
      </c>
      <c r="G72" s="332">
        <f t="shared" si="13"/>
        <v>-96946.240000000005</v>
      </c>
      <c r="H72" s="332">
        <f t="shared" si="13"/>
        <v>-95530.026666666658</v>
      </c>
      <c r="I72" s="332">
        <f t="shared" si="13"/>
        <v>-94113.813333333324</v>
      </c>
      <c r="J72" s="332">
        <f t="shared" si="13"/>
        <v>-92697.600000000006</v>
      </c>
      <c r="K72" s="332">
        <f t="shared" si="13"/>
        <v>-91281.386666666673</v>
      </c>
      <c r="L72" s="332">
        <f t="shared" si="13"/>
        <v>-90058.293333333335</v>
      </c>
      <c r="M72" s="332">
        <f t="shared" si="13"/>
        <v>-88448.959999999992</v>
      </c>
      <c r="N72" s="332">
        <f t="shared" si="13"/>
        <v>-87612.106666666659</v>
      </c>
      <c r="O72" s="332">
        <f t="shared" si="13"/>
        <v>-85616.533333333326</v>
      </c>
      <c r="P72" s="332">
        <f t="shared" si="13"/>
        <v>-115357.01333333331</v>
      </c>
      <c r="Q72" s="332">
        <f t="shared" si="13"/>
        <v>-82784.106666666659</v>
      </c>
      <c r="R72" s="332">
        <f t="shared" si="13"/>
        <v>-348692.59689648857</v>
      </c>
      <c r="S72" s="332">
        <f t="shared" si="13"/>
        <v>-79951.679999999993</v>
      </c>
      <c r="T72" s="332">
        <f t="shared" si="13"/>
        <v>-78535.46666666666</v>
      </c>
      <c r="U72" s="332">
        <f t="shared" si="13"/>
        <v>-77119.253333333327</v>
      </c>
      <c r="V72" s="332">
        <f t="shared" si="13"/>
        <v>-76282.399999999994</v>
      </c>
      <c r="W72" s="332">
        <f t="shared" si="13"/>
        <v>-74286.82666666666</v>
      </c>
      <c r="X72" s="332">
        <f t="shared" si="13"/>
        <v>-340195.31689648854</v>
      </c>
      <c r="Y72" s="332">
        <f t="shared" si="13"/>
        <v>-71454.399999999994</v>
      </c>
      <c r="Z72" s="332">
        <f t="shared" si="13"/>
        <v>-70038.186666666661</v>
      </c>
      <c r="AA72" s="332">
        <f t="shared" si="13"/>
        <v>-68621.973333333328</v>
      </c>
      <c r="AB72" s="332">
        <f t="shared" si="13"/>
        <v>-67205.759999999995</v>
      </c>
      <c r="AC72" s="332">
        <f t="shared" si="13"/>
        <v>0</v>
      </c>
      <c r="AD72" s="332">
        <f t="shared" si="13"/>
        <v>-579.3599999999999</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565</v>
      </c>
      <c r="B75" s="258">
        <f t="shared" ref="B75:AE75" si="14">B68</f>
        <v>0</v>
      </c>
      <c r="C75" s="258">
        <f t="shared" si="14"/>
        <v>-122953.06666666667</v>
      </c>
      <c r="D75" s="258">
        <f t="shared" si="14"/>
        <v>-122953.06666666667</v>
      </c>
      <c r="E75" s="258">
        <f t="shared" si="14"/>
        <v>-122953.06666666667</v>
      </c>
      <c r="F75" s="258">
        <f t="shared" si="14"/>
        <v>-122953.06666666667</v>
      </c>
      <c r="G75" s="258">
        <f t="shared" si="14"/>
        <v>-121182.8</v>
      </c>
      <c r="H75" s="258">
        <f t="shared" si="14"/>
        <v>-119412.53333333333</v>
      </c>
      <c r="I75" s="258">
        <f t="shared" si="14"/>
        <v>-117642.26666666666</v>
      </c>
      <c r="J75" s="258">
        <f t="shared" si="14"/>
        <v>-115872</v>
      </c>
      <c r="K75" s="258">
        <f t="shared" si="14"/>
        <v>-114101.73333333334</v>
      </c>
      <c r="L75" s="258">
        <f t="shared" si="14"/>
        <v>-112572.86666666667</v>
      </c>
      <c r="M75" s="258">
        <f t="shared" si="14"/>
        <v>-110561.19999999998</v>
      </c>
      <c r="N75" s="258">
        <f t="shared" si="14"/>
        <v>-109515.13333333333</v>
      </c>
      <c r="O75" s="258">
        <f t="shared" si="14"/>
        <v>-107020.66666666666</v>
      </c>
      <c r="P75" s="258">
        <f t="shared" si="14"/>
        <v>-144196.26666666663</v>
      </c>
      <c r="Q75" s="258">
        <f t="shared" si="14"/>
        <v>-103480.13333333332</v>
      </c>
      <c r="R75" s="258">
        <f t="shared" si="14"/>
        <v>-435865.74612061068</v>
      </c>
      <c r="S75" s="258">
        <f t="shared" si="14"/>
        <v>-99939.599999999991</v>
      </c>
      <c r="T75" s="258">
        <f t="shared" si="14"/>
        <v>-98169.333333333328</v>
      </c>
      <c r="U75" s="258">
        <f t="shared" si="14"/>
        <v>-96399.066666666651</v>
      </c>
      <c r="V75" s="258">
        <f t="shared" si="14"/>
        <v>-95353</v>
      </c>
      <c r="W75" s="258">
        <f t="shared" si="14"/>
        <v>-92858.533333333326</v>
      </c>
      <c r="X75" s="258">
        <f t="shared" si="14"/>
        <v>-425244.14612061065</v>
      </c>
      <c r="Y75" s="258">
        <f t="shared" si="14"/>
        <v>-89318</v>
      </c>
      <c r="Z75" s="258">
        <f t="shared" si="14"/>
        <v>-87547.733333333323</v>
      </c>
      <c r="AA75" s="258">
        <f t="shared" si="14"/>
        <v>-85777.46666666666</v>
      </c>
      <c r="AB75" s="258">
        <f t="shared" si="14"/>
        <v>-84007.2</v>
      </c>
      <c r="AC75" s="258">
        <f t="shared" si="14"/>
        <v>0</v>
      </c>
      <c r="AD75" s="258">
        <f t="shared" si="14"/>
        <v>-724.19999999999993</v>
      </c>
      <c r="AE75" s="258">
        <f t="shared" si="14"/>
        <v>0</v>
      </c>
    </row>
    <row r="76" spans="1:32" s="262" customFormat="1" ht="12.75" x14ac:dyDescent="0.2">
      <c r="A76" s="325" t="s">
        <v>294</v>
      </c>
      <c r="B76" s="330">
        <f t="shared" ref="B76:AE76" si="15">-B67</f>
        <v>0</v>
      </c>
      <c r="C76" s="330">
        <f t="shared" si="15"/>
        <v>80466.666666666672</v>
      </c>
      <c r="D76" s="330">
        <f t="shared" si="15"/>
        <v>80466.666666666672</v>
      </c>
      <c r="E76" s="330">
        <f t="shared" si="15"/>
        <v>80466.666666666672</v>
      </c>
      <c r="F76" s="330">
        <f t="shared" si="15"/>
        <v>80466.666666666672</v>
      </c>
      <c r="G76" s="330">
        <f>-G67</f>
        <v>80466.666666666672</v>
      </c>
      <c r="H76" s="330">
        <f t="shared" si="15"/>
        <v>80466.666666666672</v>
      </c>
      <c r="I76" s="330">
        <f t="shared" si="15"/>
        <v>80466.666666666672</v>
      </c>
      <c r="J76" s="330">
        <f t="shared" si="15"/>
        <v>80466.666666666672</v>
      </c>
      <c r="K76" s="330">
        <f t="shared" si="15"/>
        <v>80466.666666666672</v>
      </c>
      <c r="L76" s="330">
        <f t="shared" si="15"/>
        <v>80466.666666666672</v>
      </c>
      <c r="M76" s="330">
        <f t="shared" si="15"/>
        <v>80466.666666666672</v>
      </c>
      <c r="N76" s="330">
        <f t="shared" si="15"/>
        <v>80466.666666666672</v>
      </c>
      <c r="O76" s="330">
        <f t="shared" si="15"/>
        <v>80466.666666666672</v>
      </c>
      <c r="P76" s="330">
        <f t="shared" si="15"/>
        <v>80466.666666666672</v>
      </c>
      <c r="Q76" s="330">
        <f t="shared" si="15"/>
        <v>80466.666666666672</v>
      </c>
      <c r="R76" s="330">
        <f t="shared" si="15"/>
        <v>80466.666666666672</v>
      </c>
      <c r="S76" s="330">
        <f t="shared" si="15"/>
        <v>80466.666666666672</v>
      </c>
      <c r="T76" s="330">
        <f t="shared" si="15"/>
        <v>80466.666666666672</v>
      </c>
      <c r="U76" s="330">
        <f t="shared" si="15"/>
        <v>80466.666666666672</v>
      </c>
      <c r="V76" s="330">
        <f t="shared" si="15"/>
        <v>80466.666666666672</v>
      </c>
      <c r="W76" s="330">
        <f t="shared" si="15"/>
        <v>80466.666666666672</v>
      </c>
      <c r="X76" s="330">
        <f t="shared" si="15"/>
        <v>80466.666666666672</v>
      </c>
      <c r="Y76" s="330">
        <f t="shared" si="15"/>
        <v>80466.666666666672</v>
      </c>
      <c r="Z76" s="330">
        <f t="shared" si="15"/>
        <v>80466.666666666672</v>
      </c>
      <c r="AA76" s="330">
        <f t="shared" si="15"/>
        <v>80466.666666666672</v>
      </c>
      <c r="AB76" s="330">
        <f t="shared" si="15"/>
        <v>80466.666666666672</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-482800</v>
      </c>
      <c r="C79" s="330">
        <f>IF(((SUM($B$58:C58)+SUM($B$60:C64))+SUM($B$81:C81))&lt;0,((SUM($B$58:C58)+SUM($B$60:C64))+SUM($B$81:C81))*0.2-SUM($A$79:B79),IF(SUM($A$79:B79)&lt;0,0-SUM($A$79:B79),0))</f>
        <v>0</v>
      </c>
      <c r="D79" s="330">
        <f>IF(((SUM($B$58:D58)+SUM($B$60:D64))+SUM($B$81:D81))&lt;0,((SUM($B$58:D58)+SUM($B$60:D64))+SUM($B$81:D81))*0.2-SUM($A$79:C79),IF(SUM($A$79:C79)&lt;0,0-SUM($A$79:C79),0))</f>
        <v>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-48.28000000002794</v>
      </c>
      <c r="M79" s="330">
        <f>IF(((SUM($B$58:M58)+SUM($B$60:M64))+SUM($B$81:M81))&lt;0,((SUM($B$58:M58)+SUM($B$60:M64))+SUM($B$81:M81))*0.2-SUM($A$79:L79),IF(SUM($A$79:L79)&lt;0,0-SUM($A$79:L79),0))</f>
        <v>0</v>
      </c>
      <c r="N79" s="330">
        <f>IF(((SUM($B$58:N58)+SUM($B$60:N64))+SUM($B$81:N81))&lt;0,((SUM($B$58:N58)+SUM($B$60:N64))+SUM($B$81:N81))*0.2-SUM($A$79:M79),IF(SUM($A$79:M79)&lt;0,0-SUM($A$79:M79),0))</f>
        <v>-144.84000000002561</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-66831.175890788843</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-144.83999999985099</v>
      </c>
      <c r="W79" s="330">
        <f>IF(((SUM($B$58:W58)+SUM($B$60:W64))+SUM($B$81:W81))&lt;0,((SUM($B$58:W58)+SUM($B$60:W64))+SUM($B$81:W81))*0.2-SUM($A$79:V79),IF(SUM($A$79:V79)&lt;0,0-SUM($A$79:V79),0))</f>
        <v>0</v>
      </c>
      <c r="X79" s="330">
        <f>IF(((SUM($B$58:X58)+SUM($B$60:X64))+SUM($B$81:X81))&lt;0,((SUM($B$58:X58)+SUM($B$60:X64))+SUM($B$81:X81))*0.2-SUM($A$79:W79),IF(SUM($A$79:W79)&lt;0,0-SUM($A$79:W79),0))</f>
        <v>-66831.175890788902</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-144.8399999999674</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ввод'!D24*1000000</f>
        <v>-2414000</v>
      </c>
      <c r="C81" s="330">
        <f>'6.2. Паспорт фин осв ввод'!V24</f>
        <v>0</v>
      </c>
      <c r="D81" s="330">
        <f>'6.2. Паспорт фин осв ввод'!Z24</f>
        <v>0</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-2896800</v>
      </c>
      <c r="C83" s="258">
        <f t="shared" ref="C83:AE83" si="18">SUM(C75:C82)</f>
        <v>-42486.399999999994</v>
      </c>
      <c r="D83" s="258">
        <f t="shared" si="18"/>
        <v>-42486.399999999994</v>
      </c>
      <c r="E83" s="258">
        <f t="shared" si="18"/>
        <v>-42486.399999999994</v>
      </c>
      <c r="F83" s="258">
        <f t="shared" si="18"/>
        <v>-42486.399999999994</v>
      </c>
      <c r="G83" s="258">
        <f t="shared" si="18"/>
        <v>-40716.133333333331</v>
      </c>
      <c r="H83" s="258">
        <f t="shared" si="18"/>
        <v>-38945.866666666654</v>
      </c>
      <c r="I83" s="258">
        <f t="shared" si="18"/>
        <v>-37175.599999999991</v>
      </c>
      <c r="J83" s="258">
        <f t="shared" si="18"/>
        <v>-35405.333333333328</v>
      </c>
      <c r="K83" s="258">
        <f t="shared" si="18"/>
        <v>-33635.066666666666</v>
      </c>
      <c r="L83" s="258">
        <f t="shared" si="18"/>
        <v>-32154.480000000025</v>
      </c>
      <c r="M83" s="258">
        <f t="shared" si="18"/>
        <v>-30094.533333333311</v>
      </c>
      <c r="N83" s="258">
        <f t="shared" si="18"/>
        <v>-29193.306666666685</v>
      </c>
      <c r="O83" s="258">
        <f t="shared" si="18"/>
        <v>-26553.999999999985</v>
      </c>
      <c r="P83" s="258">
        <f t="shared" si="18"/>
        <v>-63729.599999999962</v>
      </c>
      <c r="Q83" s="258">
        <f t="shared" si="18"/>
        <v>-23013.466666666645</v>
      </c>
      <c r="R83" s="258">
        <f t="shared" si="18"/>
        <v>-422230.25534473284</v>
      </c>
      <c r="S83" s="258">
        <f t="shared" si="18"/>
        <v>-19472.93333333332</v>
      </c>
      <c r="T83" s="258">
        <f t="shared" si="18"/>
        <v>-17702.666666666657</v>
      </c>
      <c r="U83" s="258">
        <f t="shared" si="18"/>
        <v>-15932.39999999998</v>
      </c>
      <c r="V83" s="258">
        <f t="shared" si="18"/>
        <v>-15031.173333333179</v>
      </c>
      <c r="W83" s="258">
        <f t="shared" si="18"/>
        <v>-12391.866666666654</v>
      </c>
      <c r="X83" s="258">
        <f t="shared" si="18"/>
        <v>-411608.65534473286</v>
      </c>
      <c r="Y83" s="258">
        <f t="shared" si="18"/>
        <v>-8851.3333333333285</v>
      </c>
      <c r="Z83" s="258">
        <f t="shared" si="18"/>
        <v>-7081.0666666666511</v>
      </c>
      <c r="AA83" s="258">
        <f t="shared" si="18"/>
        <v>-5310.7999999999884</v>
      </c>
      <c r="AB83" s="258">
        <f t="shared" si="18"/>
        <v>-3540.5333333333256</v>
      </c>
      <c r="AC83" s="258">
        <f t="shared" si="18"/>
        <v>0</v>
      </c>
      <c r="AD83" s="258">
        <f t="shared" si="18"/>
        <v>-869.03999999996734</v>
      </c>
      <c r="AE83" s="258">
        <f t="shared" si="18"/>
        <v>0</v>
      </c>
    </row>
    <row r="84" spans="1:31" s="262" customFormat="1" ht="12.75" x14ac:dyDescent="0.2">
      <c r="A84" s="329" t="s">
        <v>566</v>
      </c>
      <c r="B84" s="258">
        <f>SUM($B$83:B83)</f>
        <v>-2896800</v>
      </c>
      <c r="C84" s="258">
        <f>SUM($B$83:C83)</f>
        <v>-2939286.4</v>
      </c>
      <c r="D84" s="258">
        <f>SUM($B$83:D83)</f>
        <v>-2981772.8</v>
      </c>
      <c r="E84" s="258">
        <f>SUM($B$83:E83)</f>
        <v>-3024259.1999999997</v>
      </c>
      <c r="F84" s="258">
        <f>SUM($B$83:F83)</f>
        <v>-3066745.5999999996</v>
      </c>
      <c r="G84" s="258">
        <f>SUM($B$83:G83)</f>
        <v>-3107461.7333333329</v>
      </c>
      <c r="H84" s="258">
        <f>SUM($B$83:H83)</f>
        <v>-3146407.5999999996</v>
      </c>
      <c r="I84" s="258">
        <f>SUM($B$83:I83)</f>
        <v>-3183583.1999999997</v>
      </c>
      <c r="J84" s="258">
        <f>SUM($B$83:J83)</f>
        <v>-3218988.5333333332</v>
      </c>
      <c r="K84" s="258">
        <f>SUM($B$83:K83)</f>
        <v>-3252623.6</v>
      </c>
      <c r="L84" s="258">
        <f>SUM($B$83:L83)</f>
        <v>-3284778.08</v>
      </c>
      <c r="M84" s="258">
        <f>SUM($B$83:M83)</f>
        <v>-3314872.6133333333</v>
      </c>
      <c r="N84" s="258">
        <f>SUM($B$83:N83)</f>
        <v>-3344065.92</v>
      </c>
      <c r="O84" s="258">
        <f>SUM($B$83:O83)</f>
        <v>-3370619.92</v>
      </c>
      <c r="P84" s="258">
        <f>SUM($B$83:P83)</f>
        <v>-3434349.52</v>
      </c>
      <c r="Q84" s="258">
        <f>SUM($B$83:Q83)</f>
        <v>-3457362.9866666668</v>
      </c>
      <c r="R84" s="258">
        <f>SUM($B$83:R83)</f>
        <v>-3879593.2420113995</v>
      </c>
      <c r="S84" s="258">
        <f>SUM($B$83:S83)</f>
        <v>-3899066.1753447326</v>
      </c>
      <c r="T84" s="258">
        <f>SUM($B$83:T83)</f>
        <v>-3916768.8420113991</v>
      </c>
      <c r="U84" s="258">
        <f>SUM($B$83:U83)</f>
        <v>-3932701.242011399</v>
      </c>
      <c r="V84" s="258">
        <f>SUM($B$83:V83)</f>
        <v>-3947732.4153447323</v>
      </c>
      <c r="W84" s="258">
        <f>SUM($B$83:W83)</f>
        <v>-3960124.282011399</v>
      </c>
      <c r="X84" s="258">
        <f>SUM($B$83:X83)</f>
        <v>-4371732.9373561321</v>
      </c>
      <c r="Y84" s="258">
        <f>SUM($B$83:Y83)</f>
        <v>-4380584.2706894651</v>
      </c>
      <c r="Z84" s="258">
        <f>SUM($B$83:Z83)</f>
        <v>-4387665.3373561315</v>
      </c>
      <c r="AA84" s="258">
        <f>SUM($B$83:AA83)</f>
        <v>-4392976.1373561313</v>
      </c>
      <c r="AB84" s="258">
        <f>SUM($B$83:AB83)</f>
        <v>-4396516.6706894645</v>
      </c>
      <c r="AC84" s="258">
        <f>SUM($B$83:AC83)</f>
        <v>-4396516.6706894645</v>
      </c>
      <c r="AD84" s="258">
        <f>SUM($B$83:AD83)</f>
        <v>-4397385.7106894646</v>
      </c>
      <c r="AE84" s="258">
        <f>SUM($B$83:AE83)</f>
        <v>-4397385.7106894646</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567</v>
      </c>
      <c r="B86" s="258">
        <f t="shared" ref="B86:AE86" si="20">B83*B85</f>
        <v>-2763623.9618270495</v>
      </c>
      <c r="C86" s="258">
        <f t="shared" si="20"/>
        <v>-36891.919031701145</v>
      </c>
      <c r="D86" s="258">
        <f t="shared" si="20"/>
        <v>-33577.791054611036</v>
      </c>
      <c r="E86" s="258">
        <f t="shared" si="20"/>
        <v>-30561.38259271051</v>
      </c>
      <c r="F86" s="258">
        <f t="shared" si="20"/>
        <v>-27815.948477938025</v>
      </c>
      <c r="G86" s="258">
        <f t="shared" si="20"/>
        <v>-24262.265062974977</v>
      </c>
      <c r="H86" s="258">
        <f t="shared" si="20"/>
        <v>-21122.584848712486</v>
      </c>
      <c r="I86" s="258">
        <f t="shared" si="20"/>
        <v>-18351.20356383835</v>
      </c>
      <c r="J86" s="258">
        <f t="shared" si="20"/>
        <v>-15907.28745559761</v>
      </c>
      <c r="K86" s="258">
        <f t="shared" si="20"/>
        <v>-13754.367054535114</v>
      </c>
      <c r="L86" s="258">
        <f t="shared" si="20"/>
        <v>-11967.699702066857</v>
      </c>
      <c r="M86" s="258">
        <f t="shared" si="20"/>
        <v>-10194.775845685032</v>
      </c>
      <c r="N86" s="258">
        <f t="shared" si="20"/>
        <v>-9001.0719445648556</v>
      </c>
      <c r="O86" s="258">
        <f t="shared" si="20"/>
        <v>-7451.8099462499977</v>
      </c>
      <c r="P86" s="258">
        <f t="shared" si="20"/>
        <v>-16277.731747519789</v>
      </c>
      <c r="Q86" s="258">
        <f t="shared" si="20"/>
        <v>-5350.0225700514029</v>
      </c>
      <c r="R86" s="258">
        <f t="shared" si="20"/>
        <v>-89339.557154532638</v>
      </c>
      <c r="S86" s="258">
        <f t="shared" si="20"/>
        <v>-3750.1332380119193</v>
      </c>
      <c r="T86" s="258">
        <f t="shared" si="20"/>
        <v>-3102.9507914410583</v>
      </c>
      <c r="U86" s="258">
        <f t="shared" si="20"/>
        <v>-2541.7818442677262</v>
      </c>
      <c r="V86" s="258">
        <f t="shared" si="20"/>
        <v>-2182.5833124602123</v>
      </c>
      <c r="W86" s="258">
        <f t="shared" si="20"/>
        <v>-1637.7045468709262</v>
      </c>
      <c r="X86" s="258">
        <f t="shared" si="20"/>
        <v>-49511.284880095787</v>
      </c>
      <c r="Y86" s="258">
        <f t="shared" si="20"/>
        <v>-969.05688184016083</v>
      </c>
      <c r="Z86" s="258">
        <f t="shared" si="20"/>
        <v>-705.60253524358541</v>
      </c>
      <c r="AA86" s="258">
        <f t="shared" si="20"/>
        <v>-481.66187442676733</v>
      </c>
      <c r="AB86" s="258">
        <f t="shared" si="20"/>
        <v>-292.26168770775587</v>
      </c>
      <c r="AC86" s="258">
        <f t="shared" si="20"/>
        <v>0</v>
      </c>
      <c r="AD86" s="258">
        <f t="shared" si="20"/>
        <v>-59.427124673395234</v>
      </c>
      <c r="AE86" s="258">
        <f t="shared" si="20"/>
        <v>0</v>
      </c>
    </row>
    <row r="87" spans="1:31" s="262" customFormat="1" ht="12.75" x14ac:dyDescent="0.2">
      <c r="A87" s="334" t="s">
        <v>568</v>
      </c>
      <c r="B87" s="258">
        <f>SUM($B$86:B86)</f>
        <v>-2763623.9618270495</v>
      </c>
      <c r="C87" s="258">
        <f>SUM($B$86:C86)</f>
        <v>-2800515.8808587505</v>
      </c>
      <c r="D87" s="258">
        <f>SUM($B$86:D86)</f>
        <v>-2834093.6719133616</v>
      </c>
      <c r="E87" s="258">
        <f>SUM($B$86:E86)</f>
        <v>-2864655.0545060723</v>
      </c>
      <c r="F87" s="258">
        <f>SUM($B$86:F86)</f>
        <v>-2892471.0029840101</v>
      </c>
      <c r="G87" s="258">
        <f>SUM($B$86:G86)</f>
        <v>-2916733.2680469849</v>
      </c>
      <c r="H87" s="258">
        <f>SUM($B$86:H86)</f>
        <v>-2937855.8528956976</v>
      </c>
      <c r="I87" s="258">
        <f>SUM($B$86:I86)</f>
        <v>-2956207.0564595358</v>
      </c>
      <c r="J87" s="258">
        <f>SUM($B$86:J86)</f>
        <v>-2972114.3439151333</v>
      </c>
      <c r="K87" s="258">
        <f>SUM($B$86:K86)</f>
        <v>-2985868.7109696683</v>
      </c>
      <c r="L87" s="258">
        <f>SUM($B$86:L86)</f>
        <v>-2997836.4106717352</v>
      </c>
      <c r="M87" s="258">
        <f>SUM($B$86:M86)</f>
        <v>-3008031.1865174202</v>
      </c>
      <c r="N87" s="258">
        <f>SUM($B$86:N86)</f>
        <v>-3017032.2584619853</v>
      </c>
      <c r="O87" s="258">
        <f>SUM($B$86:O86)</f>
        <v>-3024484.0684082354</v>
      </c>
      <c r="P87" s="258">
        <f>SUM($B$86:P86)</f>
        <v>-3040761.8001557551</v>
      </c>
      <c r="Q87" s="258">
        <f>SUM($B$86:Q86)</f>
        <v>-3046111.8227258064</v>
      </c>
      <c r="R87" s="258">
        <f>SUM($B$86:R86)</f>
        <v>-3135451.3798803389</v>
      </c>
      <c r="S87" s="258">
        <f>SUM($B$86:S86)</f>
        <v>-3139201.5131183509</v>
      </c>
      <c r="T87" s="258">
        <f>SUM($B$86:T86)</f>
        <v>-3142304.4639097918</v>
      </c>
      <c r="U87" s="258">
        <f>SUM($B$86:U86)</f>
        <v>-3144846.2457540594</v>
      </c>
      <c r="V87" s="258">
        <f>SUM($B$86:V86)</f>
        <v>-3147028.8290665196</v>
      </c>
      <c r="W87" s="258">
        <f>SUM($B$86:W86)</f>
        <v>-3148666.5336133908</v>
      </c>
      <c r="X87" s="258">
        <f>SUM($B$86:X86)</f>
        <v>-3198177.8184934864</v>
      </c>
      <c r="Y87" s="258">
        <f>SUM($B$86:Y86)</f>
        <v>-3199146.8753753267</v>
      </c>
      <c r="Z87" s="258">
        <f>SUM($B$86:Z86)</f>
        <v>-3199852.4779105703</v>
      </c>
      <c r="AA87" s="258">
        <f>SUM($B$86:AA86)</f>
        <v>-3200334.1397849973</v>
      </c>
      <c r="AB87" s="258">
        <f>SUM($B$86:AB86)</f>
        <v>-3200626.401472705</v>
      </c>
      <c r="AC87" s="258">
        <f>SUM($B$86:AC86)</f>
        <v>-3200626.401472705</v>
      </c>
      <c r="AD87" s="258">
        <f>SUM($B$86:AD86)</f>
        <v>-3200685.8285973785</v>
      </c>
      <c r="AE87" s="258">
        <f>SUM($B$86:AE86)</f>
        <v>-3200685.8285973785</v>
      </c>
    </row>
    <row r="88" spans="1:31" s="262" customFormat="1" ht="12.75" x14ac:dyDescent="0.2">
      <c r="A88" s="334" t="s">
        <v>569</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570</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571</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66" t="s">
        <v>572</v>
      </c>
      <c r="B93" s="466"/>
      <c r="C93" s="466"/>
      <c r="D93" s="466"/>
      <c r="E93" s="466"/>
      <c r="F93" s="466"/>
      <c r="G93" s="466"/>
      <c r="H93" s="466"/>
      <c r="I93" s="466"/>
      <c r="J93" s="466"/>
      <c r="K93" s="466"/>
      <c r="L93" s="466"/>
      <c r="M93" s="466"/>
      <c r="N93" s="466"/>
      <c r="O93" s="466"/>
      <c r="P93" s="466"/>
      <c r="Q93" s="466"/>
      <c r="R93" s="466"/>
      <c r="S93" s="466"/>
      <c r="T93" s="466"/>
      <c r="U93" s="466"/>
      <c r="V93" s="466"/>
      <c r="W93" s="466"/>
      <c r="X93" s="466"/>
      <c r="Y93" s="466"/>
      <c r="Z93" s="466"/>
      <c r="AA93" s="466"/>
      <c r="AB93" s="466"/>
      <c r="AC93" s="466"/>
    </row>
    <row r="94" spans="1:31" s="262" customFormat="1" ht="12.75" x14ac:dyDescent="0.2">
      <c r="A94" s="466" t="s">
        <v>573</v>
      </c>
      <c r="B94" s="466"/>
      <c r="C94" s="466"/>
      <c r="D94" s="466"/>
      <c r="E94" s="466"/>
      <c r="F94" s="466"/>
      <c r="G94" s="466"/>
      <c r="H94" s="466"/>
      <c r="I94" s="466"/>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574</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575</v>
      </c>
      <c r="B102" s="351" t="s">
        <v>576</v>
      </c>
      <c r="C102" s="351" t="s">
        <v>577</v>
      </c>
      <c r="D102" s="351" t="s">
        <v>578</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-11967.699702066857</v>
      </c>
      <c r="C103" s="355">
        <f>G26</f>
        <v>0</v>
      </c>
      <c r="D103" s="355" t="str">
        <f>G27</f>
        <v>не окупается</v>
      </c>
      <c r="E103" s="352" t="s">
        <v>579</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580</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581</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582</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583</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584</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585</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67" t="s">
        <v>586</v>
      </c>
      <c r="C114" s="468"/>
      <c r="D114" s="467" t="s">
        <v>587</v>
      </c>
      <c r="E114" s="468"/>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588</v>
      </c>
      <c r="B115" s="365"/>
      <c r="C115" s="356" t="s">
        <v>589</v>
      </c>
      <c r="D115" s="365">
        <v>16</v>
      </c>
      <c r="E115" s="356" t="s">
        <v>589</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588</v>
      </c>
      <c r="B116" s="356">
        <f>$B$110*B115</f>
        <v>0</v>
      </c>
      <c r="C116" s="356" t="s">
        <v>125</v>
      </c>
      <c r="D116" s="356">
        <f>D115*B108</f>
        <v>14.88</v>
      </c>
      <c r="E116" s="356" t="s">
        <v>125</v>
      </c>
      <c r="F116" s="359" t="s">
        <v>590</v>
      </c>
      <c r="G116" s="356">
        <f>D115-B115</f>
        <v>16</v>
      </c>
      <c r="H116" s="356" t="s">
        <v>589</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591</v>
      </c>
      <c r="G117" s="366">
        <v>9.4623655913978499</v>
      </c>
      <c r="H117" s="356" t="s">
        <v>589</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592</v>
      </c>
      <c r="G118" s="356">
        <f>G116</f>
        <v>16</v>
      </c>
      <c r="H118" s="356" t="s">
        <v>589</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593</v>
      </c>
      <c r="B120" s="372">
        <f>B124/1000000</f>
        <v>0</v>
      </c>
      <c r="D120" s="458" t="s">
        <v>323</v>
      </c>
      <c r="E120" s="373" t="s">
        <v>594</v>
      </c>
      <c r="F120" s="374">
        <v>35</v>
      </c>
      <c r="G120" s="459"/>
    </row>
    <row r="121" spans="1:71" s="352" customFormat="1" ht="15.75" x14ac:dyDescent="0.2">
      <c r="A121" s="371" t="s">
        <v>323</v>
      </c>
      <c r="B121" s="375">
        <v>30</v>
      </c>
      <c r="D121" s="458"/>
      <c r="E121" s="373" t="s">
        <v>595</v>
      </c>
      <c r="F121" s="374">
        <v>30</v>
      </c>
      <c r="G121" s="459"/>
    </row>
    <row r="122" spans="1:71" s="352" customFormat="1" ht="15.75" x14ac:dyDescent="0.2">
      <c r="A122" s="371" t="s">
        <v>596</v>
      </c>
      <c r="B122" s="375" t="s">
        <v>597</v>
      </c>
      <c r="C122" s="376" t="s">
        <v>598</v>
      </c>
      <c r="D122" s="458"/>
      <c r="E122" s="373" t="s">
        <v>599</v>
      </c>
      <c r="F122" s="374">
        <v>30</v>
      </c>
      <c r="G122" s="459"/>
    </row>
    <row r="123" spans="1:71" s="352" customFormat="1" ht="15.75" x14ac:dyDescent="0.2">
      <c r="A123" s="377"/>
      <c r="B123" s="378"/>
      <c r="C123" s="376"/>
      <c r="D123" s="458"/>
      <c r="E123" s="373" t="s">
        <v>600</v>
      </c>
      <c r="F123" s="374">
        <v>30</v>
      </c>
      <c r="G123" s="459"/>
    </row>
    <row r="124" spans="1:71" s="352" customFormat="1" ht="12.75" x14ac:dyDescent="0.2">
      <c r="A124" s="371" t="s">
        <v>601</v>
      </c>
      <c r="B124" s="379">
        <f>B126*1000000</f>
        <v>0</v>
      </c>
      <c r="C124" s="379"/>
      <c r="D124" s="379"/>
    </row>
    <row r="125" spans="1:71" s="352" customFormat="1" ht="12.75" x14ac:dyDescent="0.2">
      <c r="A125" s="371" t="s">
        <v>602</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603</v>
      </c>
      <c r="B127" s="382">
        <v>9.8699999999999996E-2</v>
      </c>
    </row>
    <row r="128" spans="1:71" s="352" customFormat="1" ht="15.75" x14ac:dyDescent="0.2">
      <c r="A128" s="383"/>
      <c r="B128" s="384"/>
    </row>
    <row r="129" spans="1:51" s="352" customFormat="1" ht="25.5" x14ac:dyDescent="0.2">
      <c r="A129" s="385" t="s">
        <v>604</v>
      </c>
      <c r="B129" s="386">
        <v>0.74426999999999999</v>
      </c>
    </row>
    <row r="130" spans="1:51" s="352" customFormat="1" ht="12.75" x14ac:dyDescent="0.2"/>
    <row r="131" spans="1:51" s="352" customFormat="1" ht="12.75" x14ac:dyDescent="0.2">
      <c r="A131" s="370"/>
      <c r="C131" s="352" t="s">
        <v>605</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4" zoomScale="70" zoomScaleSheetLayoutView="70" workbookViewId="0">
      <selection activeCell="H34" sqref="H34"/>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3" t="str">
        <f>'2. паспорт  ТП'!A4:S4</f>
        <v>Год раскрытия информации: 2022 год</v>
      </c>
      <c r="B5" s="403"/>
      <c r="C5" s="403"/>
      <c r="D5" s="403"/>
      <c r="E5" s="403"/>
      <c r="F5" s="403"/>
      <c r="G5" s="403"/>
      <c r="H5" s="403"/>
      <c r="I5" s="403"/>
      <c r="J5" s="403"/>
      <c r="K5" s="403"/>
      <c r="L5" s="403"/>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1" t="s">
        <v>7</v>
      </c>
      <c r="B7" s="411"/>
      <c r="C7" s="411"/>
      <c r="D7" s="411"/>
      <c r="E7" s="411"/>
      <c r="F7" s="411"/>
      <c r="G7" s="411"/>
      <c r="H7" s="411"/>
      <c r="I7" s="411"/>
      <c r="J7" s="411"/>
      <c r="K7" s="411"/>
      <c r="L7" s="411"/>
    </row>
    <row r="8" spans="1:44" ht="18.75" x14ac:dyDescent="0.25">
      <c r="A8" s="411"/>
      <c r="B8" s="411"/>
      <c r="C8" s="411"/>
      <c r="D8" s="411"/>
      <c r="E8" s="411"/>
      <c r="F8" s="411"/>
      <c r="G8" s="411"/>
      <c r="H8" s="411"/>
      <c r="I8" s="411"/>
      <c r="J8" s="411"/>
      <c r="K8" s="411"/>
      <c r="L8" s="411"/>
    </row>
    <row r="9" spans="1:44" x14ac:dyDescent="0.25">
      <c r="A9" s="412" t="str">
        <f>'1. паспорт местоположение'!A9:C9</f>
        <v>Акционерное общество "Западная энергетическая компания"</v>
      </c>
      <c r="B9" s="412"/>
      <c r="C9" s="412"/>
      <c r="D9" s="412"/>
      <c r="E9" s="412"/>
      <c r="F9" s="412"/>
      <c r="G9" s="412"/>
      <c r="H9" s="412"/>
      <c r="I9" s="412"/>
      <c r="J9" s="412"/>
      <c r="K9" s="412"/>
      <c r="L9" s="412"/>
    </row>
    <row r="10" spans="1:44" x14ac:dyDescent="0.25">
      <c r="A10" s="416" t="s">
        <v>6</v>
      </c>
      <c r="B10" s="416"/>
      <c r="C10" s="416"/>
      <c r="D10" s="416"/>
      <c r="E10" s="416"/>
      <c r="F10" s="416"/>
      <c r="G10" s="416"/>
      <c r="H10" s="416"/>
      <c r="I10" s="416"/>
      <c r="J10" s="416"/>
      <c r="K10" s="416"/>
      <c r="L10" s="416"/>
    </row>
    <row r="11" spans="1:44" ht="18.75" x14ac:dyDescent="0.25">
      <c r="A11" s="411"/>
      <c r="B11" s="411"/>
      <c r="C11" s="411"/>
      <c r="D11" s="411"/>
      <c r="E11" s="411"/>
      <c r="F11" s="411"/>
      <c r="G11" s="411"/>
      <c r="H11" s="411"/>
      <c r="I11" s="411"/>
      <c r="J11" s="411"/>
      <c r="K11" s="411"/>
      <c r="L11" s="411"/>
    </row>
    <row r="12" spans="1:44" x14ac:dyDescent="0.25">
      <c r="A12" s="412" t="str">
        <f>'1. паспорт местоположение'!A12:C12</f>
        <v>M 22-06</v>
      </c>
      <c r="B12" s="412"/>
      <c r="C12" s="412"/>
      <c r="D12" s="412"/>
      <c r="E12" s="412"/>
      <c r="F12" s="412"/>
      <c r="G12" s="412"/>
      <c r="H12" s="412"/>
      <c r="I12" s="412"/>
      <c r="J12" s="412"/>
      <c r="K12" s="412"/>
      <c r="L12" s="412"/>
    </row>
    <row r="13" spans="1:44" x14ac:dyDescent="0.25">
      <c r="A13" s="416" t="s">
        <v>5</v>
      </c>
      <c r="B13" s="416"/>
      <c r="C13" s="416"/>
      <c r="D13" s="416"/>
      <c r="E13" s="416"/>
      <c r="F13" s="416"/>
      <c r="G13" s="416"/>
      <c r="H13" s="416"/>
      <c r="I13" s="416"/>
      <c r="J13" s="416"/>
      <c r="K13" s="416"/>
      <c r="L13" s="416"/>
    </row>
    <row r="14" spans="1:44" ht="18.75" x14ac:dyDescent="0.25">
      <c r="A14" s="417"/>
      <c r="B14" s="417"/>
      <c r="C14" s="417"/>
      <c r="D14" s="417"/>
      <c r="E14" s="417"/>
      <c r="F14" s="417"/>
      <c r="G14" s="417"/>
      <c r="H14" s="417"/>
      <c r="I14" s="417"/>
      <c r="J14" s="417"/>
      <c r="K14" s="417"/>
      <c r="L14" s="417"/>
    </row>
    <row r="15" spans="1:44" ht="102" customHeight="1" x14ac:dyDescent="0.25">
      <c r="A15" s="418" t="str">
        <f>'1. паспорт местоположение'!A15</f>
        <v>Приобретение устройства испытательного  "Ретом-61" – 1 шт.</v>
      </c>
      <c r="B15" s="418"/>
      <c r="C15" s="418"/>
      <c r="D15" s="418"/>
      <c r="E15" s="418"/>
      <c r="F15" s="418"/>
      <c r="G15" s="418"/>
      <c r="H15" s="418"/>
      <c r="I15" s="418"/>
      <c r="J15" s="418"/>
      <c r="K15" s="418"/>
      <c r="L15" s="418"/>
    </row>
    <row r="16" spans="1:44" x14ac:dyDescent="0.25">
      <c r="A16" s="416" t="s">
        <v>4</v>
      </c>
      <c r="B16" s="416"/>
      <c r="C16" s="416"/>
      <c r="D16" s="416"/>
      <c r="E16" s="416"/>
      <c r="F16" s="416"/>
      <c r="G16" s="416"/>
      <c r="H16" s="416"/>
      <c r="I16" s="416"/>
      <c r="J16" s="416"/>
      <c r="K16" s="416"/>
      <c r="L16" s="416"/>
    </row>
    <row r="17" spans="1:12" ht="15.75" customHeight="1" x14ac:dyDescent="0.25">
      <c r="L17" s="84"/>
    </row>
    <row r="18" spans="1:12" x14ac:dyDescent="0.25">
      <c r="K18" s="83"/>
    </row>
    <row r="19" spans="1:12" ht="15.75" customHeight="1" x14ac:dyDescent="0.25">
      <c r="A19" s="480" t="s">
        <v>478</v>
      </c>
      <c r="B19" s="480"/>
      <c r="C19" s="480"/>
      <c r="D19" s="480"/>
      <c r="E19" s="480"/>
      <c r="F19" s="480"/>
      <c r="G19" s="480"/>
      <c r="H19" s="480"/>
      <c r="I19" s="480"/>
      <c r="J19" s="480"/>
      <c r="K19" s="480"/>
      <c r="L19" s="480"/>
    </row>
    <row r="20" spans="1:12" x14ac:dyDescent="0.25">
      <c r="A20" s="61"/>
      <c r="B20" s="61"/>
      <c r="C20" s="82"/>
      <c r="D20" s="82"/>
      <c r="E20" s="82"/>
      <c r="F20" s="82"/>
      <c r="G20" s="82"/>
      <c r="H20" s="82"/>
      <c r="I20" s="82"/>
      <c r="J20" s="82"/>
      <c r="K20" s="82"/>
      <c r="L20" s="82"/>
    </row>
    <row r="21" spans="1:12" ht="28.5" customHeight="1" x14ac:dyDescent="0.25">
      <c r="A21" s="472" t="s">
        <v>216</v>
      </c>
      <c r="B21" s="472" t="s">
        <v>215</v>
      </c>
      <c r="C21" s="478" t="s">
        <v>410</v>
      </c>
      <c r="D21" s="478"/>
      <c r="E21" s="478"/>
      <c r="F21" s="478"/>
      <c r="G21" s="478"/>
      <c r="H21" s="478"/>
      <c r="I21" s="473" t="s">
        <v>214</v>
      </c>
      <c r="J21" s="475" t="s">
        <v>412</v>
      </c>
      <c r="K21" s="472" t="s">
        <v>213</v>
      </c>
      <c r="L21" s="474" t="s">
        <v>411</v>
      </c>
    </row>
    <row r="22" spans="1:12" ht="58.5" customHeight="1" x14ac:dyDescent="0.25">
      <c r="A22" s="472"/>
      <c r="B22" s="472"/>
      <c r="C22" s="479" t="s">
        <v>2</v>
      </c>
      <c r="D22" s="479"/>
      <c r="E22" s="479" t="s">
        <v>9</v>
      </c>
      <c r="F22" s="479"/>
      <c r="G22" s="479" t="s">
        <v>532</v>
      </c>
      <c r="H22" s="479"/>
      <c r="I22" s="473"/>
      <c r="J22" s="476"/>
      <c r="K22" s="472"/>
      <c r="L22" s="474"/>
    </row>
    <row r="23" spans="1:12" ht="31.5" x14ac:dyDescent="0.25">
      <c r="A23" s="472"/>
      <c r="B23" s="472"/>
      <c r="C23" s="81" t="s">
        <v>212</v>
      </c>
      <c r="D23" s="81" t="s">
        <v>211</v>
      </c>
      <c r="E23" s="81" t="s">
        <v>212</v>
      </c>
      <c r="F23" s="81" t="s">
        <v>211</v>
      </c>
      <c r="G23" s="81" t="s">
        <v>212</v>
      </c>
      <c r="H23" s="81" t="s">
        <v>211</v>
      </c>
      <c r="I23" s="473"/>
      <c r="J23" s="477"/>
      <c r="K23" s="472"/>
      <c r="L23" s="474"/>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44956</v>
      </c>
      <c r="H43" s="181">
        <v>45290</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2022-02-14T14:06:58Z</dcterms:modified>
</cp:coreProperties>
</file>