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0 факт 2021 тп\L 21-10_паспорт_карта\"/>
    </mc:Choice>
  </mc:AlternateContent>
  <xr:revisionPtr revIDLastSave="0" documentId="13_ncr:1_{59D43164-AEFC-4D8F-B527-9D7B16A32D88}" xr6:coauthVersionLast="47" xr6:coauthVersionMax="47" xr10:uidLastSave="{00000000-0000-0000-0000-000000000000}"/>
  <bookViews>
    <workbookView xWindow="510" yWindow="600" windowWidth="28290" windowHeight="1560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3" i="29" l="1"/>
  <c r="F31" i="29" l="1"/>
  <c r="R31" i="29" s="1"/>
  <c r="F32" i="29"/>
  <c r="F34" i="29"/>
  <c r="R34" i="29" s="1"/>
  <c r="F37" i="29"/>
  <c r="F41" i="29"/>
  <c r="F42" i="29"/>
  <c r="F50" i="29"/>
  <c r="F57" i="29"/>
  <c r="F61" i="29"/>
  <c r="F64" i="29"/>
  <c r="F27" i="29"/>
  <c r="R27" i="29" s="1"/>
  <c r="F28" i="29"/>
  <c r="N56" i="29"/>
  <c r="N49" i="29"/>
  <c r="N45" i="29"/>
  <c r="N54" i="29" s="1"/>
  <c r="N58" i="29"/>
  <c r="F58" i="29" l="1"/>
  <c r="F45" i="29"/>
  <c r="F49" i="29"/>
  <c r="F54" i="29"/>
  <c r="F56" i="29"/>
  <c r="B24" i="26"/>
  <c r="F52" i="29"/>
  <c r="F30" i="29"/>
  <c r="R43" i="29" s="1"/>
  <c r="R52" i="29" s="1"/>
  <c r="R58" i="29" s="1"/>
  <c r="AC58" i="29" s="1"/>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Z86" i="30" l="1"/>
  <c r="Z83" i="30"/>
  <c r="Z79" i="30"/>
  <c r="A105" i="30"/>
  <c r="G30" i="30"/>
  <c r="N89" i="30"/>
  <c r="N84" i="30"/>
  <c r="AG86" i="30"/>
  <c r="AG83" i="30"/>
  <c r="AG79" i="30"/>
  <c r="L86" i="30"/>
  <c r="L83" i="30"/>
  <c r="L79" i="30"/>
  <c r="AH90" i="30"/>
  <c r="AH87" i="30"/>
  <c r="S90" i="30"/>
  <c r="S87" i="30"/>
  <c r="AB89" i="30"/>
  <c r="AB84" i="30"/>
  <c r="AA86" i="30"/>
  <c r="AA83" i="30"/>
  <c r="AA79" i="30"/>
  <c r="E79" i="30"/>
  <c r="E83" i="30"/>
  <c r="E86" i="30"/>
  <c r="AK89" i="30"/>
  <c r="AK84" i="30"/>
  <c r="J89" i="30"/>
  <c r="J84" i="30"/>
  <c r="D90" i="30"/>
  <c r="D87" i="30"/>
  <c r="T89" i="30"/>
  <c r="T84" i="30"/>
  <c r="H86" i="30"/>
  <c r="H83" i="30"/>
  <c r="H79" i="30"/>
  <c r="AC90" i="30"/>
  <c r="AC87" i="30"/>
  <c r="X89" i="30"/>
  <c r="X84" i="30"/>
  <c r="AB90" i="30"/>
  <c r="AB87" i="30"/>
  <c r="AH89" i="30"/>
  <c r="AH84" i="30"/>
  <c r="H90" i="30"/>
  <c r="H87" i="30"/>
  <c r="AN90" i="30"/>
  <c r="AN87" i="30"/>
  <c r="Y89" i="30"/>
  <c r="Y84" i="30"/>
  <c r="L89" i="30"/>
  <c r="L84" i="30"/>
  <c r="C89" i="30"/>
  <c r="C84" i="30"/>
  <c r="S89" i="30"/>
  <c r="S84" i="30"/>
  <c r="F86" i="30"/>
  <c r="F83" i="30"/>
  <c r="F79" i="30"/>
  <c r="K89" i="30"/>
  <c r="K84" i="30"/>
  <c r="V86" i="30"/>
  <c r="V83" i="30"/>
  <c r="V79" i="30"/>
  <c r="M86" i="30"/>
  <c r="M83" i="30"/>
  <c r="M79" i="30"/>
  <c r="AP90" i="30"/>
  <c r="F89" i="30"/>
  <c r="F84" i="30"/>
  <c r="AE86" i="30"/>
  <c r="AE83" i="30"/>
  <c r="AE79" i="30"/>
  <c r="AM90" i="30"/>
  <c r="AM87" i="30"/>
  <c r="Q89" i="30"/>
  <c r="Q84" i="30"/>
  <c r="P89" i="30"/>
  <c r="P84" i="30"/>
  <c r="AE89" i="30"/>
  <c r="AE84" i="30"/>
  <c r="V90" i="30"/>
  <c r="V87" i="30"/>
  <c r="J79" i="30"/>
  <c r="J83" i="30"/>
  <c r="J86" i="30"/>
  <c r="AG90" i="30"/>
  <c r="AG87" i="30"/>
  <c r="AD86" i="30"/>
  <c r="AD83" i="30"/>
  <c r="AD79" i="30"/>
  <c r="Q90" i="30"/>
  <c r="Q87" i="30"/>
  <c r="W89" i="30"/>
  <c r="W84" i="30"/>
  <c r="AM79" i="30"/>
  <c r="AM83" i="30"/>
  <c r="AM86" i="30"/>
  <c r="R89" i="30"/>
  <c r="R84" i="30"/>
  <c r="S86" i="30"/>
  <c r="S83" i="30"/>
  <c r="S79" i="30"/>
  <c r="O90" i="30"/>
  <c r="O87" i="30"/>
  <c r="T79" i="30"/>
  <c r="T83" i="30"/>
  <c r="T86" i="30"/>
  <c r="M89" i="30"/>
  <c r="M84" i="30"/>
  <c r="O89" i="30"/>
  <c r="O84" i="30"/>
  <c r="Y86" i="30"/>
  <c r="Y83" i="30"/>
  <c r="Y79" i="30"/>
  <c r="D89" i="30"/>
  <c r="D84" i="30"/>
  <c r="AN89" i="30"/>
  <c r="AN84" i="30"/>
  <c r="AE90" i="30"/>
  <c r="AE87" i="30"/>
  <c r="AP79" i="30"/>
  <c r="AP83" i="30"/>
  <c r="AP86" i="30"/>
  <c r="B87" i="30"/>
  <c r="B90" i="30"/>
  <c r="G29" i="30"/>
  <c r="D105" i="30"/>
  <c r="K79" i="30"/>
  <c r="K83" i="30"/>
  <c r="K86" i="30"/>
  <c r="AC89" i="30"/>
  <c r="AC84" i="30"/>
  <c r="AF79" i="30"/>
  <c r="AF83" i="30"/>
  <c r="AF86" i="30"/>
  <c r="G90" i="30"/>
  <c r="G87" i="30"/>
  <c r="AP87" i="30"/>
  <c r="A101" i="30"/>
  <c r="B102" i="30"/>
  <c r="AB86" i="30"/>
  <c r="AB83" i="30"/>
  <c r="AB79" i="30"/>
  <c r="P90" i="30"/>
  <c r="P87" i="30"/>
  <c r="L87" i="30"/>
  <c r="L90" i="30"/>
  <c r="W90" i="30"/>
  <c r="W87" i="30"/>
  <c r="B105" i="30"/>
  <c r="L88" i="30"/>
  <c r="H89" i="30"/>
  <c r="H84" i="30"/>
  <c r="T90" i="30"/>
  <c r="T87" i="30"/>
  <c r="AN86" i="30"/>
  <c r="AN83" i="30"/>
  <c r="AN79" i="30"/>
  <c r="R90" i="30"/>
  <c r="R87" i="30"/>
  <c r="Z90" i="30"/>
  <c r="Z87" i="30"/>
  <c r="I86" i="30"/>
  <c r="I83" i="30"/>
  <c r="I79" i="30"/>
  <c r="D86" i="30"/>
  <c r="D83" i="30"/>
  <c r="D79" i="30"/>
  <c r="F90" i="30"/>
  <c r="F87" i="30"/>
  <c r="N90" i="30"/>
  <c r="N87" i="30"/>
  <c r="E90" i="30"/>
  <c r="E87" i="30"/>
  <c r="R79" i="30"/>
  <c r="R83" i="30"/>
  <c r="R86" i="30"/>
  <c r="AO86" i="30"/>
  <c r="AO83" i="30"/>
  <c r="AO79" i="30"/>
  <c r="AA90" i="30"/>
  <c r="AA87" i="30"/>
  <c r="G86" i="30"/>
  <c r="G83" i="30"/>
  <c r="G79" i="30"/>
  <c r="K90" i="30"/>
  <c r="K87" i="30"/>
  <c r="G89" i="30"/>
  <c r="G84" i="30"/>
  <c r="AK90" i="30"/>
  <c r="AK87" i="30"/>
  <c r="U79" i="30"/>
  <c r="U83" i="30"/>
  <c r="U86" i="30"/>
  <c r="AH79" i="30"/>
  <c r="AH83" i="30"/>
  <c r="AH86" i="30"/>
  <c r="AD89" i="30"/>
  <c r="AD84" i="30"/>
  <c r="AL79" i="30"/>
  <c r="AL83" i="30"/>
  <c r="AL86" i="30"/>
  <c r="AO90" i="30"/>
  <c r="AO87" i="30"/>
  <c r="AJ89" i="30"/>
  <c r="AJ84" i="30"/>
  <c r="AO89" i="30"/>
  <c r="AO84" i="30"/>
  <c r="O79" i="30"/>
  <c r="O83" i="30"/>
  <c r="O86" i="30"/>
  <c r="AF89" i="30"/>
  <c r="AF84" i="30"/>
  <c r="Q79" i="30"/>
  <c r="Q83" i="30"/>
  <c r="Q86" i="30"/>
  <c r="C90" i="30"/>
  <c r="C87" i="30"/>
  <c r="AF90" i="30"/>
  <c r="AF87" i="30"/>
  <c r="P79" i="30"/>
  <c r="P83" i="30"/>
  <c r="P86" i="30"/>
  <c r="M90" i="30"/>
  <c r="M87" i="30"/>
  <c r="AL90" i="30"/>
  <c r="AL87" i="30"/>
  <c r="C79" i="30"/>
  <c r="C83" i="30"/>
  <c r="C86" i="30"/>
  <c r="AI89" i="30"/>
  <c r="AI84" i="30"/>
  <c r="J90" i="30"/>
  <c r="J87" i="30"/>
  <c r="AP89" i="30"/>
  <c r="AP84" i="30"/>
  <c r="AM89" i="30"/>
  <c r="AM84" i="30"/>
  <c r="AG89" i="30"/>
  <c r="AG84" i="30"/>
  <c r="U89" i="30"/>
  <c r="U84" i="30"/>
  <c r="AK79" i="30"/>
  <c r="AK83" i="30"/>
  <c r="AK86" i="30"/>
  <c r="AA89" i="30"/>
  <c r="AA84" i="30"/>
  <c r="N79" i="30"/>
  <c r="N83" i="30"/>
  <c r="N86" i="30"/>
  <c r="Y90" i="30"/>
  <c r="Y87" i="30"/>
  <c r="AI79" i="30"/>
  <c r="AI83" i="30"/>
  <c r="AI86" i="30"/>
  <c r="AJ79" i="30"/>
  <c r="AJ83" i="30"/>
  <c r="AJ86" i="30"/>
  <c r="E89" i="30"/>
  <c r="E84" i="30"/>
  <c r="X79" i="30"/>
  <c r="X83" i="30"/>
  <c r="X86" i="30"/>
  <c r="Z89" i="30"/>
  <c r="Z84" i="30"/>
  <c r="AC79" i="30"/>
  <c r="AC83" i="30"/>
  <c r="AC86" i="30"/>
  <c r="B84" i="30"/>
  <c r="B89" i="30"/>
  <c r="G28" i="30"/>
  <c r="C105" i="30"/>
  <c r="V89" i="30"/>
  <c r="V84" i="30"/>
  <c r="I90" i="30"/>
  <c r="I87" i="30"/>
  <c r="AL89" i="30"/>
  <c r="AL84" i="30"/>
  <c r="X90" i="30"/>
  <c r="X87" i="30"/>
  <c r="AD90" i="30"/>
  <c r="AD87" i="30"/>
  <c r="U87" i="30"/>
  <c r="U90" i="30"/>
  <c r="I89" i="30"/>
  <c r="I84" i="30"/>
  <c r="W79" i="30"/>
  <c r="W83" i="30"/>
  <c r="W86" i="30"/>
  <c r="AG88" i="30"/>
  <c r="U88" i="30"/>
  <c r="AP88" i="30"/>
  <c r="C88" i="30"/>
  <c r="AI88" i="30"/>
  <c r="AA88" i="30"/>
  <c r="V88" i="30"/>
  <c r="Q88" i="30"/>
  <c r="H88" i="30"/>
  <c r="K88" i="30"/>
  <c r="T88" i="30"/>
  <c r="N88" i="30"/>
  <c r="D88" i="30"/>
  <c r="E88" i="30"/>
  <c r="F88" i="30"/>
  <c r="AK88" i="30"/>
  <c r="O88" i="30"/>
  <c r="AJ88" i="30"/>
  <c r="I88" i="30"/>
  <c r="M88" i="30"/>
  <c r="AM88" i="30"/>
  <c r="AC88" i="30"/>
  <c r="AL88" i="30"/>
  <c r="AD88" i="30"/>
  <c r="AO88" i="30"/>
  <c r="B88" i="30"/>
  <c r="AE88" i="30"/>
  <c r="X88" i="30"/>
  <c r="Y88" i="30"/>
  <c r="W88" i="30"/>
  <c r="R88" i="30"/>
  <c r="P88" i="30"/>
  <c r="G88" i="30"/>
  <c r="AF88" i="30"/>
  <c r="AN88" i="30"/>
  <c r="AH88" i="30"/>
  <c r="J88" i="30"/>
  <c r="Z88" i="30"/>
  <c r="AB88" i="30"/>
  <c r="S88" i="30"/>
  <c r="AI87" i="30"/>
  <c r="AI90" i="30"/>
  <c r="B79" i="30"/>
  <c r="B83" i="30"/>
  <c r="B86" i="30"/>
  <c r="AJ87" i="30"/>
  <c r="AJ90" i="30"/>
</calcChain>
</file>

<file path=xl/sharedStrings.xml><?xml version="1.0" encoding="utf-8"?>
<sst xmlns="http://schemas.openxmlformats.org/spreadsheetml/2006/main" count="1396" uniqueCount="647">
  <si>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</si>
  <si>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</si>
  <si>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</si>
  <si>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</si>
  <si>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</si>
  <si>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</si>
  <si>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</si>
  <si>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</si>
  <si>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</si>
  <si>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</si>
  <si>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</si>
  <si>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</si>
  <si>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</si>
  <si>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</si>
  <si>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</si>
  <si>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</si>
  <si>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</si>
  <si>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</si>
  <si>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</si>
  <si>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</si>
  <si>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</si>
  <si>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</si>
  <si>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</si>
  <si>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</si>
  <si>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</si>
  <si>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</si>
  <si>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</si>
  <si>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</si>
  <si>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</si>
  <si>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</si>
  <si>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</si>
  <si>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</si>
  <si>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</si>
  <si>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</si>
  <si>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</si>
  <si>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</si>
  <si>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</si>
  <si>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</si>
  <si>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</si>
  <si>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</si>
  <si>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</si>
  <si>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</si>
  <si>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</si>
  <si>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</si>
  <si>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</si>
  <si>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</si>
  <si>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</si>
  <si>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</si>
  <si>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</si>
  <si>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</si>
  <si>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</si>
  <si>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</si>
  <si>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</si>
  <si>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</si>
  <si>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</si>
  <si>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</si>
  <si>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</si>
  <si>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</si>
  <si>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</si>
  <si>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</si>
  <si>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</si>
  <si>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</si>
  <si>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</si>
  <si>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</si>
  <si>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</si>
  <si>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</si>
  <si>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</si>
  <si>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</si>
  <si>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</si>
  <si>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</si>
  <si>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</si>
  <si>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</si>
  <si>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</si>
  <si>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</si>
  <si>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</si>
  <si>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</si>
  <si>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</si>
  <si>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</si>
  <si>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</si>
  <si>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</si>
  <si>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</si>
  <si>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</si>
  <si>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</si>
  <si>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</si>
  <si>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</si>
  <si>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</si>
  <si>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</si>
  <si>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</si>
  <si>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</si>
  <si>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</si>
  <si>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</si>
  <si>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</si>
  <si>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</si>
  <si>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</si>
  <si>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</si>
  <si>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</si>
  <si>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</si>
  <si>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</si>
  <si>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</si>
  <si>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</si>
  <si>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</si>
  <si>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</si>
  <si>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</si>
  <si>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</si>
  <si>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</si>
  <si>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</si>
  <si>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</si>
  <si>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</si>
  <si>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</si>
  <si>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</si>
  <si>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</si>
  <si>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</si>
  <si>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</si>
  <si>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</si>
  <si>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</si>
  <si>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</si>
  <si>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</si>
  <si>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</si>
  <si>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</si>
  <si>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</si>
  <si>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</si>
  <si>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</si>
  <si>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</si>
  <si>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</si>
  <si>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</si>
  <si>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</si>
  <si>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</si>
  <si>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</si>
  <si>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</si>
  <si>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</si>
  <si>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</si>
  <si>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</si>
  <si>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</si>
  <si>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</si>
  <si>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</si>
  <si>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</si>
  <si>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</si>
  <si>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</si>
  <si>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</si>
  <si>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</si>
  <si>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</si>
  <si>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</si>
  <si>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</si>
  <si>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</si>
  <si>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</si>
  <si>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</si>
  <si>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</si>
  <si>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</si>
  <si>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</si>
  <si>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</si>
  <si>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</si>
  <si>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</si>
  <si>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</si>
  <si>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</si>
  <si>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</si>
  <si>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</si>
  <si>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</si>
  <si>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</si>
  <si>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</si>
  <si>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</si>
  <si>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</si>
  <si>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</si>
  <si>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</si>
  <si>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</si>
  <si>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</si>
  <si>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</si>
  <si>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</si>
  <si>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</si>
  <si>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</si>
  <si>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</si>
  <si>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</si>
  <si>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</si>
  <si>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</si>
  <si>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</si>
  <si>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</si>
  <si>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</si>
  <si>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</si>
  <si>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</si>
  <si>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</si>
  <si>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</si>
  <si>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</si>
  <si>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</si>
  <si>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</si>
  <si>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</si>
  <si>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</si>
  <si>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</si>
  <si>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</si>
  <si>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</si>
  <si>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</si>
  <si>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</si>
  <si>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</si>
  <si>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</si>
  <si>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</si>
  <si>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</si>
  <si>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</si>
  <si>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</si>
  <si>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</si>
  <si>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</si>
  <si>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</si>
  <si>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</si>
  <si>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</si>
  <si>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</si>
  <si>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</si>
  <si>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</si>
  <si>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</si>
  <si>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</si>
  <si>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</si>
  <si>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</si>
  <si>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</si>
  <si>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</si>
  <si>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</si>
  <si>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</si>
  <si>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</si>
  <si>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</si>
  <si>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</si>
  <si>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</si>
  <si>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</si>
  <si>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</si>
  <si>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</si>
  <si>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</si>
  <si>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</si>
  <si>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</si>
  <si>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</si>
  <si>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</si>
  <si>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</si>
  <si>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</si>
  <si>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</si>
  <si>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</si>
  <si>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</si>
  <si>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</si>
  <si>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</si>
  <si>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</si>
  <si>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</si>
  <si>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</si>
  <si>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</si>
  <si>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</si>
  <si>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</si>
  <si>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</si>
  <si>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</si>
  <si>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</si>
  <si>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</si>
  <si>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</si>
  <si>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</si>
  <si>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</si>
  <si>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</si>
  <si>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</si>
  <si>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</si>
  <si>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</si>
  <si>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</si>
  <si>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</si>
  <si>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</si>
  <si>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</si>
  <si>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</si>
  <si>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</si>
  <si>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</si>
  <si>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</si>
  <si>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</si>
  <si>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</si>
  <si>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</si>
  <si>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</si>
  <si>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</si>
  <si>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</si>
  <si>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</si>
  <si>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</si>
  <si>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</si>
  <si>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</si>
  <si>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</si>
  <si>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</si>
  <si>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</si>
  <si>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</si>
  <si>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</si>
  <si>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</si>
  <si>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</si>
  <si>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</si>
  <si>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</si>
  <si>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</si>
  <si>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</si>
  <si>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</si>
  <si>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</si>
  <si>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</si>
  <si>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</si>
  <si>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</si>
  <si>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</si>
  <si>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</si>
  <si>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</si>
  <si>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</si>
  <si>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</si>
  <si>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</si>
  <si>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</si>
  <si>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</si>
  <si>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</si>
  <si>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</si>
  <si>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</si>
  <si>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</si>
  <si>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</si>
  <si>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</si>
  <si>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</si>
  <si>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</si>
  <si>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</si>
  <si>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</si>
  <si>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</si>
  <si>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</si>
  <si>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</si>
  <si>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</si>
  <si>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</si>
  <si>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</si>
  <si>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</si>
  <si>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</si>
  <si>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</si>
  <si>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</si>
  <si>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</si>
  <si>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</si>
  <si>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</si>
  <si>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</si>
  <si>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</si>
  <si>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</si>
  <si>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</si>
  <si>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</si>
  <si>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</si>
  <si>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</si>
  <si>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</si>
  <si>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</si>
  <si>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</si>
  <si>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</si>
  <si>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</si>
  <si>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</si>
  <si>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</si>
  <si>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</si>
  <si>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</si>
  <si>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</si>
  <si>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</si>
  <si>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</si>
  <si>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</si>
  <si>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</si>
  <si>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</si>
  <si>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</si>
  <si>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</si>
  <si>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</si>
  <si>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</si>
  <si>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</si>
  <si>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</si>
  <si>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</si>
  <si>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</si>
  <si>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</si>
  <si>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</si>
  <si>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</si>
  <si>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</si>
  <si>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</si>
  <si>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</si>
  <si>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</si>
  <si>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</si>
  <si>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</si>
  <si>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</si>
  <si>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</si>
  <si>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</si>
  <si>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</si>
  <si>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</si>
  <si>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</si>
  <si>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</si>
  <si>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</si>
  <si>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</si>
  <si>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</si>
  <si>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</si>
  <si>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</si>
  <si>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</si>
  <si>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</si>
  <si>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</si>
  <si>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</si>
  <si>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</si>
  <si>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</si>
  <si>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</si>
  <si>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</si>
  <si>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</si>
  <si>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</si>
  <si>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</si>
  <si>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</si>
  <si>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</si>
  <si>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</si>
  <si>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</si>
  <si>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</si>
  <si>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</si>
  <si>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</si>
  <si>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</si>
  <si>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</si>
  <si>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</si>
  <si>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</si>
  <si>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</si>
  <si>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</si>
  <si>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</si>
  <si>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</si>
  <si>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</si>
  <si>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</si>
  <si>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</si>
  <si>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</si>
  <si>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</si>
  <si>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</si>
  <si>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</si>
  <si>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</si>
  <si>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</si>
  <si>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</si>
  <si>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</si>
  <si>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</si>
  <si>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</si>
  <si>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</si>
  <si>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</si>
  <si>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</si>
  <si>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</si>
  <si>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</si>
  <si>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</si>
  <si>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</si>
  <si>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</si>
  <si>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</si>
  <si>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</si>
  <si>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</si>
  <si>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</si>
  <si>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</si>
  <si>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</si>
  <si>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</si>
  <si>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</si>
  <si>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</si>
  <si>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</si>
  <si>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</si>
  <si>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</si>
  <si>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</si>
  <si>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</si>
  <si>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</si>
  <si>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</si>
  <si>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</si>
  <si>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</si>
  <si>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</si>
  <si>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</si>
  <si>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</si>
  <si>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</si>
  <si>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</si>
  <si>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</si>
  <si>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</si>
  <si>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</si>
  <si>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</si>
  <si>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</si>
  <si>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</si>
  <si>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</si>
  <si>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</si>
  <si>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</si>
  <si>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</si>
  <si>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</si>
  <si>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</si>
  <si>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</si>
  <si>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</si>
  <si>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</si>
  <si>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</si>
  <si>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</si>
  <si>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</si>
  <si>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</si>
  <si>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</si>
  <si>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</si>
  <si>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</si>
  <si>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</si>
  <si>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</si>
  <si>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</si>
  <si>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</si>
  <si>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</si>
  <si>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</si>
  <si>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</si>
  <si>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</si>
  <si>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</si>
  <si>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</si>
  <si>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</si>
  <si>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</si>
  <si>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</si>
  <si>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</si>
  <si>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</si>
  <si>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</si>
  <si>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</si>
  <si>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</si>
  <si>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</si>
  <si>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</si>
  <si>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</si>
  <si>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</si>
  <si>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</si>
  <si>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</si>
  <si>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</si>
  <si>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</si>
  <si>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</si>
  <si>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</si>
  <si>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</si>
  <si>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</si>
  <si>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</si>
  <si>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</si>
  <si>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</si>
  <si>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</si>
  <si>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</si>
  <si>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</si>
  <si>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</si>
  <si>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</si>
  <si>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</si>
  <si>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</si>
  <si>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</si>
  <si>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</si>
  <si>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</si>
  <si>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</si>
  <si>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</si>
  <si>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</si>
  <si>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</si>
  <si>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</si>
  <si>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</si>
  <si>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</si>
  <si>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</si>
  <si>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</si>
  <si>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</si>
  <si>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</si>
  <si>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</si>
  <si>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</si>
  <si>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</si>
  <si>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</si>
  <si>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</si>
  <si>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</si>
  <si>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</si>
  <si>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</si>
  <si>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</si>
  <si>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</si>
  <si>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</si>
  <si>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</si>
  <si>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</si>
  <si>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</si>
  <si>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</si>
  <si>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</si>
  <si>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</si>
  <si>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</si>
  <si>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</si>
  <si>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</si>
  <si>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</si>
  <si>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</si>
  <si>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</si>
  <si>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</si>
  <si>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</si>
  <si>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</si>
  <si>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</si>
  <si>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</si>
  <si>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</si>
  <si>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</si>
  <si>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</si>
  <si>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</si>
  <si>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</si>
  <si>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</si>
  <si>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</si>
  <si>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</si>
  <si>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</si>
  <si>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</si>
  <si>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</si>
  <si>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</si>
  <si>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</si>
  <si>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</si>
  <si>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</si>
  <si>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</si>
  <si>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</si>
  <si>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</si>
  <si>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</si>
  <si>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</si>
  <si>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</si>
  <si>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</si>
  <si>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</si>
  <si>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</si>
  <si>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</si>
  <si>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</si>
  <si>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</si>
  <si>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</si>
  <si>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</si>
  <si>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</si>
  <si>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</si>
  <si>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</si>
  <si>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</si>
  <si>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</si>
  <si>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</si>
  <si>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</si>
  <si>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</si>
  <si>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</si>
  <si>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</si>
  <si>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</si>
  <si>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</si>
  <si>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</si>
  <si>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</si>
  <si>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</si>
  <si>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</si>
  <si>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</si>
  <si>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</si>
  <si>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</si>
  <si>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</si>
  <si>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</si>
  <si>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</si>
  <si>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</si>
  <si>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</si>
  <si>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</si>
  <si>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</si>
  <si>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</si>
  <si>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</si>
  <si>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</si>
  <si>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</si>
  <si>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</si>
  <si>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</si>
  <si>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</si>
  <si>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</si>
  <si>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</si>
  <si>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</si>
  <si>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</si>
  <si>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</si>
  <si>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</si>
  <si>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</si>
  <si>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</si>
  <si>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</si>
  <si>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</si>
  <si>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</si>
  <si>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</si>
  <si>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</si>
  <si>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</si>
  <si>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</si>
  <si>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</si>
  <si>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</si>
  <si>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</si>
  <si>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</si>
  <si>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</si>
  <si>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</si>
  <si>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</si>
  <si>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</si>
  <si>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</si>
  <si>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</si>
  <si>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</si>
  <si>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2. </t>
  </si>
  <si>
    <t>КЛ2</t>
  </si>
  <si>
    <t>г. Калининград</t>
  </si>
  <si>
    <t>14-03/21тп от 19.05.2021</t>
  </si>
  <si>
    <t xml:space="preserve"> техприсоединение</t>
  </si>
  <si>
    <t xml:space="preserve">Калининград </t>
  </si>
  <si>
    <t>мостовой переход</t>
  </si>
  <si>
    <t>ВВ</t>
  </si>
  <si>
    <t>3х150</t>
  </si>
  <si>
    <t>Строительство сетей электроснабжения , создание 2-й категории надёжности электроснабжения.</t>
  </si>
  <si>
    <t xml:space="preserve">Строительство </t>
  </si>
  <si>
    <t>П</t>
  </si>
  <si>
    <t>УНЦ</t>
  </si>
  <si>
    <t>L_21-10</t>
  </si>
  <si>
    <t>Строительство сетей электроснабжения объекта "Мостовой переход через Калининградский залив" правый берег</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</si>
  <si>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10 кВ  протяженностью2х3000м РП 10 кВ</t>
  </si>
  <si>
    <t>Строительство   2 КЛ 10 кВ сеч 3х150 мм2 протяженностью 2х3000 м, РП 10 кВ</t>
  </si>
  <si>
    <t>ячейки РУ-10кВ 7 шт</t>
  </si>
  <si>
    <t xml:space="preserve">РП 10 кВ </t>
  </si>
  <si>
    <t>Строительство РП10 кВ, 2-х КЛ 10 кВ , протяженностью 2х3000 м</t>
  </si>
  <si>
    <t>2 КЛ 10 кВ сеч 3х150 мм2, протяженностью 2х3 км,  РП 10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</si>
</sst>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4" xfId="1"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5" t="s">
        <v>618</v>
      </c>
      <c r="B5" s="415"/>
      <c r="C5" s="415"/>
      <c r="D5" s="105"/>
      <c r="E5" s="105"/>
      <c r="F5" s="105"/>
      <c r="G5" s="105"/>
      <c r="H5" s="105"/>
      <c r="I5" s="105"/>
      <c r="J5" s="105"/>
    </row>
    <row r="6" spans="1:22" s="11" customFormat="1" ht="18.75" x14ac:dyDescent="0.3">
      <c r="A6" s="16"/>
      <c r="F6" s="15"/>
      <c r="G6" s="15"/>
      <c r="H6" s="14"/>
    </row>
    <row r="7" spans="1:22" s="11" customFormat="1" ht="18.75" x14ac:dyDescent="0.2">
      <c r="A7" s="419" t="s">
        <v>7</v>
      </c>
      <c r="B7" s="419"/>
      <c r="C7" s="4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0" t="s">
        <v>544</v>
      </c>
      <c r="B9" s="420"/>
      <c r="C9" s="420"/>
      <c r="D9" s="7"/>
      <c r="E9" s="7"/>
      <c r="F9" s="7"/>
      <c r="G9" s="7"/>
      <c r="H9" s="7"/>
      <c r="I9" s="12"/>
      <c r="J9" s="12"/>
      <c r="K9" s="12"/>
      <c r="L9" s="12"/>
      <c r="M9" s="12"/>
      <c r="N9" s="12"/>
      <c r="O9" s="12"/>
      <c r="P9" s="12"/>
      <c r="Q9" s="12"/>
      <c r="R9" s="12"/>
      <c r="S9" s="12"/>
      <c r="T9" s="12"/>
      <c r="U9" s="12"/>
      <c r="V9" s="12"/>
    </row>
    <row r="10" spans="1:22" s="11" customFormat="1" ht="18.75" x14ac:dyDescent="0.2">
      <c r="A10" s="416" t="s">
        <v>6</v>
      </c>
      <c r="B10" s="416"/>
      <c r="C10" s="4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0" t="s">
        <v>639</v>
      </c>
      <c r="B12" s="420"/>
      <c r="C12" s="420"/>
      <c r="D12" s="7"/>
      <c r="E12" s="7"/>
      <c r="F12" s="7"/>
      <c r="G12" s="7"/>
      <c r="H12" s="7"/>
      <c r="I12" s="12"/>
      <c r="J12" s="12"/>
      <c r="K12" s="12"/>
      <c r="L12" s="12"/>
      <c r="M12" s="12"/>
      <c r="N12" s="12"/>
      <c r="O12" s="12"/>
      <c r="P12" s="12"/>
      <c r="Q12" s="12"/>
      <c r="R12" s="12"/>
      <c r="S12" s="12"/>
      <c r="T12" s="12"/>
      <c r="U12" s="12"/>
      <c r="V12" s="12"/>
    </row>
    <row r="13" spans="1:22" s="11" customFormat="1" ht="18.75" x14ac:dyDescent="0.2">
      <c r="A13" s="416" t="s">
        <v>5</v>
      </c>
      <c r="B13" s="416"/>
      <c r="C13" s="4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7" t="s">
        <v>640</v>
      </c>
      <c r="B15" s="417"/>
      <c r="C15" s="417"/>
      <c r="D15" s="7"/>
      <c r="E15" s="7"/>
      <c r="F15" s="7"/>
      <c r="G15" s="7"/>
      <c r="H15" s="7"/>
      <c r="I15" s="7"/>
      <c r="J15" s="7"/>
      <c r="K15" s="7"/>
      <c r="L15" s="7"/>
      <c r="M15" s="7"/>
      <c r="N15" s="7"/>
      <c r="O15" s="7"/>
      <c r="P15" s="7"/>
      <c r="Q15" s="7"/>
      <c r="R15" s="7"/>
      <c r="S15" s="7"/>
      <c r="T15" s="7"/>
      <c r="U15" s="7"/>
      <c r="V15" s="7"/>
    </row>
    <row r="16" spans="1:22" s="3" customFormat="1" ht="15" customHeight="1" x14ac:dyDescent="0.2">
      <c r="A16" s="416" t="s">
        <v>4</v>
      </c>
      <c r="B16" s="416"/>
      <c r="C16" s="41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7" t="s">
        <v>408</v>
      </c>
      <c r="B18" s="418"/>
      <c r="C18" s="41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2"/>
      <c r="B24" s="413"/>
      <c r="C24" s="414"/>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628</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2"/>
      <c r="B39" s="413"/>
      <c r="C39" s="41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2"/>
      <c r="B47" s="413"/>
      <c r="C47" s="41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4.9599995999999997</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4.1433330000000002</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5" t="str">
        <f>'1. паспорт местоположение'!A5:C5</f>
        <v>Год раскрытия информации: 2022 год</v>
      </c>
      <c r="B4" s="495"/>
      <c r="C4" s="495"/>
      <c r="D4" s="495"/>
      <c r="E4" s="495"/>
      <c r="F4" s="495"/>
      <c r="G4" s="495"/>
      <c r="H4" s="495"/>
      <c r="I4" s="495"/>
      <c r="J4" s="495"/>
      <c r="K4" s="495"/>
      <c r="L4" s="495"/>
      <c r="M4" s="495"/>
      <c r="N4" s="495"/>
      <c r="O4" s="495"/>
      <c r="P4" s="495"/>
      <c r="Q4" s="495"/>
      <c r="R4" s="495"/>
      <c r="S4" s="495"/>
      <c r="T4" s="495"/>
      <c r="U4" s="495"/>
      <c r="V4" s="495"/>
      <c r="W4" s="495"/>
      <c r="X4" s="495"/>
      <c r="Y4" s="495"/>
      <c r="Z4" s="495"/>
      <c r="AA4" s="495"/>
      <c r="AB4" s="495"/>
      <c r="AC4" s="495"/>
    </row>
    <row r="5" spans="1:29" ht="18.75" x14ac:dyDescent="0.3">
      <c r="A5" s="44"/>
      <c r="B5" s="44"/>
      <c r="C5" s="44"/>
      <c r="D5" s="44"/>
      <c r="E5" s="44"/>
      <c r="F5" s="44"/>
      <c r="L5" s="44"/>
      <c r="M5" s="44"/>
      <c r="T5" s="44"/>
      <c r="U5" s="44"/>
      <c r="AC5" s="14"/>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6" t="str">
        <f>'1. паспорт местоположение'!A9:C9</f>
        <v xml:space="preserve">Акционерное общество "Западная энергетическая компания" </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6" t="str">
        <f>'1. паспорт местоположение'!A12:C12</f>
        <v>L_21-10</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7" t="str">
        <f>'1. паспорт местоположение'!A15:C15</f>
        <v>Строительство сетей электроснабжения объекта "Мостовой переход через Калининградский залив" правый берег</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2" t="s">
        <v>180</v>
      </c>
      <c r="F20" s="502"/>
      <c r="G20" s="499" t="s">
        <v>423</v>
      </c>
      <c r="H20" s="505" t="s">
        <v>424</v>
      </c>
      <c r="I20" s="506"/>
      <c r="J20" s="506"/>
      <c r="K20" s="506"/>
      <c r="L20" s="505" t="s">
        <v>425</v>
      </c>
      <c r="M20" s="506"/>
      <c r="N20" s="506"/>
      <c r="O20" s="506"/>
      <c r="P20" s="505" t="s">
        <v>426</v>
      </c>
      <c r="Q20" s="506"/>
      <c r="R20" s="506"/>
      <c r="S20" s="506"/>
      <c r="T20" s="505" t="s">
        <v>438</v>
      </c>
      <c r="U20" s="506"/>
      <c r="V20" s="506"/>
      <c r="W20" s="506"/>
      <c r="X20" s="505" t="s">
        <v>439</v>
      </c>
      <c r="Y20" s="506"/>
      <c r="Z20" s="506"/>
      <c r="AA20" s="506"/>
      <c r="AB20" s="504" t="s">
        <v>179</v>
      </c>
      <c r="AC20" s="504"/>
      <c r="AD20" s="65"/>
      <c r="AE20" s="65"/>
      <c r="AF20" s="65"/>
    </row>
    <row r="21" spans="1:32" ht="99.75" customHeight="1" x14ac:dyDescent="0.25">
      <c r="A21" s="500"/>
      <c r="B21" s="500"/>
      <c r="C21" s="494"/>
      <c r="D21" s="494"/>
      <c r="E21" s="502"/>
      <c r="F21" s="502"/>
      <c r="G21" s="500"/>
      <c r="H21" s="494" t="s">
        <v>2</v>
      </c>
      <c r="I21" s="494"/>
      <c r="J21" s="494" t="s">
        <v>9</v>
      </c>
      <c r="K21" s="494"/>
      <c r="L21" s="494" t="s">
        <v>2</v>
      </c>
      <c r="M21" s="494"/>
      <c r="N21" s="494" t="s">
        <v>9</v>
      </c>
      <c r="O21" s="494"/>
      <c r="P21" s="494" t="s">
        <v>2</v>
      </c>
      <c r="Q21" s="494"/>
      <c r="R21" s="494" t="s">
        <v>178</v>
      </c>
      <c r="S21" s="494"/>
      <c r="T21" s="494" t="s">
        <v>2</v>
      </c>
      <c r="U21" s="494"/>
      <c r="V21" s="494" t="s">
        <v>178</v>
      </c>
      <c r="W21" s="494"/>
      <c r="X21" s="494" t="s">
        <v>2</v>
      </c>
      <c r="Y21" s="494"/>
      <c r="Z21" s="494" t="s">
        <v>178</v>
      </c>
      <c r="AA21" s="494"/>
      <c r="AB21" s="504"/>
      <c r="AC21" s="504"/>
    </row>
    <row r="22" spans="1:32" ht="89.25" customHeight="1" x14ac:dyDescent="0.25">
      <c r="A22" s="501"/>
      <c r="B22" s="501"/>
      <c r="C22" s="62" t="s">
        <v>2</v>
      </c>
      <c r="D22" s="62" t="s">
        <v>178</v>
      </c>
      <c r="E22" s="64" t="s">
        <v>437</v>
      </c>
      <c r="F22" s="64" t="s">
        <v>482</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9"/>
      <c r="C66" s="509"/>
      <c r="D66" s="509"/>
      <c r="E66" s="509"/>
      <c r="F66" s="509"/>
      <c r="G66" s="509"/>
      <c r="H66" s="509"/>
      <c r="I66" s="50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0"/>
      <c r="C68" s="510"/>
      <c r="D68" s="510"/>
      <c r="E68" s="510"/>
      <c r="F68" s="510"/>
      <c r="G68" s="510"/>
      <c r="H68" s="510"/>
      <c r="I68" s="51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9"/>
      <c r="C70" s="509"/>
      <c r="D70" s="509"/>
      <c r="E70" s="509"/>
      <c r="F70" s="509"/>
      <c r="G70" s="509"/>
      <c r="H70" s="509"/>
      <c r="I70" s="50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9"/>
      <c r="C72" s="509"/>
      <c r="D72" s="509"/>
      <c r="E72" s="509"/>
      <c r="F72" s="509"/>
      <c r="G72" s="509"/>
      <c r="H72" s="509"/>
      <c r="I72" s="50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0"/>
      <c r="C73" s="510"/>
      <c r="D73" s="510"/>
      <c r="E73" s="510"/>
      <c r="F73" s="510"/>
      <c r="G73" s="510"/>
      <c r="H73" s="510"/>
      <c r="I73" s="51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9"/>
      <c r="C74" s="509"/>
      <c r="D74" s="509"/>
      <c r="E74" s="509"/>
      <c r="F74" s="509"/>
      <c r="G74" s="509"/>
      <c r="H74" s="509"/>
      <c r="I74" s="50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507"/>
      <c r="H75" s="507"/>
      <c r="I75" s="50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8"/>
      <c r="C77" s="508"/>
      <c r="D77" s="508"/>
      <c r="E77" s="508"/>
      <c r="F77" s="508"/>
      <c r="G77" s="508"/>
      <c r="H77" s="508"/>
      <c r="I77" s="50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3" zoomScale="70" zoomScaleNormal="70" zoomScaleSheetLayoutView="70" workbookViewId="0">
      <selection activeCell="D30" sqref="D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5" t="str">
        <f>'6.1. Паспорт сетевой график'!A5:K5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C5" s="401"/>
    </row>
    <row r="6" spans="1:29" ht="18.75" x14ac:dyDescent="0.25">
      <c r="A6" s="512" t="s">
        <v>7</v>
      </c>
      <c r="B6" s="512"/>
      <c r="C6" s="512"/>
      <c r="D6" s="512"/>
      <c r="E6" s="512"/>
      <c r="F6" s="512"/>
      <c r="G6" s="512"/>
      <c r="H6" s="512"/>
      <c r="I6" s="512"/>
      <c r="J6" s="512"/>
      <c r="K6" s="512"/>
      <c r="L6" s="512"/>
      <c r="M6" s="512"/>
      <c r="N6" s="512"/>
      <c r="O6" s="512"/>
      <c r="P6" s="512"/>
      <c r="Q6" s="512"/>
      <c r="R6" s="512"/>
      <c r="S6" s="512"/>
      <c r="T6" s="512"/>
      <c r="U6" s="512"/>
      <c r="V6" s="512"/>
      <c r="W6" s="512"/>
      <c r="X6" s="512"/>
      <c r="Y6" s="512"/>
      <c r="Z6" s="512"/>
      <c r="AA6" s="512"/>
      <c r="AB6" s="512"/>
      <c r="AC6" s="512"/>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3" t="str">
        <f>'6.1. Паспорт сетевой график'!A9</f>
        <v xml:space="preserve">Акционерное общество "Западная энергетическая компания" </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row>
    <row r="9" spans="1:29" ht="18.75" customHeight="1" x14ac:dyDescent="0.25">
      <c r="A9" s="511" t="s">
        <v>6</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3" t="str">
        <f>'6.1. Паспорт сетевой график'!A12</f>
        <v>L_21-10</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row>
    <row r="12" spans="1:29" x14ac:dyDescent="0.25">
      <c r="A12" s="511" t="s">
        <v>5</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4" t="str">
        <f>'6.1. Паспорт сетевой график'!A15</f>
        <v>Строительство сетей электроснабжения объекта "Мостовой переход через Калининградский залив" правый берег</v>
      </c>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row>
    <row r="15" spans="1:29" ht="15.75" customHeight="1" x14ac:dyDescent="0.25">
      <c r="A15" s="511" t="s">
        <v>4</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ht="18.75" x14ac:dyDescent="0.3">
      <c r="U17" s="66"/>
      <c r="V17" s="66"/>
      <c r="W17" s="66"/>
      <c r="X17" s="66"/>
      <c r="Y17" s="211"/>
      <c r="Z17" s="211"/>
      <c r="AA17" s="211"/>
      <c r="AB17" s="211"/>
      <c r="AC17" s="211"/>
      <c r="AF17" s="211"/>
    </row>
    <row r="18" spans="1:32"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ht="49.5" hidden="1" customHeight="1" x14ac:dyDescent="0.25">
      <c r="E19" s="64" t="s">
        <v>597</v>
      </c>
      <c r="F19" s="64" t="s">
        <v>598</v>
      </c>
      <c r="G19" s="64" t="s">
        <v>599</v>
      </c>
      <c r="H19" s="44" t="s">
        <v>600</v>
      </c>
      <c r="L19" s="44" t="s">
        <v>601</v>
      </c>
      <c r="P19" s="44" t="s">
        <v>602</v>
      </c>
    </row>
    <row r="20" spans="1:32" ht="33" customHeight="1" x14ac:dyDescent="0.25">
      <c r="A20" s="499" t="s">
        <v>183</v>
      </c>
      <c r="B20" s="499" t="s">
        <v>182</v>
      </c>
      <c r="C20" s="494" t="s">
        <v>181</v>
      </c>
      <c r="D20" s="494"/>
      <c r="E20" s="515" t="s">
        <v>180</v>
      </c>
      <c r="F20" s="515"/>
      <c r="G20" s="499" t="s">
        <v>613</v>
      </c>
      <c r="H20" s="505">
        <v>2020</v>
      </c>
      <c r="I20" s="506"/>
      <c r="J20" s="506"/>
      <c r="K20" s="516"/>
      <c r="L20" s="505">
        <v>2021</v>
      </c>
      <c r="M20" s="506"/>
      <c r="N20" s="506"/>
      <c r="O20" s="516"/>
      <c r="P20" s="505">
        <v>2022</v>
      </c>
      <c r="Q20" s="506"/>
      <c r="R20" s="506"/>
      <c r="S20" s="516"/>
      <c r="T20" s="505">
        <v>2023</v>
      </c>
      <c r="U20" s="506"/>
      <c r="V20" s="506"/>
      <c r="W20" s="516"/>
      <c r="X20" s="505">
        <v>2024</v>
      </c>
      <c r="Y20" s="506"/>
      <c r="Z20" s="506"/>
      <c r="AA20" s="506"/>
      <c r="AB20" s="504" t="s">
        <v>179</v>
      </c>
      <c r="AC20" s="504"/>
      <c r="AD20" s="403"/>
      <c r="AE20" s="403"/>
      <c r="AF20" s="403"/>
    </row>
    <row r="21" spans="1:32" ht="99.75" customHeight="1" x14ac:dyDescent="0.25">
      <c r="A21" s="500"/>
      <c r="B21" s="500"/>
      <c r="C21" s="494"/>
      <c r="D21" s="494"/>
      <c r="E21" s="515"/>
      <c r="F21" s="515"/>
      <c r="G21" s="500"/>
      <c r="H21" s="494" t="s">
        <v>2</v>
      </c>
      <c r="I21" s="494"/>
      <c r="J21" s="494" t="s">
        <v>617</v>
      </c>
      <c r="K21" s="494"/>
      <c r="L21" s="494" t="s">
        <v>2</v>
      </c>
      <c r="M21" s="494"/>
      <c r="N21" s="494" t="s">
        <v>617</v>
      </c>
      <c r="O21" s="494"/>
      <c r="P21" s="494" t="s">
        <v>2</v>
      </c>
      <c r="Q21" s="494"/>
      <c r="R21" s="494" t="s">
        <v>178</v>
      </c>
      <c r="S21" s="494"/>
      <c r="T21" s="494" t="s">
        <v>2</v>
      </c>
      <c r="U21" s="494"/>
      <c r="V21" s="494" t="s">
        <v>178</v>
      </c>
      <c r="W21" s="494"/>
      <c r="X21" s="494" t="s">
        <v>2</v>
      </c>
      <c r="Y21" s="494"/>
      <c r="Z21" s="494" t="s">
        <v>178</v>
      </c>
      <c r="AA21" s="494"/>
      <c r="AB21" s="504"/>
      <c r="AC21" s="504"/>
    </row>
    <row r="22" spans="1:32" ht="89.25" customHeight="1" x14ac:dyDescent="0.25">
      <c r="A22" s="501"/>
      <c r="B22" s="501"/>
      <c r="C22" s="398" t="s">
        <v>2</v>
      </c>
      <c r="D22" s="398" t="s">
        <v>178</v>
      </c>
      <c r="E22" s="64" t="s">
        <v>545</v>
      </c>
      <c r="F22" s="64" t="s">
        <v>619</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4.9599995999999997</v>
      </c>
      <c r="E24" s="117">
        <v>4.9599995999999997</v>
      </c>
      <c r="F24" s="119">
        <f>D24-G24-J24-N24</f>
        <v>0</v>
      </c>
      <c r="G24" s="119">
        <v>0</v>
      </c>
      <c r="H24" s="117" t="s">
        <v>537</v>
      </c>
      <c r="I24" s="117">
        <f>SUM(I25:I29)</f>
        <v>0</v>
      </c>
      <c r="J24" s="119">
        <v>0</v>
      </c>
      <c r="K24" s="117">
        <f>SUM(K25:K29)</f>
        <v>0</v>
      </c>
      <c r="L24" s="117" t="s">
        <v>537</v>
      </c>
      <c r="M24" s="117">
        <f t="shared" ref="M24:Y24" si="0">SUM(M25:M29)</f>
        <v>0</v>
      </c>
      <c r="N24" s="117">
        <f>N25+N26+N27+N28+N29</f>
        <v>4.9599995999999997</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4.9599995999999997</v>
      </c>
    </row>
    <row r="25" spans="1:32" ht="24" customHeight="1" x14ac:dyDescent="0.25">
      <c r="A25" s="57" t="s">
        <v>176</v>
      </c>
      <c r="B25" s="33" t="s">
        <v>175</v>
      </c>
      <c r="C25" s="117" t="s">
        <v>537</v>
      </c>
      <c r="D25" s="117">
        <v>0</v>
      </c>
      <c r="E25" s="117">
        <v>0</v>
      </c>
      <c r="F25" s="119">
        <f t="shared" ref="F25:F64" si="4">D25-G25-J25-N25</f>
        <v>0</v>
      </c>
      <c r="G25" s="119">
        <v>0</v>
      </c>
      <c r="H25" s="117" t="s">
        <v>537</v>
      </c>
      <c r="I25" s="119">
        <v>0</v>
      </c>
      <c r="J25" s="119">
        <v>0</v>
      </c>
      <c r="K25" s="119">
        <v>0</v>
      </c>
      <c r="L25" s="117" t="s">
        <v>537</v>
      </c>
      <c r="M25" s="119">
        <v>0</v>
      </c>
      <c r="N25" s="117">
        <f t="shared" ref="N25:N63" si="5">D25</f>
        <v>0</v>
      </c>
      <c r="O25" s="119">
        <v>0</v>
      </c>
      <c r="P25" s="119">
        <v>0</v>
      </c>
      <c r="Q25" s="119">
        <v>0</v>
      </c>
      <c r="R25" s="117">
        <f t="shared" ref="R25:R34" si="6">F25</f>
        <v>0</v>
      </c>
      <c r="S25" s="119">
        <v>0</v>
      </c>
      <c r="T25" s="119">
        <v>0</v>
      </c>
      <c r="U25" s="119">
        <v>0</v>
      </c>
      <c r="V25" s="119">
        <v>0</v>
      </c>
      <c r="W25" s="119">
        <v>0</v>
      </c>
      <c r="X25" s="119">
        <v>0</v>
      </c>
      <c r="Y25" s="119">
        <v>0</v>
      </c>
      <c r="Z25" s="119">
        <v>0</v>
      </c>
      <c r="AA25" s="119">
        <v>0</v>
      </c>
      <c r="AB25" s="117" t="s">
        <v>537</v>
      </c>
      <c r="AC25" s="117">
        <f t="shared" ref="AC25:AC64" si="7">SUM(J25,N25,R25,V25,Z25)</f>
        <v>0</v>
      </c>
    </row>
    <row r="26" spans="1:32" x14ac:dyDescent="0.25">
      <c r="A26" s="57" t="s">
        <v>174</v>
      </c>
      <c r="B26" s="33" t="s">
        <v>173</v>
      </c>
      <c r="C26" s="117" t="s">
        <v>537</v>
      </c>
      <c r="D26" s="117">
        <v>0</v>
      </c>
      <c r="E26" s="117">
        <v>0</v>
      </c>
      <c r="F26" s="119">
        <f t="shared" si="4"/>
        <v>0</v>
      </c>
      <c r="G26" s="119">
        <v>0</v>
      </c>
      <c r="H26" s="117" t="s">
        <v>537</v>
      </c>
      <c r="I26" s="119">
        <v>0</v>
      </c>
      <c r="J26" s="119">
        <v>0</v>
      </c>
      <c r="K26" s="119">
        <v>0</v>
      </c>
      <c r="L26" s="117" t="s">
        <v>537</v>
      </c>
      <c r="M26" s="119">
        <v>0</v>
      </c>
      <c r="N26" s="117">
        <f t="shared" si="5"/>
        <v>0</v>
      </c>
      <c r="O26" s="119">
        <v>0</v>
      </c>
      <c r="P26" s="119">
        <v>0</v>
      </c>
      <c r="Q26" s="119">
        <v>0</v>
      </c>
      <c r="R26" s="117">
        <f t="shared" si="6"/>
        <v>0</v>
      </c>
      <c r="S26" s="119">
        <v>0</v>
      </c>
      <c r="T26" s="119">
        <v>0</v>
      </c>
      <c r="U26" s="119">
        <v>0</v>
      </c>
      <c r="V26" s="119">
        <v>0</v>
      </c>
      <c r="W26" s="119">
        <v>0</v>
      </c>
      <c r="X26" s="119">
        <v>0</v>
      </c>
      <c r="Y26" s="119">
        <v>0</v>
      </c>
      <c r="Z26" s="119">
        <v>0</v>
      </c>
      <c r="AA26" s="119">
        <v>0</v>
      </c>
      <c r="AB26" s="117" t="s">
        <v>537</v>
      </c>
      <c r="AC26" s="117">
        <f t="shared" si="7"/>
        <v>0</v>
      </c>
    </row>
    <row r="27" spans="1:32" ht="31.5" x14ac:dyDescent="0.25">
      <c r="A27" s="57" t="s">
        <v>172</v>
      </c>
      <c r="B27" s="33" t="s">
        <v>356</v>
      </c>
      <c r="C27" s="117" t="s">
        <v>537</v>
      </c>
      <c r="D27" s="117">
        <v>0</v>
      </c>
      <c r="E27" s="117">
        <v>0</v>
      </c>
      <c r="F27" s="119">
        <f t="shared" si="4"/>
        <v>0</v>
      </c>
      <c r="G27" s="119">
        <v>0</v>
      </c>
      <c r="H27" s="117" t="s">
        <v>537</v>
      </c>
      <c r="I27" s="119">
        <v>0</v>
      </c>
      <c r="J27" s="119">
        <v>0</v>
      </c>
      <c r="K27" s="119">
        <v>0</v>
      </c>
      <c r="L27" s="117" t="s">
        <v>537</v>
      </c>
      <c r="M27" s="119">
        <v>0</v>
      </c>
      <c r="N27" s="117">
        <v>0</v>
      </c>
      <c r="O27" s="119">
        <v>0</v>
      </c>
      <c r="P27" s="119">
        <v>0</v>
      </c>
      <c r="Q27" s="119">
        <v>0</v>
      </c>
      <c r="R27" s="117">
        <f t="shared" si="6"/>
        <v>0</v>
      </c>
      <c r="S27" s="119">
        <v>0</v>
      </c>
      <c r="T27" s="119">
        <v>0</v>
      </c>
      <c r="U27" s="119">
        <v>0</v>
      </c>
      <c r="V27" s="119">
        <f>V24</f>
        <v>0</v>
      </c>
      <c r="W27" s="119">
        <v>0</v>
      </c>
      <c r="X27" s="119">
        <v>0</v>
      </c>
      <c r="Y27" s="119">
        <v>0</v>
      </c>
      <c r="Z27" s="119">
        <f>Z24</f>
        <v>0</v>
      </c>
      <c r="AA27" s="119">
        <v>0</v>
      </c>
      <c r="AB27" s="117" t="s">
        <v>537</v>
      </c>
      <c r="AC27" s="117">
        <f t="shared" si="7"/>
        <v>0</v>
      </c>
    </row>
    <row r="28" spans="1:32" x14ac:dyDescent="0.25">
      <c r="A28" s="57" t="s">
        <v>171</v>
      </c>
      <c r="B28" s="33" t="s">
        <v>538</v>
      </c>
      <c r="C28" s="117" t="s">
        <v>537</v>
      </c>
      <c r="D28" s="117">
        <v>4.9599995999999997</v>
      </c>
      <c r="E28" s="117">
        <v>4.9599995999999997</v>
      </c>
      <c r="F28" s="119">
        <f t="shared" si="4"/>
        <v>0</v>
      </c>
      <c r="G28" s="119">
        <v>0</v>
      </c>
      <c r="H28" s="117" t="s">
        <v>537</v>
      </c>
      <c r="I28" s="119">
        <v>0</v>
      </c>
      <c r="J28" s="119">
        <v>0</v>
      </c>
      <c r="K28" s="119">
        <v>0</v>
      </c>
      <c r="L28" s="117" t="s">
        <v>537</v>
      </c>
      <c r="M28" s="119">
        <v>0</v>
      </c>
      <c r="N28" s="408">
        <v>4.9599995999999997</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7"/>
        <v>4.9599995999999997</v>
      </c>
    </row>
    <row r="29" spans="1:32" x14ac:dyDescent="0.25">
      <c r="A29" s="57" t="s">
        <v>169</v>
      </c>
      <c r="B29" s="61" t="s">
        <v>168</v>
      </c>
      <c r="C29" s="117" t="s">
        <v>537</v>
      </c>
      <c r="D29" s="117">
        <v>0</v>
      </c>
      <c r="E29" s="117">
        <v>0</v>
      </c>
      <c r="F29" s="119">
        <f t="shared" si="4"/>
        <v>0</v>
      </c>
      <c r="G29" s="119">
        <v>0</v>
      </c>
      <c r="H29" s="117" t="s">
        <v>537</v>
      </c>
      <c r="I29" s="119">
        <v>0</v>
      </c>
      <c r="J29" s="119">
        <v>0</v>
      </c>
      <c r="K29" s="119">
        <v>0</v>
      </c>
      <c r="L29" s="117" t="s">
        <v>537</v>
      </c>
      <c r="M29" s="119">
        <v>0</v>
      </c>
      <c r="N29" s="117">
        <f t="shared" si="5"/>
        <v>0</v>
      </c>
      <c r="O29" s="119">
        <v>0</v>
      </c>
      <c r="P29" s="119">
        <v>0</v>
      </c>
      <c r="Q29" s="119">
        <v>0</v>
      </c>
      <c r="R29" s="117">
        <f t="shared" si="6"/>
        <v>0</v>
      </c>
      <c r="S29" s="119">
        <v>0</v>
      </c>
      <c r="T29" s="119">
        <v>0</v>
      </c>
      <c r="U29" s="119">
        <v>0</v>
      </c>
      <c r="V29" s="119">
        <v>0</v>
      </c>
      <c r="W29" s="119">
        <v>0</v>
      </c>
      <c r="X29" s="119">
        <v>0</v>
      </c>
      <c r="Y29" s="119">
        <v>0</v>
      </c>
      <c r="Z29" s="119">
        <v>0</v>
      </c>
      <c r="AA29" s="119">
        <v>0</v>
      </c>
      <c r="AB29" s="117" t="s">
        <v>537</v>
      </c>
      <c r="AC29" s="117">
        <f t="shared" si="7"/>
        <v>0</v>
      </c>
    </row>
    <row r="30" spans="1:32" s="404" customFormat="1" ht="47.25" x14ac:dyDescent="0.25">
      <c r="A30" s="60" t="s">
        <v>61</v>
      </c>
      <c r="B30" s="59" t="s">
        <v>167</v>
      </c>
      <c r="C30" s="117" t="s">
        <v>537</v>
      </c>
      <c r="D30" s="117">
        <v>4.1433330000000002</v>
      </c>
      <c r="E30" s="117">
        <v>4.1433330000000002</v>
      </c>
      <c r="F30" s="119">
        <f t="shared" si="4"/>
        <v>0</v>
      </c>
      <c r="G30" s="119">
        <v>0</v>
      </c>
      <c r="H30" s="117" t="s">
        <v>537</v>
      </c>
      <c r="I30" s="117">
        <v>0</v>
      </c>
      <c r="J30" s="119">
        <v>0</v>
      </c>
      <c r="K30" s="117">
        <v>0</v>
      </c>
      <c r="L30" s="117" t="s">
        <v>537</v>
      </c>
      <c r="M30" s="117">
        <v>0</v>
      </c>
      <c r="N30" s="117">
        <v>4.1433330000000002</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7"/>
        <v>4.1433330000000002</v>
      </c>
      <c r="AD30" s="44">
        <v>2.1</v>
      </c>
      <c r="AE30" s="44"/>
      <c r="AF30" s="44"/>
    </row>
    <row r="31" spans="1:32" x14ac:dyDescent="0.25">
      <c r="A31" s="60" t="s">
        <v>166</v>
      </c>
      <c r="B31" s="33" t="s">
        <v>165</v>
      </c>
      <c r="C31" s="117" t="s">
        <v>537</v>
      </c>
      <c r="D31" s="117">
        <v>4.1433330000000002</v>
      </c>
      <c r="E31" s="117">
        <v>4.1433330000000002</v>
      </c>
      <c r="F31" s="119">
        <f t="shared" si="4"/>
        <v>0</v>
      </c>
      <c r="G31" s="119">
        <v>0</v>
      </c>
      <c r="H31" s="117" t="s">
        <v>537</v>
      </c>
      <c r="I31" s="119">
        <v>0</v>
      </c>
      <c r="J31" s="119">
        <v>0</v>
      </c>
      <c r="K31" s="119">
        <v>0</v>
      </c>
      <c r="L31" s="117" t="s">
        <v>537</v>
      </c>
      <c r="M31" s="119">
        <v>0</v>
      </c>
      <c r="N31" s="117">
        <v>4.1433330000000002</v>
      </c>
      <c r="O31" s="119">
        <v>0</v>
      </c>
      <c r="P31" s="119">
        <v>0</v>
      </c>
      <c r="Q31" s="119">
        <v>0</v>
      </c>
      <c r="R31" s="117">
        <f t="shared" si="6"/>
        <v>0</v>
      </c>
      <c r="S31" s="119">
        <v>0</v>
      </c>
      <c r="T31" s="119">
        <v>0</v>
      </c>
      <c r="U31" s="119">
        <v>0</v>
      </c>
      <c r="V31" s="119">
        <v>0</v>
      </c>
      <c r="W31" s="119">
        <v>0</v>
      </c>
      <c r="X31" s="119">
        <v>0</v>
      </c>
      <c r="Y31" s="119">
        <v>0</v>
      </c>
      <c r="Z31" s="119">
        <v>0</v>
      </c>
      <c r="AA31" s="119">
        <v>0</v>
      </c>
      <c r="AB31" s="117" t="s">
        <v>537</v>
      </c>
      <c r="AC31" s="117">
        <f t="shared" si="7"/>
        <v>4.1433330000000002</v>
      </c>
    </row>
    <row r="32" spans="1:32" ht="31.5" x14ac:dyDescent="0.25">
      <c r="A32" s="60" t="s">
        <v>164</v>
      </c>
      <c r="B32" s="33" t="s">
        <v>163</v>
      </c>
      <c r="C32" s="117" t="s">
        <v>537</v>
      </c>
      <c r="D32" s="117">
        <v>0</v>
      </c>
      <c r="E32" s="117">
        <v>0</v>
      </c>
      <c r="F32" s="119">
        <f t="shared" si="4"/>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7"/>
        <v>0</v>
      </c>
    </row>
    <row r="33" spans="1:29" x14ac:dyDescent="0.25">
      <c r="A33" s="60" t="s">
        <v>162</v>
      </c>
      <c r="B33" s="33" t="s">
        <v>161</v>
      </c>
      <c r="C33" s="117" t="s">
        <v>537</v>
      </c>
      <c r="D33" s="117">
        <v>0</v>
      </c>
      <c r="E33" s="117">
        <v>0</v>
      </c>
      <c r="F33" s="119">
        <f t="shared" si="4"/>
        <v>0</v>
      </c>
      <c r="G33" s="119">
        <v>0</v>
      </c>
      <c r="H33" s="117" t="s">
        <v>537</v>
      </c>
      <c r="I33" s="119">
        <v>0</v>
      </c>
      <c r="J33" s="119">
        <v>0</v>
      </c>
      <c r="K33" s="119">
        <v>0</v>
      </c>
      <c r="L33" s="117" t="s">
        <v>537</v>
      </c>
      <c r="M33" s="119">
        <v>0</v>
      </c>
      <c r="N33" s="117">
        <v>0</v>
      </c>
      <c r="O33" s="119">
        <v>0</v>
      </c>
      <c r="P33" s="119">
        <v>0</v>
      </c>
      <c r="Q33" s="119">
        <v>0</v>
      </c>
      <c r="R33" s="117">
        <f t="shared" si="6"/>
        <v>0</v>
      </c>
      <c r="S33" s="119">
        <v>0</v>
      </c>
      <c r="T33" s="119">
        <v>0</v>
      </c>
      <c r="U33" s="119">
        <v>0</v>
      </c>
      <c r="V33" s="119">
        <v>0</v>
      </c>
      <c r="W33" s="119">
        <v>0</v>
      </c>
      <c r="X33" s="119">
        <v>0</v>
      </c>
      <c r="Y33" s="119">
        <v>0</v>
      </c>
      <c r="Z33" s="119">
        <v>0</v>
      </c>
      <c r="AA33" s="119">
        <v>0</v>
      </c>
      <c r="AB33" s="117" t="s">
        <v>537</v>
      </c>
      <c r="AC33" s="117">
        <f t="shared" si="7"/>
        <v>0</v>
      </c>
    </row>
    <row r="34" spans="1:29" x14ac:dyDescent="0.25">
      <c r="A34" s="60" t="s">
        <v>160</v>
      </c>
      <c r="B34" s="33" t="s">
        <v>159</v>
      </c>
      <c r="C34" s="117" t="s">
        <v>537</v>
      </c>
      <c r="D34" s="117">
        <v>0</v>
      </c>
      <c r="E34" s="117">
        <v>0</v>
      </c>
      <c r="F34" s="119">
        <f t="shared" si="4"/>
        <v>0</v>
      </c>
      <c r="G34" s="119">
        <v>0</v>
      </c>
      <c r="H34" s="117" t="s">
        <v>537</v>
      </c>
      <c r="I34" s="119">
        <v>0</v>
      </c>
      <c r="J34" s="119">
        <v>0</v>
      </c>
      <c r="K34" s="119">
        <v>0</v>
      </c>
      <c r="L34" s="117" t="s">
        <v>537</v>
      </c>
      <c r="M34" s="119">
        <v>0</v>
      </c>
      <c r="N34" s="117">
        <v>0</v>
      </c>
      <c r="O34" s="119">
        <v>0</v>
      </c>
      <c r="P34" s="119">
        <v>0</v>
      </c>
      <c r="Q34" s="119">
        <v>0</v>
      </c>
      <c r="R34" s="117">
        <f t="shared" si="6"/>
        <v>0</v>
      </c>
      <c r="S34" s="119">
        <v>0</v>
      </c>
      <c r="T34" s="119">
        <v>0</v>
      </c>
      <c r="U34" s="119">
        <v>0</v>
      </c>
      <c r="V34" s="119">
        <v>0</v>
      </c>
      <c r="W34" s="119">
        <v>0</v>
      </c>
      <c r="X34" s="119">
        <v>0</v>
      </c>
      <c r="Y34" s="119">
        <v>0</v>
      </c>
      <c r="Z34" s="119">
        <v>0</v>
      </c>
      <c r="AA34" s="119">
        <v>0</v>
      </c>
      <c r="AB34" s="117" t="s">
        <v>537</v>
      </c>
      <c r="AC34" s="117">
        <f t="shared" si="7"/>
        <v>0</v>
      </c>
    </row>
    <row r="35" spans="1:29" s="404" customFormat="1" ht="31.5" x14ac:dyDescent="0.25">
      <c r="A35" s="60" t="s">
        <v>60</v>
      </c>
      <c r="B35" s="59" t="s">
        <v>158</v>
      </c>
      <c r="C35" s="117" t="s">
        <v>537</v>
      </c>
      <c r="D35" s="117">
        <v>0</v>
      </c>
      <c r="E35" s="117">
        <v>0</v>
      </c>
      <c r="F35" s="119">
        <f t="shared" si="4"/>
        <v>0</v>
      </c>
      <c r="G35" s="119">
        <v>0</v>
      </c>
      <c r="H35" s="117" t="s">
        <v>537</v>
      </c>
      <c r="I35" s="117">
        <v>0</v>
      </c>
      <c r="J35" s="119">
        <v>0</v>
      </c>
      <c r="K35" s="117">
        <v>0</v>
      </c>
      <c r="L35" s="117" t="s">
        <v>537</v>
      </c>
      <c r="M35" s="117">
        <v>0</v>
      </c>
      <c r="N35" s="117">
        <f t="shared" si="5"/>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7"/>
        <v>0</v>
      </c>
    </row>
    <row r="36" spans="1:29" ht="31.5" x14ac:dyDescent="0.25">
      <c r="A36" s="57" t="s">
        <v>157</v>
      </c>
      <c r="B36" s="212" t="s">
        <v>156</v>
      </c>
      <c r="C36" s="117" t="s">
        <v>537</v>
      </c>
      <c r="D36" s="117">
        <v>0</v>
      </c>
      <c r="E36" s="117">
        <v>0</v>
      </c>
      <c r="F36" s="119">
        <f t="shared" si="4"/>
        <v>0</v>
      </c>
      <c r="G36" s="119">
        <v>0</v>
      </c>
      <c r="H36" s="117" t="s">
        <v>537</v>
      </c>
      <c r="I36" s="119">
        <v>0</v>
      </c>
      <c r="J36" s="119">
        <v>0</v>
      </c>
      <c r="K36" s="119">
        <v>0</v>
      </c>
      <c r="L36" s="117" t="s">
        <v>537</v>
      </c>
      <c r="M36" s="119">
        <v>0</v>
      </c>
      <c r="N36" s="117">
        <f t="shared" si="5"/>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7"/>
        <v>0</v>
      </c>
    </row>
    <row r="37" spans="1:29" x14ac:dyDescent="0.25">
      <c r="A37" s="57" t="s">
        <v>155</v>
      </c>
      <c r="B37" s="212" t="s">
        <v>145</v>
      </c>
      <c r="C37" s="117" t="s">
        <v>537</v>
      </c>
      <c r="D37" s="117">
        <v>0</v>
      </c>
      <c r="E37" s="117">
        <v>0</v>
      </c>
      <c r="F37" s="119">
        <f t="shared" si="4"/>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7"/>
        <v>0</v>
      </c>
    </row>
    <row r="38" spans="1:29" x14ac:dyDescent="0.25">
      <c r="A38" s="57" t="s">
        <v>154</v>
      </c>
      <c r="B38" s="212" t="s">
        <v>143</v>
      </c>
      <c r="C38" s="117" t="s">
        <v>537</v>
      </c>
      <c r="D38" s="117">
        <v>0</v>
      </c>
      <c r="E38" s="117">
        <v>0</v>
      </c>
      <c r="F38" s="119">
        <f t="shared" si="4"/>
        <v>0</v>
      </c>
      <c r="G38" s="119">
        <v>0</v>
      </c>
      <c r="H38" s="117" t="s">
        <v>537</v>
      </c>
      <c r="I38" s="119">
        <v>0</v>
      </c>
      <c r="J38" s="119">
        <v>0</v>
      </c>
      <c r="K38" s="119">
        <v>0</v>
      </c>
      <c r="L38" s="117" t="s">
        <v>537</v>
      </c>
      <c r="M38" s="119">
        <v>0</v>
      </c>
      <c r="N38" s="117">
        <f t="shared" si="5"/>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7"/>
        <v>0</v>
      </c>
    </row>
    <row r="39" spans="1:29" ht="31.5" x14ac:dyDescent="0.25">
      <c r="A39" s="57" t="s">
        <v>153</v>
      </c>
      <c r="B39" s="33" t="s">
        <v>141</v>
      </c>
      <c r="C39" s="117" t="s">
        <v>537</v>
      </c>
      <c r="D39" s="117">
        <v>0</v>
      </c>
      <c r="E39" s="117">
        <v>0</v>
      </c>
      <c r="F39" s="119">
        <f t="shared" si="4"/>
        <v>0</v>
      </c>
      <c r="G39" s="119">
        <v>0</v>
      </c>
      <c r="H39" s="117" t="s">
        <v>537</v>
      </c>
      <c r="I39" s="119">
        <v>0</v>
      </c>
      <c r="J39" s="119">
        <v>0</v>
      </c>
      <c r="K39" s="119">
        <v>0</v>
      </c>
      <c r="L39" s="117" t="s">
        <v>537</v>
      </c>
      <c r="M39" s="119">
        <v>0</v>
      </c>
      <c r="N39" s="117">
        <f t="shared" si="5"/>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7"/>
        <v>0</v>
      </c>
    </row>
    <row r="40" spans="1:29" ht="31.5" x14ac:dyDescent="0.25">
      <c r="A40" s="57" t="s">
        <v>152</v>
      </c>
      <c r="B40" s="33" t="s">
        <v>139</v>
      </c>
      <c r="C40" s="117" t="s">
        <v>537</v>
      </c>
      <c r="D40" s="117">
        <v>0</v>
      </c>
      <c r="E40" s="117">
        <v>0</v>
      </c>
      <c r="F40" s="119">
        <f t="shared" si="4"/>
        <v>0</v>
      </c>
      <c r="G40" s="119">
        <v>0</v>
      </c>
      <c r="H40" s="117" t="s">
        <v>537</v>
      </c>
      <c r="I40" s="119">
        <v>0</v>
      </c>
      <c r="J40" s="119">
        <v>0</v>
      </c>
      <c r="K40" s="119">
        <v>0</v>
      </c>
      <c r="L40" s="117" t="s">
        <v>537</v>
      </c>
      <c r="M40" s="119">
        <v>0</v>
      </c>
      <c r="N40" s="117">
        <f t="shared" si="5"/>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7"/>
        <v>0</v>
      </c>
    </row>
    <row r="41" spans="1:29" x14ac:dyDescent="0.25">
      <c r="A41" s="57" t="s">
        <v>151</v>
      </c>
      <c r="B41" s="33" t="s">
        <v>137</v>
      </c>
      <c r="C41" s="117" t="s">
        <v>537</v>
      </c>
      <c r="D41" s="117">
        <v>0</v>
      </c>
      <c r="E41" s="117">
        <v>0</v>
      </c>
      <c r="F41" s="119">
        <f t="shared" si="4"/>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7"/>
        <v>0</v>
      </c>
    </row>
    <row r="42" spans="1:29" ht="18.75" x14ac:dyDescent="0.25">
      <c r="A42" s="57" t="s">
        <v>150</v>
      </c>
      <c r="B42" s="212" t="s">
        <v>543</v>
      </c>
      <c r="C42" s="117" t="s">
        <v>537</v>
      </c>
      <c r="D42" s="117">
        <v>0</v>
      </c>
      <c r="E42" s="117">
        <v>0</v>
      </c>
      <c r="F42" s="119">
        <f t="shared" si="4"/>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7"/>
        <v>0</v>
      </c>
    </row>
    <row r="43" spans="1:29" s="404" customFormat="1" x14ac:dyDescent="0.25">
      <c r="A43" s="60" t="s">
        <v>59</v>
      </c>
      <c r="B43" s="59" t="s">
        <v>149</v>
      </c>
      <c r="C43" s="117" t="s">
        <v>537</v>
      </c>
      <c r="D43" s="117">
        <v>0</v>
      </c>
      <c r="E43" s="117">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7"/>
        <v>0</v>
      </c>
    </row>
    <row r="44" spans="1:29" x14ac:dyDescent="0.25">
      <c r="A44" s="57" t="s">
        <v>148</v>
      </c>
      <c r="B44" s="33" t="s">
        <v>147</v>
      </c>
      <c r="C44" s="117" t="s">
        <v>537</v>
      </c>
      <c r="D44" s="117">
        <v>0</v>
      </c>
      <c r="E44" s="117">
        <v>0</v>
      </c>
      <c r="F44" s="119">
        <f t="shared" si="4"/>
        <v>0</v>
      </c>
      <c r="G44" s="119">
        <v>0</v>
      </c>
      <c r="H44" s="117" t="s">
        <v>537</v>
      </c>
      <c r="I44" s="119">
        <v>0</v>
      </c>
      <c r="J44" s="119">
        <v>0</v>
      </c>
      <c r="K44" s="119">
        <v>0</v>
      </c>
      <c r="L44" s="117" t="s">
        <v>537</v>
      </c>
      <c r="M44" s="119">
        <v>0</v>
      </c>
      <c r="N44" s="117">
        <f t="shared" si="5"/>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7"/>
        <v>0</v>
      </c>
    </row>
    <row r="45" spans="1:29" x14ac:dyDescent="0.25">
      <c r="A45" s="57" t="s">
        <v>146</v>
      </c>
      <c r="B45" s="33" t="s">
        <v>145</v>
      </c>
      <c r="C45" s="117" t="s">
        <v>537</v>
      </c>
      <c r="D45" s="117">
        <v>0</v>
      </c>
      <c r="E45" s="117">
        <v>0</v>
      </c>
      <c r="F45" s="119">
        <f t="shared" si="4"/>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7"/>
        <v>0</v>
      </c>
    </row>
    <row r="46" spans="1:29" x14ac:dyDescent="0.25">
      <c r="A46" s="57" t="s">
        <v>144</v>
      </c>
      <c r="B46" s="33" t="s">
        <v>143</v>
      </c>
      <c r="C46" s="117" t="s">
        <v>537</v>
      </c>
      <c r="D46" s="117">
        <v>0</v>
      </c>
      <c r="E46" s="117">
        <v>0</v>
      </c>
      <c r="F46" s="119">
        <f t="shared" si="4"/>
        <v>0</v>
      </c>
      <c r="G46" s="119">
        <v>0</v>
      </c>
      <c r="H46" s="117" t="s">
        <v>537</v>
      </c>
      <c r="I46" s="119">
        <v>0</v>
      </c>
      <c r="J46" s="119">
        <v>0</v>
      </c>
      <c r="K46" s="119">
        <v>0</v>
      </c>
      <c r="L46" s="117" t="s">
        <v>537</v>
      </c>
      <c r="M46" s="119">
        <v>0</v>
      </c>
      <c r="N46" s="117">
        <f t="shared" si="5"/>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7"/>
        <v>0</v>
      </c>
    </row>
    <row r="47" spans="1:29" ht="31.5" x14ac:dyDescent="0.25">
      <c r="A47" s="57" t="s">
        <v>142</v>
      </c>
      <c r="B47" s="33" t="s">
        <v>141</v>
      </c>
      <c r="C47" s="117" t="s">
        <v>537</v>
      </c>
      <c r="D47" s="117">
        <v>0</v>
      </c>
      <c r="E47" s="117">
        <v>0</v>
      </c>
      <c r="F47" s="119">
        <f t="shared" si="4"/>
        <v>0</v>
      </c>
      <c r="G47" s="119">
        <v>0</v>
      </c>
      <c r="H47" s="117" t="s">
        <v>537</v>
      </c>
      <c r="I47" s="119">
        <v>0</v>
      </c>
      <c r="J47" s="119">
        <v>0</v>
      </c>
      <c r="K47" s="119">
        <v>0</v>
      </c>
      <c r="L47" s="117" t="s">
        <v>537</v>
      </c>
      <c r="M47" s="119">
        <v>0</v>
      </c>
      <c r="N47" s="117">
        <f t="shared" si="5"/>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7"/>
        <v>0</v>
      </c>
    </row>
    <row r="48" spans="1:29" ht="31.5" x14ac:dyDescent="0.25">
      <c r="A48" s="57" t="s">
        <v>140</v>
      </c>
      <c r="B48" s="33" t="s">
        <v>139</v>
      </c>
      <c r="C48" s="117" t="s">
        <v>537</v>
      </c>
      <c r="D48" s="117">
        <v>0</v>
      </c>
      <c r="E48" s="117">
        <v>0</v>
      </c>
      <c r="F48" s="119">
        <f t="shared" si="4"/>
        <v>0</v>
      </c>
      <c r="G48" s="119">
        <v>0</v>
      </c>
      <c r="H48" s="117" t="s">
        <v>537</v>
      </c>
      <c r="I48" s="119">
        <v>0</v>
      </c>
      <c r="J48" s="119">
        <v>0</v>
      </c>
      <c r="K48" s="119">
        <v>0</v>
      </c>
      <c r="L48" s="117" t="s">
        <v>537</v>
      </c>
      <c r="M48" s="119">
        <v>0</v>
      </c>
      <c r="N48" s="117">
        <f t="shared" si="5"/>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7"/>
        <v>0</v>
      </c>
    </row>
    <row r="49" spans="1:29" x14ac:dyDescent="0.25">
      <c r="A49" s="57" t="s">
        <v>138</v>
      </c>
      <c r="B49" s="33" t="s">
        <v>137</v>
      </c>
      <c r="C49" s="117" t="s">
        <v>537</v>
      </c>
      <c r="D49" s="117">
        <v>0</v>
      </c>
      <c r="E49" s="117">
        <v>0</v>
      </c>
      <c r="F49" s="119">
        <f t="shared" si="4"/>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7"/>
        <v>0</v>
      </c>
    </row>
    <row r="50" spans="1:29" ht="18.75" x14ac:dyDescent="0.25">
      <c r="A50" s="57" t="s">
        <v>136</v>
      </c>
      <c r="B50" s="212" t="s">
        <v>543</v>
      </c>
      <c r="C50" s="117" t="s">
        <v>537</v>
      </c>
      <c r="D50" s="117">
        <v>0</v>
      </c>
      <c r="E50" s="117">
        <v>0</v>
      </c>
      <c r="F50" s="119">
        <f t="shared" si="4"/>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7"/>
        <v>0</v>
      </c>
    </row>
    <row r="51" spans="1:29" s="404" customFormat="1" ht="35.25" customHeight="1" x14ac:dyDescent="0.25">
      <c r="A51" s="60" t="s">
        <v>57</v>
      </c>
      <c r="B51" s="59" t="s">
        <v>135</v>
      </c>
      <c r="C51" s="117" t="s">
        <v>537</v>
      </c>
      <c r="D51" s="117">
        <v>0</v>
      </c>
      <c r="E51" s="117">
        <v>0</v>
      </c>
      <c r="F51" s="119">
        <f t="shared" si="4"/>
        <v>0</v>
      </c>
      <c r="G51" s="119">
        <v>0</v>
      </c>
      <c r="H51" s="117" t="s">
        <v>537</v>
      </c>
      <c r="I51" s="117">
        <v>0</v>
      </c>
      <c r="J51" s="119">
        <v>0</v>
      </c>
      <c r="K51" s="117">
        <v>0</v>
      </c>
      <c r="L51" s="117" t="s">
        <v>537</v>
      </c>
      <c r="M51" s="117">
        <v>0</v>
      </c>
      <c r="N51" s="117">
        <f t="shared" si="5"/>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7"/>
        <v>0</v>
      </c>
    </row>
    <row r="52" spans="1:29" x14ac:dyDescent="0.25">
      <c r="A52" s="57" t="s">
        <v>134</v>
      </c>
      <c r="B52" s="33" t="s">
        <v>133</v>
      </c>
      <c r="C52" s="117" t="s">
        <v>537</v>
      </c>
      <c r="D52" s="117">
        <v>0</v>
      </c>
      <c r="E52" s="117">
        <v>0</v>
      </c>
      <c r="F52" s="119">
        <f t="shared" si="4"/>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7"/>
        <v>0</v>
      </c>
    </row>
    <row r="53" spans="1:29" x14ac:dyDescent="0.25">
      <c r="A53" s="57" t="s">
        <v>132</v>
      </c>
      <c r="B53" s="33" t="s">
        <v>126</v>
      </c>
      <c r="C53" s="117" t="s">
        <v>537</v>
      </c>
      <c r="D53" s="117">
        <v>0</v>
      </c>
      <c r="E53" s="117">
        <v>0</v>
      </c>
      <c r="F53" s="119">
        <f t="shared" si="4"/>
        <v>0</v>
      </c>
      <c r="G53" s="119">
        <v>0</v>
      </c>
      <c r="H53" s="117" t="s">
        <v>537</v>
      </c>
      <c r="I53" s="119">
        <v>0</v>
      </c>
      <c r="J53" s="119">
        <v>0</v>
      </c>
      <c r="K53" s="119">
        <v>0</v>
      </c>
      <c r="L53" s="117" t="s">
        <v>537</v>
      </c>
      <c r="M53" s="119">
        <v>0</v>
      </c>
      <c r="N53" s="117">
        <f t="shared" si="5"/>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7"/>
        <v>0</v>
      </c>
    </row>
    <row r="54" spans="1:29" x14ac:dyDescent="0.25">
      <c r="A54" s="57" t="s">
        <v>131</v>
      </c>
      <c r="B54" s="212" t="s">
        <v>125</v>
      </c>
      <c r="C54" s="117" t="s">
        <v>537</v>
      </c>
      <c r="D54" s="117">
        <v>0</v>
      </c>
      <c r="E54" s="117">
        <v>0</v>
      </c>
      <c r="F54" s="119">
        <f t="shared" si="4"/>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7"/>
        <v>0</v>
      </c>
    </row>
    <row r="55" spans="1:29" x14ac:dyDescent="0.25">
      <c r="A55" s="57" t="s">
        <v>130</v>
      </c>
      <c r="B55" s="212" t="s">
        <v>124</v>
      </c>
      <c r="C55" s="117" t="s">
        <v>537</v>
      </c>
      <c r="D55" s="117">
        <v>0</v>
      </c>
      <c r="E55" s="117">
        <v>0</v>
      </c>
      <c r="F55" s="119">
        <f t="shared" si="4"/>
        <v>0</v>
      </c>
      <c r="G55" s="119">
        <v>0</v>
      </c>
      <c r="H55" s="117" t="s">
        <v>537</v>
      </c>
      <c r="I55" s="119">
        <v>0</v>
      </c>
      <c r="J55" s="119">
        <v>0</v>
      </c>
      <c r="K55" s="119">
        <v>0</v>
      </c>
      <c r="L55" s="117" t="s">
        <v>537</v>
      </c>
      <c r="M55" s="119">
        <v>0</v>
      </c>
      <c r="N55" s="117">
        <f t="shared" si="5"/>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7"/>
        <v>0</v>
      </c>
    </row>
    <row r="56" spans="1:29" x14ac:dyDescent="0.25">
      <c r="A56" s="57" t="s">
        <v>129</v>
      </c>
      <c r="B56" s="212" t="s">
        <v>123</v>
      </c>
      <c r="C56" s="117" t="s">
        <v>537</v>
      </c>
      <c r="D56" s="117">
        <v>0</v>
      </c>
      <c r="E56" s="117">
        <v>0</v>
      </c>
      <c r="F56" s="119">
        <f t="shared" si="4"/>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7"/>
        <v>0</v>
      </c>
    </row>
    <row r="57" spans="1:29" ht="18.75" x14ac:dyDescent="0.25">
      <c r="A57" s="57" t="s">
        <v>128</v>
      </c>
      <c r="B57" s="212" t="s">
        <v>543</v>
      </c>
      <c r="C57" s="117" t="s">
        <v>537</v>
      </c>
      <c r="D57" s="117">
        <v>0</v>
      </c>
      <c r="E57" s="117">
        <v>0</v>
      </c>
      <c r="F57" s="119">
        <f t="shared" si="4"/>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7"/>
        <v>0</v>
      </c>
    </row>
    <row r="58" spans="1:29" s="404" customFormat="1" ht="36.75" customHeight="1" x14ac:dyDescent="0.25">
      <c r="A58" s="60" t="s">
        <v>56</v>
      </c>
      <c r="B58" s="213" t="s">
        <v>207</v>
      </c>
      <c r="C58" s="117" t="s">
        <v>537</v>
      </c>
      <c r="D58" s="117">
        <v>0</v>
      </c>
      <c r="E58" s="117">
        <v>0</v>
      </c>
      <c r="F58" s="119">
        <f t="shared" si="4"/>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404" customFormat="1" x14ac:dyDescent="0.25">
      <c r="A59" s="60" t="s">
        <v>54</v>
      </c>
      <c r="B59" s="59" t="s">
        <v>127</v>
      </c>
      <c r="C59" s="117" t="s">
        <v>537</v>
      </c>
      <c r="D59" s="117">
        <v>0</v>
      </c>
      <c r="E59" s="117">
        <v>0</v>
      </c>
      <c r="F59" s="119">
        <f t="shared" si="4"/>
        <v>0</v>
      </c>
      <c r="G59" s="119">
        <v>0</v>
      </c>
      <c r="H59" s="117" t="s">
        <v>537</v>
      </c>
      <c r="I59" s="117">
        <v>0</v>
      </c>
      <c r="J59" s="119">
        <v>0</v>
      </c>
      <c r="K59" s="117">
        <v>0</v>
      </c>
      <c r="L59" s="117" t="s">
        <v>537</v>
      </c>
      <c r="M59" s="117">
        <v>0</v>
      </c>
      <c r="N59" s="117">
        <f t="shared" si="5"/>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7"/>
        <v>0</v>
      </c>
    </row>
    <row r="60" spans="1:29" x14ac:dyDescent="0.25">
      <c r="A60" s="57" t="s">
        <v>201</v>
      </c>
      <c r="B60" s="214" t="s">
        <v>147</v>
      </c>
      <c r="C60" s="117" t="s">
        <v>537</v>
      </c>
      <c r="D60" s="117">
        <v>0</v>
      </c>
      <c r="E60" s="117">
        <v>0</v>
      </c>
      <c r="F60" s="119">
        <f t="shared" si="4"/>
        <v>0</v>
      </c>
      <c r="G60" s="119">
        <v>0</v>
      </c>
      <c r="H60" s="117" t="s">
        <v>537</v>
      </c>
      <c r="I60" s="119">
        <v>0</v>
      </c>
      <c r="J60" s="119">
        <v>0</v>
      </c>
      <c r="K60" s="119">
        <v>0</v>
      </c>
      <c r="L60" s="117" t="s">
        <v>537</v>
      </c>
      <c r="M60" s="119">
        <v>0</v>
      </c>
      <c r="N60" s="117">
        <f t="shared" si="5"/>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7"/>
        <v>0</v>
      </c>
    </row>
    <row r="61" spans="1:29" x14ac:dyDescent="0.25">
      <c r="A61" s="57" t="s">
        <v>202</v>
      </c>
      <c r="B61" s="214" t="s">
        <v>145</v>
      </c>
      <c r="C61" s="117" t="s">
        <v>537</v>
      </c>
      <c r="D61" s="117">
        <v>0</v>
      </c>
      <c r="E61" s="117">
        <v>0</v>
      </c>
      <c r="F61" s="119">
        <f t="shared" si="4"/>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7"/>
        <v>0</v>
      </c>
    </row>
    <row r="62" spans="1:29" x14ac:dyDescent="0.25">
      <c r="A62" s="57" t="s">
        <v>203</v>
      </c>
      <c r="B62" s="214" t="s">
        <v>143</v>
      </c>
      <c r="C62" s="117" t="s">
        <v>537</v>
      </c>
      <c r="D62" s="117">
        <v>0</v>
      </c>
      <c r="E62" s="117">
        <v>0</v>
      </c>
      <c r="F62" s="119">
        <f t="shared" si="4"/>
        <v>0</v>
      </c>
      <c r="G62" s="119">
        <v>0</v>
      </c>
      <c r="H62" s="117" t="s">
        <v>537</v>
      </c>
      <c r="I62" s="119">
        <v>0</v>
      </c>
      <c r="J62" s="119">
        <v>0</v>
      </c>
      <c r="K62" s="119">
        <v>0</v>
      </c>
      <c r="L62" s="117" t="s">
        <v>537</v>
      </c>
      <c r="M62" s="119">
        <v>0</v>
      </c>
      <c r="N62" s="117">
        <f t="shared" si="5"/>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7"/>
        <v>0</v>
      </c>
    </row>
    <row r="63" spans="1:29" x14ac:dyDescent="0.25">
      <c r="A63" s="57" t="s">
        <v>204</v>
      </c>
      <c r="B63" s="214" t="s">
        <v>206</v>
      </c>
      <c r="C63" s="117" t="s">
        <v>537</v>
      </c>
      <c r="D63" s="117">
        <v>0</v>
      </c>
      <c r="E63" s="117">
        <v>0</v>
      </c>
      <c r="F63" s="119">
        <f t="shared" si="4"/>
        <v>0</v>
      </c>
      <c r="G63" s="119">
        <v>0</v>
      </c>
      <c r="H63" s="117" t="s">
        <v>537</v>
      </c>
      <c r="I63" s="119">
        <v>0</v>
      </c>
      <c r="J63" s="119">
        <v>0</v>
      </c>
      <c r="K63" s="119">
        <v>0</v>
      </c>
      <c r="L63" s="117" t="s">
        <v>537</v>
      </c>
      <c r="M63" s="119">
        <v>0</v>
      </c>
      <c r="N63" s="117">
        <f t="shared" si="5"/>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7"/>
        <v>0</v>
      </c>
    </row>
    <row r="64" spans="1:29" ht="18.75" x14ac:dyDescent="0.25">
      <c r="A64" s="57" t="s">
        <v>205</v>
      </c>
      <c r="B64" s="212" t="s">
        <v>543</v>
      </c>
      <c r="C64" s="117" t="s">
        <v>537</v>
      </c>
      <c r="D64" s="117">
        <v>0</v>
      </c>
      <c r="E64" s="117">
        <v>0</v>
      </c>
      <c r="F64" s="119">
        <f t="shared" si="4"/>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7"/>
        <v>0</v>
      </c>
    </row>
    <row r="65" spans="1:28" x14ac:dyDescent="0.25">
      <c r="A65" s="53"/>
      <c r="B65" s="54"/>
      <c r="C65" s="54"/>
      <c r="D65" s="54"/>
      <c r="E65" s="54"/>
      <c r="F65" s="54"/>
      <c r="G65" s="54"/>
    </row>
    <row r="66" spans="1:28" ht="54" customHeight="1" x14ac:dyDescent="0.25">
      <c r="B66" s="509"/>
      <c r="C66" s="509"/>
      <c r="D66" s="509"/>
      <c r="E66" s="509"/>
      <c r="F66" s="509"/>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10"/>
      <c r="C68" s="510"/>
      <c r="D68" s="510"/>
      <c r="E68" s="510"/>
      <c r="F68" s="510"/>
      <c r="G68" s="397"/>
    </row>
    <row r="70" spans="1:28" ht="36.75" customHeight="1" x14ac:dyDescent="0.25">
      <c r="B70" s="509"/>
      <c r="C70" s="509"/>
      <c r="D70" s="509"/>
      <c r="E70" s="509"/>
      <c r="F70" s="509"/>
      <c r="G70" s="396"/>
    </row>
    <row r="71" spans="1:28" x14ac:dyDescent="0.25">
      <c r="B71" s="51"/>
      <c r="C71" s="51"/>
      <c r="D71" s="51"/>
      <c r="E71" s="51"/>
      <c r="F71" s="51"/>
    </row>
    <row r="72" spans="1:28" ht="51" customHeight="1" x14ac:dyDescent="0.25">
      <c r="B72" s="509"/>
      <c r="C72" s="509"/>
      <c r="D72" s="509"/>
      <c r="E72" s="509"/>
      <c r="F72" s="509"/>
      <c r="G72" s="396"/>
    </row>
    <row r="73" spans="1:28" ht="32.25" customHeight="1" x14ac:dyDescent="0.25">
      <c r="B73" s="510"/>
      <c r="C73" s="510"/>
      <c r="D73" s="510"/>
      <c r="E73" s="510"/>
      <c r="F73" s="510"/>
      <c r="G73" s="397"/>
    </row>
    <row r="74" spans="1:28" ht="51.75" customHeight="1" x14ac:dyDescent="0.25">
      <c r="B74" s="509"/>
      <c r="C74" s="509"/>
      <c r="D74" s="509"/>
      <c r="E74" s="509"/>
      <c r="F74" s="509"/>
      <c r="G74" s="396"/>
    </row>
    <row r="75" spans="1:28" ht="21.75" customHeight="1" x14ac:dyDescent="0.25">
      <c r="B75" s="507"/>
      <c r="C75" s="507"/>
      <c r="D75" s="507"/>
      <c r="E75" s="507"/>
      <c r="F75" s="507"/>
      <c r="G75" s="399"/>
    </row>
    <row r="76" spans="1:28" ht="23.25" customHeight="1" x14ac:dyDescent="0.25">
      <c r="B76" s="46"/>
      <c r="C76" s="46"/>
      <c r="D76" s="46"/>
      <c r="E76" s="46"/>
      <c r="F76" s="46"/>
    </row>
    <row r="77" spans="1:28" ht="18.75" customHeight="1" x14ac:dyDescent="0.25">
      <c r="B77" s="508"/>
      <c r="C77" s="508"/>
      <c r="D77" s="508"/>
      <c r="E77" s="508"/>
      <c r="F77" s="508"/>
      <c r="G77" s="39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ht="15.75" x14ac:dyDescent="0.25">
      <c r="A9" s="420" t="str">
        <f>'1. паспорт местоположение'!A9:C9</f>
        <v xml:space="preserve">Акционерное общество "Западная энергетическая компания" </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ht="15.75" x14ac:dyDescent="0.25">
      <c r="A12" s="426" t="str">
        <f>'1. паспорт местоположение'!A12:C12</f>
        <v>L_21-10</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20" t="str">
        <f>'1. паспорт местоположение'!A15:C15</f>
        <v>Строительство сетей электроснабжения объекта "Мостовой переход через Калининградский залив" правый берег</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180"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180" customFormat="1" x14ac:dyDescent="0.25">
      <c r="A21" s="517" t="s">
        <v>406</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180" customFormat="1" ht="58.5" customHeight="1" x14ac:dyDescent="0.25">
      <c r="A22" s="518" t="s">
        <v>50</v>
      </c>
      <c r="B22" s="524" t="s">
        <v>22</v>
      </c>
      <c r="C22" s="521" t="s">
        <v>49</v>
      </c>
      <c r="D22" s="521" t="s">
        <v>48</v>
      </c>
      <c r="E22" s="527" t="s">
        <v>416</v>
      </c>
      <c r="F22" s="528"/>
      <c r="G22" s="528"/>
      <c r="H22" s="528"/>
      <c r="I22" s="528"/>
      <c r="J22" s="528"/>
      <c r="K22" s="528"/>
      <c r="L22" s="529"/>
      <c r="M22" s="521" t="s">
        <v>47</v>
      </c>
      <c r="N22" s="521" t="s">
        <v>46</v>
      </c>
      <c r="O22" s="521" t="s">
        <v>45</v>
      </c>
      <c r="P22" s="530" t="s">
        <v>228</v>
      </c>
      <c r="Q22" s="530" t="s">
        <v>44</v>
      </c>
      <c r="R22" s="530" t="s">
        <v>43</v>
      </c>
      <c r="S22" s="530" t="s">
        <v>42</v>
      </c>
      <c r="T22" s="530"/>
      <c r="U22" s="531" t="s">
        <v>41</v>
      </c>
      <c r="V22" s="531" t="s">
        <v>40</v>
      </c>
      <c r="W22" s="530" t="s">
        <v>39</v>
      </c>
      <c r="X22" s="530" t="s">
        <v>38</v>
      </c>
      <c r="Y22" s="530" t="s">
        <v>37</v>
      </c>
      <c r="Z22" s="544"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4" t="s">
        <v>23</v>
      </c>
    </row>
    <row r="23" spans="1:48" s="180" customFormat="1" ht="64.5" customHeight="1" x14ac:dyDescent="0.25">
      <c r="A23" s="519"/>
      <c r="B23" s="525"/>
      <c r="C23" s="522"/>
      <c r="D23" s="522"/>
      <c r="E23" s="536" t="s">
        <v>21</v>
      </c>
      <c r="F23" s="538" t="s">
        <v>126</v>
      </c>
      <c r="G23" s="538" t="s">
        <v>125</v>
      </c>
      <c r="H23" s="538" t="s">
        <v>124</v>
      </c>
      <c r="I23" s="542" t="s">
        <v>353</v>
      </c>
      <c r="J23" s="542" t="s">
        <v>354</v>
      </c>
      <c r="K23" s="542" t="s">
        <v>355</v>
      </c>
      <c r="L23" s="538" t="s">
        <v>74</v>
      </c>
      <c r="M23" s="522"/>
      <c r="N23" s="522"/>
      <c r="O23" s="522"/>
      <c r="P23" s="530"/>
      <c r="Q23" s="530"/>
      <c r="R23" s="530"/>
      <c r="S23" s="540" t="s">
        <v>2</v>
      </c>
      <c r="T23" s="540" t="s">
        <v>9</v>
      </c>
      <c r="U23" s="531"/>
      <c r="V23" s="531"/>
      <c r="W23" s="530"/>
      <c r="X23" s="530"/>
      <c r="Y23" s="530"/>
      <c r="Z23" s="530"/>
      <c r="AA23" s="530"/>
      <c r="AB23" s="530"/>
      <c r="AC23" s="530"/>
      <c r="AD23" s="530"/>
      <c r="AE23" s="530"/>
      <c r="AF23" s="530" t="s">
        <v>20</v>
      </c>
      <c r="AG23" s="530"/>
      <c r="AH23" s="530" t="s">
        <v>19</v>
      </c>
      <c r="AI23" s="530"/>
      <c r="AJ23" s="521" t="s">
        <v>18</v>
      </c>
      <c r="AK23" s="521" t="s">
        <v>17</v>
      </c>
      <c r="AL23" s="521" t="s">
        <v>16</v>
      </c>
      <c r="AM23" s="521" t="s">
        <v>15</v>
      </c>
      <c r="AN23" s="521" t="s">
        <v>14</v>
      </c>
      <c r="AO23" s="521" t="s">
        <v>13</v>
      </c>
      <c r="AP23" s="521" t="s">
        <v>12</v>
      </c>
      <c r="AQ23" s="532" t="s">
        <v>9</v>
      </c>
      <c r="AR23" s="530"/>
      <c r="AS23" s="530"/>
      <c r="AT23" s="530"/>
      <c r="AU23" s="530"/>
      <c r="AV23" s="535"/>
    </row>
    <row r="24" spans="1:48" s="180" customFormat="1" ht="96.75" customHeight="1" x14ac:dyDescent="0.25">
      <c r="A24" s="520"/>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81" t="s">
        <v>11</v>
      </c>
      <c r="AG24" s="181" t="s">
        <v>10</v>
      </c>
      <c r="AH24" s="182" t="s">
        <v>2</v>
      </c>
      <c r="AI24" s="182" t="s">
        <v>9</v>
      </c>
      <c r="AJ24" s="523"/>
      <c r="AK24" s="523"/>
      <c r="AL24" s="523"/>
      <c r="AM24" s="523"/>
      <c r="AN24" s="523"/>
      <c r="AO24" s="523"/>
      <c r="AP24" s="523"/>
      <c r="AQ24" s="533"/>
      <c r="AR24" s="530"/>
      <c r="AS24" s="530"/>
      <c r="AT24" s="530"/>
      <c r="AU24" s="530"/>
      <c r="AV24" s="535"/>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5" t="str">
        <f>'1. паспорт местоположение'!A5:C5</f>
        <v>Год раскрытия информации: 2022 год</v>
      </c>
      <c r="B5" s="545"/>
      <c r="C5" s="68"/>
      <c r="D5" s="68"/>
      <c r="E5" s="68"/>
      <c r="F5" s="68"/>
      <c r="G5" s="68"/>
      <c r="H5" s="68"/>
    </row>
    <row r="6" spans="1:8" ht="18.75" x14ac:dyDescent="0.3">
      <c r="A6" s="101"/>
      <c r="B6" s="101"/>
      <c r="C6" s="101"/>
      <c r="D6" s="101"/>
      <c r="E6" s="101"/>
      <c r="F6" s="101"/>
      <c r="G6" s="101"/>
      <c r="H6" s="101"/>
    </row>
    <row r="7" spans="1:8" ht="18.75" x14ac:dyDescent="0.25">
      <c r="A7" s="425" t="s">
        <v>7</v>
      </c>
      <c r="B7" s="425"/>
      <c r="C7" s="138"/>
      <c r="D7" s="138"/>
      <c r="E7" s="138"/>
      <c r="F7" s="138"/>
      <c r="G7" s="138"/>
      <c r="H7" s="138"/>
    </row>
    <row r="8" spans="1:8" ht="18.75" x14ac:dyDescent="0.25">
      <c r="A8" s="138"/>
      <c r="B8" s="138"/>
      <c r="C8" s="138"/>
      <c r="D8" s="138"/>
      <c r="E8" s="138"/>
      <c r="F8" s="138"/>
      <c r="G8" s="138"/>
      <c r="H8" s="138"/>
    </row>
    <row r="9" spans="1:8" x14ac:dyDescent="0.25">
      <c r="A9" s="420" t="str">
        <f>'1. паспорт местоположение'!A9:C9</f>
        <v xml:space="preserve">Акционерное общество "Западная энергетическая компания" </v>
      </c>
      <c r="B9" s="420"/>
      <c r="C9" s="140"/>
      <c r="D9" s="140"/>
      <c r="E9" s="140"/>
      <c r="F9" s="140"/>
      <c r="G9" s="140"/>
      <c r="H9" s="140"/>
    </row>
    <row r="10" spans="1:8" x14ac:dyDescent="0.25">
      <c r="A10" s="421" t="s">
        <v>6</v>
      </c>
      <c r="B10" s="421"/>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0" t="str">
        <f>'1. паспорт местоположение'!A12:C12</f>
        <v>L_21-10</v>
      </c>
      <c r="B12" s="420"/>
      <c r="C12" s="140"/>
      <c r="D12" s="140"/>
      <c r="E12" s="140"/>
      <c r="F12" s="140"/>
      <c r="G12" s="140"/>
      <c r="H12" s="140"/>
    </row>
    <row r="13" spans="1:8" x14ac:dyDescent="0.25">
      <c r="A13" s="421" t="s">
        <v>5</v>
      </c>
      <c r="B13" s="421"/>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5" t="str">
        <f>'1. паспорт местоположение'!A15:C15</f>
        <v>Строительство сетей электроснабжения объекта "Мостовой переход через Калининградский залив" правый берег</v>
      </c>
      <c r="B15" s="455"/>
      <c r="C15" s="140"/>
      <c r="D15" s="140"/>
      <c r="E15" s="140"/>
      <c r="F15" s="140"/>
      <c r="G15" s="140"/>
      <c r="H15" s="140"/>
    </row>
    <row r="16" spans="1:8" x14ac:dyDescent="0.25">
      <c r="A16" s="421" t="s">
        <v>4</v>
      </c>
      <c r="B16" s="421"/>
      <c r="C16" s="141"/>
      <c r="D16" s="141"/>
      <c r="E16" s="141"/>
      <c r="F16" s="141"/>
      <c r="G16" s="141"/>
      <c r="H16" s="141"/>
    </row>
    <row r="17" spans="1:2" x14ac:dyDescent="0.25">
      <c r="B17" s="75"/>
    </row>
    <row r="18" spans="1:2" ht="33.75" customHeight="1" x14ac:dyDescent="0.25">
      <c r="A18" s="546" t="s">
        <v>407</v>
      </c>
      <c r="B18" s="547"/>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объекта "Мостовой переход через Калининградский залив" правый берег</v>
      </c>
    </row>
    <row r="22" spans="1:2" ht="30" customHeight="1" thickBot="1" x14ac:dyDescent="0.3">
      <c r="A22" s="77" t="s">
        <v>305</v>
      </c>
      <c r="B22" s="78" t="str">
        <f>'1. паспорт местоположение'!C27</f>
        <v>г. Калининград</v>
      </c>
    </row>
    <row r="23" spans="1:2" ht="16.5" thickBot="1" x14ac:dyDescent="0.3">
      <c r="A23" s="77" t="s">
        <v>289</v>
      </c>
      <c r="B23" s="79" t="s">
        <v>636</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44926</v>
      </c>
    </row>
    <row r="26" spans="1:2" ht="16.5" thickBot="1" x14ac:dyDescent="0.3">
      <c r="A26" s="81" t="s">
        <v>308</v>
      </c>
      <c r="B26" s="385" t="s">
        <v>637</v>
      </c>
    </row>
    <row r="27" spans="1:2" ht="29.25" thickBot="1" x14ac:dyDescent="0.3">
      <c r="A27" s="88" t="s">
        <v>612</v>
      </c>
      <c r="B27" s="386">
        <f>'6.2. Паспорт фин осв ввод'!D24</f>
        <v>4.9599995999999997</v>
      </c>
    </row>
    <row r="28" spans="1:2" ht="42" customHeight="1" thickBot="1" x14ac:dyDescent="0.3">
      <c r="A28" s="83" t="s">
        <v>309</v>
      </c>
      <c r="B28" s="83" t="s">
        <v>638</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44835</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8" t="s">
        <v>542</v>
      </c>
    </row>
    <row r="138" spans="1:2" x14ac:dyDescent="0.25">
      <c r="A138" s="86" t="s">
        <v>346</v>
      </c>
      <c r="B138" s="549"/>
    </row>
    <row r="139" spans="1:2" x14ac:dyDescent="0.25">
      <c r="A139" s="86" t="s">
        <v>347</v>
      </c>
      <c r="B139" s="549"/>
    </row>
    <row r="140" spans="1:2" x14ac:dyDescent="0.25">
      <c r="A140" s="86" t="s">
        <v>348</v>
      </c>
      <c r="B140" s="549"/>
    </row>
    <row r="141" spans="1:2" x14ac:dyDescent="0.25">
      <c r="A141" s="86" t="s">
        <v>349</v>
      </c>
      <c r="B141" s="549"/>
    </row>
    <row r="142" spans="1:2" ht="16.5" thickBot="1" x14ac:dyDescent="0.3">
      <c r="A142" s="96" t="s">
        <v>350</v>
      </c>
      <c r="B142" s="550"/>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A19" zoomScale="70" zoomScaleSheetLayoutView="7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row>
    <row r="5" spans="1:28" s="17" customFormat="1" ht="15.75" x14ac:dyDescent="0.2">
      <c r="A5" s="135"/>
    </row>
    <row r="6" spans="1:28" s="17" customFormat="1" ht="18.75" x14ac:dyDescent="0.2">
      <c r="A6" s="425" t="s">
        <v>7</v>
      </c>
      <c r="B6" s="425"/>
      <c r="C6" s="425"/>
      <c r="D6" s="425"/>
      <c r="E6" s="425"/>
      <c r="F6" s="425"/>
      <c r="G6" s="425"/>
      <c r="H6" s="425"/>
      <c r="I6" s="425"/>
      <c r="J6" s="425"/>
      <c r="K6" s="425"/>
      <c r="L6" s="425"/>
      <c r="M6" s="425"/>
      <c r="N6" s="425"/>
      <c r="O6" s="425"/>
      <c r="P6" s="425"/>
      <c r="Q6" s="425"/>
      <c r="R6" s="425"/>
      <c r="S6" s="425"/>
      <c r="T6" s="138"/>
      <c r="U6" s="138"/>
      <c r="V6" s="138"/>
      <c r="W6" s="138"/>
      <c r="X6" s="138"/>
      <c r="Y6" s="138"/>
      <c r="Z6" s="138"/>
      <c r="AA6" s="138"/>
      <c r="AB6" s="138"/>
    </row>
    <row r="7" spans="1:28" s="17" customFormat="1" ht="18.75" x14ac:dyDescent="0.2">
      <c r="A7" s="425"/>
      <c r="B7" s="425"/>
      <c r="C7" s="425"/>
      <c r="D7" s="425"/>
      <c r="E7" s="425"/>
      <c r="F7" s="425"/>
      <c r="G7" s="425"/>
      <c r="H7" s="425"/>
      <c r="I7" s="425"/>
      <c r="J7" s="425"/>
      <c r="K7" s="425"/>
      <c r="L7" s="425"/>
      <c r="M7" s="425"/>
      <c r="N7" s="425"/>
      <c r="O7" s="425"/>
      <c r="P7" s="425"/>
      <c r="Q7" s="425"/>
      <c r="R7" s="425"/>
      <c r="S7" s="425"/>
      <c r="T7" s="138"/>
      <c r="U7" s="138"/>
      <c r="V7" s="138"/>
      <c r="W7" s="138"/>
      <c r="X7" s="138"/>
      <c r="Y7" s="138"/>
      <c r="Z7" s="138"/>
      <c r="AA7" s="138"/>
      <c r="AB7" s="138"/>
    </row>
    <row r="8" spans="1:28" s="17" customFormat="1" ht="18.75" x14ac:dyDescent="0.2">
      <c r="A8" s="420" t="str">
        <f>'1. паспорт местоположение'!A9:C9</f>
        <v xml:space="preserve">Акционерное общество "Западная энергетическая компания" </v>
      </c>
      <c r="B8" s="420"/>
      <c r="C8" s="420"/>
      <c r="D8" s="420"/>
      <c r="E8" s="420"/>
      <c r="F8" s="420"/>
      <c r="G8" s="420"/>
      <c r="H8" s="420"/>
      <c r="I8" s="420"/>
      <c r="J8" s="420"/>
      <c r="K8" s="420"/>
      <c r="L8" s="420"/>
      <c r="M8" s="420"/>
      <c r="N8" s="420"/>
      <c r="O8" s="420"/>
      <c r="P8" s="420"/>
      <c r="Q8" s="420"/>
      <c r="R8" s="420"/>
      <c r="S8" s="420"/>
      <c r="T8" s="138"/>
      <c r="U8" s="138"/>
      <c r="V8" s="138"/>
      <c r="W8" s="138"/>
      <c r="X8" s="138"/>
      <c r="Y8" s="138"/>
      <c r="Z8" s="138"/>
      <c r="AA8" s="138"/>
      <c r="AB8" s="138"/>
    </row>
    <row r="9" spans="1:28" s="17" customFormat="1" ht="18.75" x14ac:dyDescent="0.2">
      <c r="A9" s="421" t="s">
        <v>6</v>
      </c>
      <c r="B9" s="421"/>
      <c r="C9" s="421"/>
      <c r="D9" s="421"/>
      <c r="E9" s="421"/>
      <c r="F9" s="421"/>
      <c r="G9" s="421"/>
      <c r="H9" s="421"/>
      <c r="I9" s="421"/>
      <c r="J9" s="421"/>
      <c r="K9" s="421"/>
      <c r="L9" s="421"/>
      <c r="M9" s="421"/>
      <c r="N9" s="421"/>
      <c r="O9" s="421"/>
      <c r="P9" s="421"/>
      <c r="Q9" s="421"/>
      <c r="R9" s="421"/>
      <c r="S9" s="421"/>
      <c r="T9" s="138"/>
      <c r="U9" s="138"/>
      <c r="V9" s="138"/>
      <c r="W9" s="138"/>
      <c r="X9" s="138"/>
      <c r="Y9" s="138"/>
      <c r="Z9" s="138"/>
      <c r="AA9" s="138"/>
      <c r="AB9" s="138"/>
    </row>
    <row r="10" spans="1:28" s="17" customFormat="1" ht="18.75" x14ac:dyDescent="0.2">
      <c r="A10" s="425"/>
      <c r="B10" s="425"/>
      <c r="C10" s="425"/>
      <c r="D10" s="425"/>
      <c r="E10" s="425"/>
      <c r="F10" s="425"/>
      <c r="G10" s="425"/>
      <c r="H10" s="425"/>
      <c r="I10" s="425"/>
      <c r="J10" s="425"/>
      <c r="K10" s="425"/>
      <c r="L10" s="425"/>
      <c r="M10" s="425"/>
      <c r="N10" s="425"/>
      <c r="O10" s="425"/>
      <c r="P10" s="425"/>
      <c r="Q10" s="425"/>
      <c r="R10" s="425"/>
      <c r="S10" s="425"/>
      <c r="T10" s="138"/>
      <c r="U10" s="138"/>
      <c r="V10" s="138"/>
      <c r="W10" s="138"/>
      <c r="X10" s="138"/>
      <c r="Y10" s="138"/>
      <c r="Z10" s="138"/>
      <c r="AA10" s="138"/>
      <c r="AB10" s="138"/>
    </row>
    <row r="11" spans="1:28" s="17" customFormat="1" ht="18.75" x14ac:dyDescent="0.2">
      <c r="A11" s="426" t="str">
        <f>'1. паспорт местоположение'!A12:C12</f>
        <v>L_21-10</v>
      </c>
      <c r="B11" s="426"/>
      <c r="C11" s="426"/>
      <c r="D11" s="426"/>
      <c r="E11" s="426"/>
      <c r="F11" s="426"/>
      <c r="G11" s="426"/>
      <c r="H11" s="426"/>
      <c r="I11" s="426"/>
      <c r="J11" s="426"/>
      <c r="K11" s="426"/>
      <c r="L11" s="426"/>
      <c r="M11" s="426"/>
      <c r="N11" s="426"/>
      <c r="O11" s="426"/>
      <c r="P11" s="426"/>
      <c r="Q11" s="426"/>
      <c r="R11" s="426"/>
      <c r="S11" s="426"/>
      <c r="T11" s="138"/>
      <c r="U11" s="138"/>
      <c r="V11" s="138"/>
      <c r="W11" s="138"/>
      <c r="X11" s="138"/>
      <c r="Y11" s="138"/>
      <c r="Z11" s="138"/>
      <c r="AA11" s="138"/>
      <c r="AB11" s="138"/>
    </row>
    <row r="12" spans="1:28" s="17"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38"/>
      <c r="U12" s="138"/>
      <c r="V12" s="138"/>
      <c r="W12" s="138"/>
      <c r="X12" s="138"/>
      <c r="Y12" s="138"/>
      <c r="Z12" s="138"/>
      <c r="AA12" s="138"/>
      <c r="AB12" s="138"/>
    </row>
    <row r="13" spans="1:28" s="136"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39"/>
      <c r="U13" s="139"/>
      <c r="V13" s="139"/>
      <c r="W13" s="139"/>
      <c r="X13" s="139"/>
      <c r="Y13" s="139"/>
      <c r="Z13" s="139"/>
      <c r="AA13" s="139"/>
      <c r="AB13" s="139"/>
    </row>
    <row r="14" spans="1:28" s="137" customFormat="1" ht="15.75" x14ac:dyDescent="0.2">
      <c r="A14" s="420" t="str">
        <f>'1. паспорт местоположение'!A15:C15</f>
        <v>Строительство сетей электроснабжения объекта "Мостовой переход через Калининградский залив" правый берег</v>
      </c>
      <c r="B14" s="420"/>
      <c r="C14" s="420"/>
      <c r="D14" s="420"/>
      <c r="E14" s="420"/>
      <c r="F14" s="420"/>
      <c r="G14" s="420"/>
      <c r="H14" s="420"/>
      <c r="I14" s="420"/>
      <c r="J14" s="420"/>
      <c r="K14" s="420"/>
      <c r="L14" s="420"/>
      <c r="M14" s="420"/>
      <c r="N14" s="420"/>
      <c r="O14" s="420"/>
      <c r="P14" s="420"/>
      <c r="Q14" s="420"/>
      <c r="R14" s="420"/>
      <c r="S14" s="420"/>
      <c r="T14" s="140"/>
      <c r="U14" s="140"/>
      <c r="V14" s="140"/>
      <c r="W14" s="140"/>
      <c r="X14" s="140"/>
      <c r="Y14" s="140"/>
      <c r="Z14" s="140"/>
      <c r="AA14" s="140"/>
      <c r="AB14" s="140"/>
    </row>
    <row r="15" spans="1:28" s="137" customFormat="1" ht="15" customHeight="1" x14ac:dyDescent="0.2">
      <c r="A15" s="421" t="s">
        <v>4</v>
      </c>
      <c r="B15" s="421"/>
      <c r="C15" s="421"/>
      <c r="D15" s="421"/>
      <c r="E15" s="421"/>
      <c r="F15" s="421"/>
      <c r="G15" s="421"/>
      <c r="H15" s="421"/>
      <c r="I15" s="421"/>
      <c r="J15" s="421"/>
      <c r="K15" s="421"/>
      <c r="L15" s="421"/>
      <c r="M15" s="421"/>
      <c r="N15" s="421"/>
      <c r="O15" s="421"/>
      <c r="P15" s="421"/>
      <c r="Q15" s="421"/>
      <c r="R15" s="421"/>
      <c r="S15" s="421"/>
      <c r="T15" s="141"/>
      <c r="U15" s="141"/>
      <c r="V15" s="141"/>
      <c r="W15" s="141"/>
      <c r="X15" s="141"/>
      <c r="Y15" s="141"/>
      <c r="Z15" s="141"/>
      <c r="AA15" s="141"/>
      <c r="AB15" s="141"/>
    </row>
    <row r="16" spans="1:28" s="137"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142"/>
      <c r="U16" s="142"/>
      <c r="V16" s="142"/>
      <c r="W16" s="142"/>
      <c r="X16" s="142"/>
      <c r="Y16" s="142"/>
    </row>
    <row r="17" spans="1:28" s="137" customFormat="1" ht="45.75" customHeight="1" x14ac:dyDescent="0.2">
      <c r="A17" s="423" t="s">
        <v>382</v>
      </c>
      <c r="B17" s="423"/>
      <c r="C17" s="423"/>
      <c r="D17" s="423"/>
      <c r="E17" s="423"/>
      <c r="F17" s="423"/>
      <c r="G17" s="423"/>
      <c r="H17" s="423"/>
      <c r="I17" s="423"/>
      <c r="J17" s="423"/>
      <c r="K17" s="423"/>
      <c r="L17" s="423"/>
      <c r="M17" s="423"/>
      <c r="N17" s="423"/>
      <c r="O17" s="423"/>
      <c r="P17" s="423"/>
      <c r="Q17" s="423"/>
      <c r="R17" s="423"/>
      <c r="S17" s="423"/>
      <c r="T17" s="143"/>
      <c r="U17" s="143"/>
      <c r="V17" s="143"/>
      <c r="W17" s="143"/>
      <c r="X17" s="143"/>
      <c r="Y17" s="143"/>
      <c r="Z17" s="143"/>
      <c r="AA17" s="143"/>
      <c r="AB17" s="143"/>
    </row>
    <row r="18" spans="1:28" s="137"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142"/>
      <c r="U18" s="142"/>
      <c r="V18" s="142"/>
      <c r="W18" s="142"/>
      <c r="X18" s="142"/>
      <c r="Y18" s="142"/>
    </row>
    <row r="19" spans="1:28" s="137" customFormat="1" ht="54" customHeight="1" x14ac:dyDescent="0.2">
      <c r="A19" s="428" t="s">
        <v>3</v>
      </c>
      <c r="B19" s="428" t="s">
        <v>94</v>
      </c>
      <c r="C19" s="429" t="s">
        <v>303</v>
      </c>
      <c r="D19" s="428" t="s">
        <v>302</v>
      </c>
      <c r="E19" s="428" t="s">
        <v>93</v>
      </c>
      <c r="F19" s="428" t="s">
        <v>92</v>
      </c>
      <c r="G19" s="428" t="s">
        <v>298</v>
      </c>
      <c r="H19" s="428" t="s">
        <v>91</v>
      </c>
      <c r="I19" s="428" t="s">
        <v>90</v>
      </c>
      <c r="J19" s="428" t="s">
        <v>89</v>
      </c>
      <c r="K19" s="428" t="s">
        <v>88</v>
      </c>
      <c r="L19" s="428" t="s">
        <v>87</v>
      </c>
      <c r="M19" s="428" t="s">
        <v>86</v>
      </c>
      <c r="N19" s="428" t="s">
        <v>85</v>
      </c>
      <c r="O19" s="428" t="s">
        <v>84</v>
      </c>
      <c r="P19" s="428" t="s">
        <v>83</v>
      </c>
      <c r="Q19" s="428" t="s">
        <v>301</v>
      </c>
      <c r="R19" s="428"/>
      <c r="S19" s="431" t="s">
        <v>376</v>
      </c>
      <c r="T19" s="142"/>
      <c r="U19" s="142"/>
      <c r="V19" s="142"/>
      <c r="W19" s="142"/>
      <c r="X19" s="142"/>
      <c r="Y19" s="142"/>
    </row>
    <row r="20" spans="1:28" s="137" customFormat="1" ht="180.75" customHeight="1" x14ac:dyDescent="0.2">
      <c r="A20" s="428"/>
      <c r="B20" s="428"/>
      <c r="C20" s="430"/>
      <c r="D20" s="428"/>
      <c r="E20" s="428"/>
      <c r="F20" s="428"/>
      <c r="G20" s="428"/>
      <c r="H20" s="428"/>
      <c r="I20" s="428"/>
      <c r="J20" s="428"/>
      <c r="K20" s="428"/>
      <c r="L20" s="428"/>
      <c r="M20" s="428"/>
      <c r="N20" s="428"/>
      <c r="O20" s="428"/>
      <c r="P20" s="428"/>
      <c r="Q20" s="144" t="s">
        <v>299</v>
      </c>
      <c r="R20" s="145" t="s">
        <v>300</v>
      </c>
      <c r="S20" s="431"/>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629</v>
      </c>
      <c r="C22" s="230" t="s">
        <v>630</v>
      </c>
      <c r="D22" s="230" t="s">
        <v>622</v>
      </c>
      <c r="E22" s="230" t="s">
        <v>631</v>
      </c>
      <c r="F22" s="230" t="s">
        <v>537</v>
      </c>
      <c r="G22" s="230" t="s">
        <v>632</v>
      </c>
      <c r="H22" s="411">
        <v>0.83099999999999996</v>
      </c>
      <c r="I22" s="230">
        <v>0</v>
      </c>
      <c r="J22" s="409">
        <v>0.83099999999999996</v>
      </c>
      <c r="K22" s="230" t="s">
        <v>623</v>
      </c>
      <c r="L22" s="230">
        <v>2</v>
      </c>
      <c r="M22" s="230"/>
      <c r="N22" s="230"/>
      <c r="O22" s="230" t="s">
        <v>537</v>
      </c>
      <c r="P22" s="230" t="s">
        <v>537</v>
      </c>
      <c r="Q22" s="378" t="s">
        <v>642</v>
      </c>
      <c r="R22" s="231" t="s">
        <v>537</v>
      </c>
      <c r="S22" s="407">
        <v>44.692999999999998</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topLeftCell="A17" zoomScale="80" zoomScaleNormal="60" zoomScaleSheetLayoutView="80" workbookViewId="0">
      <selection activeCell="K25" sqref="K25"/>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5" t="str">
        <f>'1. паспорт местоположение'!A5:C5</f>
        <v>Год раскрытия информации: 2022 год</v>
      </c>
      <c r="B6" s="415"/>
      <c r="C6" s="415"/>
      <c r="D6" s="415"/>
      <c r="E6" s="415"/>
      <c r="F6" s="415"/>
      <c r="G6" s="415"/>
      <c r="H6" s="415"/>
      <c r="I6" s="415"/>
      <c r="J6" s="415"/>
      <c r="K6" s="415"/>
      <c r="L6" s="415"/>
      <c r="M6" s="415"/>
      <c r="N6" s="415"/>
      <c r="O6" s="415"/>
      <c r="P6" s="415"/>
      <c r="Q6" s="415"/>
      <c r="R6" s="415"/>
      <c r="S6" s="415"/>
      <c r="T6" s="415"/>
    </row>
    <row r="7" spans="1:20" s="17" customFormat="1" x14ac:dyDescent="0.2">
      <c r="A7" s="135"/>
      <c r="H7" s="134"/>
    </row>
    <row r="8" spans="1:20" s="17"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7"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7" customFormat="1" ht="18.75" customHeight="1" x14ac:dyDescent="0.2">
      <c r="A10" s="420" t="str">
        <f>'1. паспорт местоположение'!A9:C9</f>
        <v xml:space="preserve">Акционерное общество "Западная энергетическая компания" </v>
      </c>
      <c r="B10" s="420"/>
      <c r="C10" s="420"/>
      <c r="D10" s="420"/>
      <c r="E10" s="420"/>
      <c r="F10" s="420"/>
      <c r="G10" s="420"/>
      <c r="H10" s="420"/>
      <c r="I10" s="420"/>
      <c r="J10" s="420"/>
      <c r="K10" s="420"/>
      <c r="L10" s="420"/>
      <c r="M10" s="420"/>
      <c r="N10" s="420"/>
      <c r="O10" s="420"/>
      <c r="P10" s="420"/>
      <c r="Q10" s="420"/>
      <c r="R10" s="420"/>
      <c r="S10" s="420"/>
      <c r="T10" s="420"/>
    </row>
    <row r="11" spans="1:20" s="17"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7"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7" customFormat="1" ht="18.75" customHeight="1" x14ac:dyDescent="0.2">
      <c r="A13" s="426" t="str">
        <f>'1. паспорт местоположение'!A12:C12</f>
        <v>L_21-10</v>
      </c>
      <c r="B13" s="426"/>
      <c r="C13" s="426"/>
      <c r="D13" s="426"/>
      <c r="E13" s="426"/>
      <c r="F13" s="426"/>
      <c r="G13" s="426"/>
      <c r="H13" s="426"/>
      <c r="I13" s="426"/>
      <c r="J13" s="426"/>
      <c r="K13" s="426"/>
      <c r="L13" s="426"/>
      <c r="M13" s="426"/>
      <c r="N13" s="426"/>
      <c r="O13" s="426"/>
      <c r="P13" s="426"/>
      <c r="Q13" s="426"/>
      <c r="R13" s="426"/>
      <c r="S13" s="426"/>
      <c r="T13" s="426"/>
    </row>
    <row r="14" spans="1:20" s="17"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136"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37" customFormat="1" x14ac:dyDescent="0.2">
      <c r="A16" s="420" t="str">
        <f>'1. паспорт местоположение'!A15:C15</f>
        <v>Строительство сетей электроснабжения объекта "Мостовой переход через Калининградский залив" правый берег</v>
      </c>
      <c r="B16" s="420"/>
      <c r="C16" s="420"/>
      <c r="D16" s="420"/>
      <c r="E16" s="420"/>
      <c r="F16" s="420"/>
      <c r="G16" s="420"/>
      <c r="H16" s="420"/>
      <c r="I16" s="420"/>
      <c r="J16" s="420"/>
      <c r="K16" s="420"/>
      <c r="L16" s="420"/>
      <c r="M16" s="420"/>
      <c r="N16" s="420"/>
      <c r="O16" s="420"/>
      <c r="P16" s="420"/>
      <c r="Q16" s="420"/>
      <c r="R16" s="420"/>
      <c r="S16" s="420"/>
      <c r="T16" s="420"/>
    </row>
    <row r="17" spans="1:20" s="137"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20" s="137"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20" s="137" customFormat="1" ht="15" customHeight="1" x14ac:dyDescent="0.2">
      <c r="A19" s="435" t="s">
        <v>387</v>
      </c>
      <c r="B19" s="435"/>
      <c r="C19" s="435"/>
      <c r="D19" s="435"/>
      <c r="E19" s="435"/>
      <c r="F19" s="435"/>
      <c r="G19" s="435"/>
      <c r="H19" s="435"/>
      <c r="I19" s="435"/>
      <c r="J19" s="435"/>
      <c r="K19" s="435"/>
      <c r="L19" s="435"/>
      <c r="M19" s="435"/>
      <c r="N19" s="435"/>
      <c r="O19" s="435"/>
      <c r="P19" s="435"/>
      <c r="Q19" s="435"/>
      <c r="R19" s="435"/>
      <c r="S19" s="435"/>
      <c r="T19" s="435"/>
    </row>
    <row r="20" spans="1:20" s="41"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20" ht="46.5" customHeight="1" x14ac:dyDescent="0.25">
      <c r="A21" s="437" t="s">
        <v>3</v>
      </c>
      <c r="B21" s="440" t="s">
        <v>200</v>
      </c>
      <c r="C21" s="441"/>
      <c r="D21" s="444" t="s">
        <v>116</v>
      </c>
      <c r="E21" s="440" t="s">
        <v>415</v>
      </c>
      <c r="F21" s="441"/>
      <c r="G21" s="440" t="s">
        <v>239</v>
      </c>
      <c r="H21" s="441"/>
      <c r="I21" s="440" t="s">
        <v>115</v>
      </c>
      <c r="J21" s="441"/>
      <c r="K21" s="444" t="s">
        <v>114</v>
      </c>
      <c r="L21" s="440" t="s">
        <v>113</v>
      </c>
      <c r="M21" s="441"/>
      <c r="N21" s="440" t="s">
        <v>441</v>
      </c>
      <c r="O21" s="441"/>
      <c r="P21" s="444" t="s">
        <v>112</v>
      </c>
      <c r="Q21" s="432" t="s">
        <v>111</v>
      </c>
      <c r="R21" s="433"/>
      <c r="S21" s="432" t="s">
        <v>110</v>
      </c>
      <c r="T21" s="434"/>
    </row>
    <row r="22" spans="1:20" ht="204.75" customHeight="1" x14ac:dyDescent="0.25">
      <c r="A22" s="438"/>
      <c r="B22" s="442"/>
      <c r="C22" s="443"/>
      <c r="D22" s="447"/>
      <c r="E22" s="442"/>
      <c r="F22" s="443"/>
      <c r="G22" s="442"/>
      <c r="H22" s="443"/>
      <c r="I22" s="442"/>
      <c r="J22" s="443"/>
      <c r="K22" s="445"/>
      <c r="L22" s="442"/>
      <c r="M22" s="443"/>
      <c r="N22" s="442"/>
      <c r="O22" s="443"/>
      <c r="P22" s="445"/>
      <c r="Q22" s="72" t="s">
        <v>109</v>
      </c>
      <c r="R22" s="72" t="s">
        <v>386</v>
      </c>
      <c r="S22" s="72" t="s">
        <v>108</v>
      </c>
      <c r="T22" s="72" t="s">
        <v>107</v>
      </c>
    </row>
    <row r="23" spans="1:20" ht="51.75" customHeight="1" x14ac:dyDescent="0.25">
      <c r="A23" s="439"/>
      <c r="B23" s="104" t="s">
        <v>105</v>
      </c>
      <c r="C23" s="104" t="s">
        <v>106</v>
      </c>
      <c r="D23" s="445"/>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t="s">
        <v>626</v>
      </c>
      <c r="B25" s="380"/>
      <c r="C25" s="380" t="s">
        <v>644</v>
      </c>
      <c r="D25" s="380" t="s">
        <v>643</v>
      </c>
      <c r="E25" s="382"/>
      <c r="F25" s="382"/>
      <c r="G25" s="382"/>
      <c r="H25" s="382" t="s">
        <v>633</v>
      </c>
      <c r="I25" s="382"/>
      <c r="J25" s="382">
        <v>2021</v>
      </c>
      <c r="K25" s="382"/>
      <c r="L25" s="382"/>
      <c r="M25" s="381" t="s">
        <v>68</v>
      </c>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ht="12.75" x14ac:dyDescent="0.2"/>
    <row r="28" spans="1:20" s="40" customFormat="1" ht="12.75" x14ac:dyDescent="0.2"/>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ht="12.75" x14ac:dyDescent="0.2"/>
    <row r="44" spans="2:113" s="40" customFormat="1" x14ac:dyDescent="0.25">
      <c r="B44" s="38" t="s">
        <v>104</v>
      </c>
      <c r="C44" s="38"/>
      <c r="D44" s="38"/>
      <c r="E44" s="38"/>
      <c r="F44" s="38"/>
      <c r="G44" s="38"/>
      <c r="H44" s="38"/>
      <c r="I44" s="38"/>
      <c r="J44" s="38"/>
      <c r="K44" s="38"/>
      <c r="L44" s="38"/>
      <c r="M44" s="38"/>
      <c r="N44" s="38"/>
      <c r="O44" s="38"/>
      <c r="P44" s="38"/>
      <c r="Q44" s="38"/>
      <c r="R44" s="38"/>
    </row>
    <row r="45" spans="2:113" x14ac:dyDescent="0.25">
      <c r="B45" s="446" t="s">
        <v>421</v>
      </c>
      <c r="C45" s="446"/>
      <c r="D45" s="446"/>
      <c r="E45" s="446"/>
      <c r="F45" s="446"/>
      <c r="G45" s="446"/>
      <c r="H45" s="446"/>
      <c r="I45" s="446"/>
      <c r="J45" s="446"/>
      <c r="K45" s="446"/>
      <c r="L45" s="446"/>
      <c r="M45" s="446"/>
      <c r="N45" s="446"/>
      <c r="O45" s="446"/>
      <c r="P45" s="446"/>
      <c r="Q45" s="446"/>
      <c r="R45" s="446"/>
    </row>
    <row r="46" spans="2:113" x14ac:dyDescent="0.25">
      <c r="B46" s="38"/>
      <c r="C46" s="38"/>
      <c r="D46" s="38"/>
      <c r="E46" s="38"/>
      <c r="F46" s="38" t="s">
        <v>611</v>
      </c>
      <c r="G46" s="38"/>
      <c r="H46" s="38"/>
      <c r="I46" s="38"/>
      <c r="J46" s="38"/>
      <c r="K46" s="38"/>
      <c r="L46" s="38"/>
      <c r="M46" s="38"/>
      <c r="N46" s="38"/>
      <c r="O46" s="38"/>
      <c r="P46" s="38"/>
      <c r="Q46" s="38"/>
      <c r="R46" s="38"/>
      <c r="S46" s="38"/>
      <c r="T46" s="38"/>
      <c r="U46" s="38"/>
      <c r="V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2:113" x14ac:dyDescent="0.25">
      <c r="B47" s="37" t="s">
        <v>385</v>
      </c>
      <c r="C47" s="37"/>
      <c r="D47" s="37"/>
      <c r="E47" s="37"/>
      <c r="F47" s="35"/>
      <c r="G47" s="35"/>
      <c r="H47" s="37"/>
      <c r="I47" s="37"/>
      <c r="J47" s="37"/>
      <c r="K47" s="37"/>
      <c r="L47" s="37"/>
      <c r="M47" s="37"/>
      <c r="N47" s="37"/>
      <c r="O47" s="37"/>
      <c r="P47" s="37"/>
      <c r="Q47" s="37"/>
      <c r="R47" s="37"/>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row>
    <row r="48" spans="2:113" x14ac:dyDescent="0.25">
      <c r="B48" s="37" t="s">
        <v>103</v>
      </c>
      <c r="C48" s="37"/>
      <c r="D48" s="37"/>
      <c r="E48" s="37"/>
      <c r="F48" s="35"/>
      <c r="G48" s="35"/>
      <c r="H48" s="37"/>
      <c r="I48" s="37"/>
      <c r="J48" s="37"/>
      <c r="K48" s="37"/>
      <c r="L48" s="37"/>
      <c r="M48" s="37"/>
      <c r="N48" s="37"/>
      <c r="O48" s="37"/>
      <c r="P48" s="37"/>
      <c r="Q48" s="37"/>
      <c r="R48" s="37"/>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5" customFormat="1" x14ac:dyDescent="0.25">
      <c r="B49" s="37" t="s">
        <v>102</v>
      </c>
      <c r="C49" s="37"/>
      <c r="D49" s="37"/>
      <c r="E49" s="37"/>
      <c r="H49" s="37"/>
      <c r="I49" s="37"/>
      <c r="J49" s="37"/>
      <c r="K49" s="37"/>
      <c r="L49" s="37"/>
      <c r="M49" s="37"/>
      <c r="N49" s="37"/>
      <c r="O49" s="37"/>
      <c r="P49" s="37"/>
      <c r="Q49" s="37"/>
      <c r="R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101</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100</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99</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98</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97</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96</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95</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sheetData>
  <mergeCells count="27">
    <mergeCell ref="B45:R4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S27" sqref="S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0" t="str">
        <f>'1. паспорт местоположение'!A9</f>
        <v xml:space="preserve">Акционерное общество "Западная энергетическая компания" </v>
      </c>
      <c r="F9" s="420"/>
      <c r="G9" s="420"/>
      <c r="H9" s="420"/>
      <c r="I9" s="420"/>
      <c r="J9" s="420"/>
      <c r="K9" s="420"/>
      <c r="L9" s="420"/>
      <c r="M9" s="420"/>
      <c r="N9" s="420"/>
      <c r="O9" s="420"/>
      <c r="P9" s="420"/>
      <c r="Q9" s="420"/>
      <c r="R9" s="420"/>
      <c r="S9" s="420"/>
      <c r="T9" s="420"/>
      <c r="U9" s="420"/>
      <c r="V9" s="420"/>
      <c r="W9" s="420"/>
      <c r="X9" s="420"/>
      <c r="Y9" s="420"/>
    </row>
    <row r="10" spans="1:27" s="17"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0" t="str">
        <f>'1. паспорт местоположение'!A12</f>
        <v>L_21-10</v>
      </c>
      <c r="F12" s="420"/>
      <c r="G12" s="420"/>
      <c r="H12" s="420"/>
      <c r="I12" s="420"/>
      <c r="J12" s="420"/>
      <c r="K12" s="420"/>
      <c r="L12" s="420"/>
      <c r="M12" s="420"/>
      <c r="N12" s="420"/>
      <c r="O12" s="420"/>
      <c r="P12" s="420"/>
      <c r="Q12" s="420"/>
      <c r="R12" s="420"/>
      <c r="S12" s="420"/>
      <c r="T12" s="420"/>
      <c r="U12" s="420"/>
      <c r="V12" s="420"/>
      <c r="W12" s="420"/>
      <c r="X12" s="420"/>
      <c r="Y12" s="420"/>
    </row>
    <row r="13" spans="1:27" s="17"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0" t="str">
        <f>'1. паспорт местоположение'!A15</f>
        <v>Строительство сетей электроснабжения объекта "Мостовой переход через Калининградский залив" правый берег</v>
      </c>
      <c r="F15" s="420"/>
      <c r="G15" s="420"/>
      <c r="H15" s="420"/>
      <c r="I15" s="420"/>
      <c r="J15" s="420"/>
      <c r="K15" s="420"/>
      <c r="L15" s="420"/>
      <c r="M15" s="420"/>
      <c r="N15" s="420"/>
      <c r="O15" s="420"/>
      <c r="P15" s="420"/>
      <c r="Q15" s="420"/>
      <c r="R15" s="420"/>
      <c r="S15" s="420"/>
      <c r="T15" s="420"/>
      <c r="U15" s="420"/>
      <c r="V15" s="420"/>
      <c r="W15" s="420"/>
      <c r="X15" s="420"/>
      <c r="Y15" s="420"/>
    </row>
    <row r="16" spans="1:27" s="137"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389</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41" customFormat="1" ht="21" customHeight="1" x14ac:dyDescent="0.25"/>
    <row r="21" spans="1:27" ht="15.75" customHeight="1" x14ac:dyDescent="0.25">
      <c r="A21" s="448" t="s">
        <v>3</v>
      </c>
      <c r="B21" s="450" t="s">
        <v>396</v>
      </c>
      <c r="C21" s="451"/>
      <c r="D21" s="450" t="s">
        <v>398</v>
      </c>
      <c r="E21" s="451"/>
      <c r="F21" s="432" t="s">
        <v>88</v>
      </c>
      <c r="G21" s="434"/>
      <c r="H21" s="434"/>
      <c r="I21" s="433"/>
      <c r="J21" s="448" t="s">
        <v>399</v>
      </c>
      <c r="K21" s="450" t="s">
        <v>400</v>
      </c>
      <c r="L21" s="451"/>
      <c r="M21" s="450" t="s">
        <v>401</v>
      </c>
      <c r="N21" s="451"/>
      <c r="O21" s="450" t="s">
        <v>388</v>
      </c>
      <c r="P21" s="451"/>
      <c r="Q21" s="450" t="s">
        <v>121</v>
      </c>
      <c r="R21" s="451"/>
      <c r="S21" s="448" t="s">
        <v>120</v>
      </c>
      <c r="T21" s="448" t="s">
        <v>402</v>
      </c>
      <c r="U21" s="448" t="s">
        <v>397</v>
      </c>
      <c r="V21" s="450" t="s">
        <v>119</v>
      </c>
      <c r="W21" s="451"/>
      <c r="X21" s="432" t="s">
        <v>111</v>
      </c>
      <c r="Y21" s="434"/>
      <c r="Z21" s="432" t="s">
        <v>110</v>
      </c>
      <c r="AA21" s="434"/>
    </row>
    <row r="22" spans="1:27" ht="216" customHeight="1" x14ac:dyDescent="0.25">
      <c r="A22" s="454"/>
      <c r="B22" s="452"/>
      <c r="C22" s="453"/>
      <c r="D22" s="452"/>
      <c r="E22" s="453"/>
      <c r="F22" s="432" t="s">
        <v>118</v>
      </c>
      <c r="G22" s="433"/>
      <c r="H22" s="432" t="s">
        <v>117</v>
      </c>
      <c r="I22" s="433"/>
      <c r="J22" s="449"/>
      <c r="K22" s="452"/>
      <c r="L22" s="453"/>
      <c r="M22" s="452"/>
      <c r="N22" s="453"/>
      <c r="O22" s="452"/>
      <c r="P22" s="453"/>
      <c r="Q22" s="452"/>
      <c r="R22" s="453"/>
      <c r="S22" s="449"/>
      <c r="T22" s="449"/>
      <c r="U22" s="449"/>
      <c r="V22" s="452"/>
      <c r="W22" s="453"/>
      <c r="X22" s="72" t="s">
        <v>109</v>
      </c>
      <c r="Y22" s="72" t="s">
        <v>386</v>
      </c>
      <c r="Z22" s="72" t="s">
        <v>108</v>
      </c>
      <c r="AA22" s="72" t="s">
        <v>107</v>
      </c>
    </row>
    <row r="23" spans="1:27" ht="60" customHeight="1" x14ac:dyDescent="0.25">
      <c r="A23" s="449"/>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10</v>
      </c>
      <c r="H25" s="114" t="s">
        <v>537</v>
      </c>
      <c r="I25" s="114">
        <v>10</v>
      </c>
      <c r="J25" s="114">
        <v>2021</v>
      </c>
      <c r="K25" s="114" t="s">
        <v>537</v>
      </c>
      <c r="L25" s="114" t="s">
        <v>537</v>
      </c>
      <c r="M25" s="114" t="s">
        <v>537</v>
      </c>
      <c r="N25" s="114" t="s">
        <v>634</v>
      </c>
      <c r="O25" s="114" t="s">
        <v>537</v>
      </c>
      <c r="P25" s="114" t="s">
        <v>585</v>
      </c>
      <c r="Q25" s="114" t="s">
        <v>537</v>
      </c>
      <c r="R25" s="114">
        <v>3</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627</v>
      </c>
      <c r="D26" s="114"/>
      <c r="E26" s="114"/>
      <c r="F26" s="114"/>
      <c r="G26" s="114">
        <v>10</v>
      </c>
      <c r="H26" s="114"/>
      <c r="I26" s="114">
        <v>10</v>
      </c>
      <c r="J26" s="114">
        <v>2021</v>
      </c>
      <c r="K26" s="114" t="s">
        <v>537</v>
      </c>
      <c r="L26" s="114" t="s">
        <v>537</v>
      </c>
      <c r="M26" s="114" t="s">
        <v>537</v>
      </c>
      <c r="N26" s="114" t="s">
        <v>634</v>
      </c>
      <c r="O26" s="114"/>
      <c r="P26" s="114" t="s">
        <v>585</v>
      </c>
      <c r="Q26" s="114"/>
      <c r="R26" s="114">
        <v>3</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5" t="str">
        <f>'1. паспорт местоположение'!A5:C5</f>
        <v>Год раскрытия информации: 2022 год</v>
      </c>
      <c r="B5" s="415"/>
      <c r="C5" s="415"/>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5" t="s">
        <v>7</v>
      </c>
      <c r="B7" s="425"/>
      <c r="C7" s="425"/>
      <c r="D7" s="138"/>
      <c r="E7" s="138"/>
      <c r="F7" s="138"/>
      <c r="G7" s="138"/>
      <c r="H7" s="138"/>
      <c r="I7" s="138"/>
      <c r="J7" s="138"/>
      <c r="K7" s="138"/>
      <c r="L7" s="138"/>
      <c r="M7" s="138"/>
      <c r="N7" s="138"/>
      <c r="O7" s="138"/>
      <c r="P7" s="138"/>
      <c r="Q7" s="138"/>
      <c r="R7" s="138"/>
      <c r="S7" s="138"/>
      <c r="T7" s="138"/>
      <c r="U7" s="138"/>
    </row>
    <row r="8" spans="1:29" s="17" customFormat="1" ht="18.75" x14ac:dyDescent="0.2">
      <c r="A8" s="425"/>
      <c r="B8" s="425"/>
      <c r="C8" s="425"/>
      <c r="D8" s="153"/>
      <c r="E8" s="153"/>
      <c r="F8" s="153"/>
      <c r="G8" s="153"/>
      <c r="H8" s="138"/>
      <c r="I8" s="138"/>
      <c r="J8" s="138"/>
      <c r="K8" s="138"/>
      <c r="L8" s="138"/>
      <c r="M8" s="138"/>
      <c r="N8" s="138"/>
      <c r="O8" s="138"/>
      <c r="P8" s="138"/>
      <c r="Q8" s="138"/>
      <c r="R8" s="138"/>
      <c r="S8" s="138"/>
      <c r="T8" s="138"/>
      <c r="U8" s="138"/>
    </row>
    <row r="9" spans="1:29" s="17" customFormat="1" ht="18.75" x14ac:dyDescent="0.2">
      <c r="A9" s="420" t="str">
        <f>'1. паспорт местоположение'!A9:C9</f>
        <v xml:space="preserve">Акционерное общество "Западная энергетическая компания" </v>
      </c>
      <c r="B9" s="420"/>
      <c r="C9" s="420"/>
      <c r="D9" s="140"/>
      <c r="E9" s="140"/>
      <c r="F9" s="140"/>
      <c r="G9" s="140"/>
      <c r="H9" s="138"/>
      <c r="I9" s="138"/>
      <c r="J9" s="138"/>
      <c r="K9" s="138"/>
      <c r="L9" s="138"/>
      <c r="M9" s="138"/>
      <c r="N9" s="138"/>
      <c r="O9" s="138"/>
      <c r="P9" s="138"/>
      <c r="Q9" s="138"/>
      <c r="R9" s="138"/>
      <c r="S9" s="138"/>
      <c r="T9" s="138"/>
      <c r="U9" s="138"/>
    </row>
    <row r="10" spans="1:29" s="17" customFormat="1" ht="18.75" x14ac:dyDescent="0.2">
      <c r="A10" s="421" t="s">
        <v>6</v>
      </c>
      <c r="B10" s="421"/>
      <c r="C10" s="421"/>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5"/>
      <c r="B11" s="425"/>
      <c r="C11" s="425"/>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0" t="str">
        <f>'1. паспорт местоположение'!A12:C12</f>
        <v>L_21-10</v>
      </c>
      <c r="B12" s="420"/>
      <c r="C12" s="420"/>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1" t="s">
        <v>5</v>
      </c>
      <c r="B13" s="421"/>
      <c r="C13" s="421"/>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7"/>
      <c r="B14" s="427"/>
      <c r="C14" s="427"/>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5" t="str">
        <f>'1. паспорт местоположение'!A15:C15</f>
        <v>Строительство сетей электроснабжения объекта "Мостовой переход через Калининградский залив" правый берег</v>
      </c>
      <c r="B15" s="455"/>
      <c r="C15" s="455"/>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1" t="s">
        <v>4</v>
      </c>
      <c r="B16" s="421"/>
      <c r="C16" s="421"/>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2"/>
      <c r="B17" s="422"/>
      <c r="C17" s="422"/>
      <c r="D17" s="142"/>
      <c r="E17" s="142"/>
      <c r="F17" s="142"/>
      <c r="G17" s="142"/>
      <c r="H17" s="142"/>
      <c r="I17" s="142"/>
      <c r="J17" s="142"/>
      <c r="K17" s="142"/>
      <c r="L17" s="142"/>
      <c r="M17" s="142"/>
      <c r="N17" s="142"/>
      <c r="O17" s="142"/>
      <c r="P17" s="142"/>
      <c r="Q17" s="142"/>
      <c r="R17" s="142"/>
    </row>
    <row r="18" spans="1:21" s="137" customFormat="1" ht="27.75" customHeight="1" x14ac:dyDescent="0.2">
      <c r="A18" s="423" t="s">
        <v>381</v>
      </c>
      <c r="B18" s="423"/>
      <c r="C18" s="423"/>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объекта "Мостовой переход через Калининградский залив" правый берег</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645</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635</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637</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38"/>
      <c r="AB6" s="13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38"/>
      <c r="AB7" s="138"/>
    </row>
    <row r="8" spans="1:28" ht="15.75" x14ac:dyDescent="0.25">
      <c r="A8" s="420" t="str">
        <f>'1. паспорт местоположение'!A9:C9</f>
        <v xml:space="preserve">Акционерное общество "Западная энергетическая компания" </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40"/>
      <c r="AB8" s="140"/>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41"/>
      <c r="AB9" s="141"/>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38"/>
      <c r="AB10" s="138"/>
    </row>
    <row r="11" spans="1:28" ht="15.75" x14ac:dyDescent="0.25">
      <c r="A11" s="426" t="str">
        <f>'1. паспорт местоположение'!A12:C12</f>
        <v>L_21-10</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0"/>
      <c r="AB11" s="140"/>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41"/>
      <c r="AB12" s="141"/>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60"/>
      <c r="AB13" s="160"/>
    </row>
    <row r="14" spans="1:28" ht="15.75" x14ac:dyDescent="0.25">
      <c r="A14" s="420" t="str">
        <f>'1. паспорт местоположение'!A15:C15</f>
        <v>Строительство сетей электроснабжения объекта "Мостовой переход через Калининградский залив" правый берег</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40"/>
      <c r="AB14" s="140"/>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41"/>
      <c r="AB15" s="141"/>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1"/>
      <c r="AB16" s="161"/>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1"/>
      <c r="AB17" s="161"/>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1"/>
      <c r="AB18" s="161"/>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1"/>
      <c r="AB19" s="161"/>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2"/>
      <c r="AB20" s="162"/>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2"/>
      <c r="AB21" s="162"/>
    </row>
    <row r="22" spans="1:28" x14ac:dyDescent="0.25">
      <c r="A22" s="458" t="s">
        <v>412</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3"/>
      <c r="AB22" s="163"/>
    </row>
    <row r="23" spans="1:28" ht="32.25" customHeight="1" x14ac:dyDescent="0.25">
      <c r="A23" s="460" t="s">
        <v>295</v>
      </c>
      <c r="B23" s="461"/>
      <c r="C23" s="461"/>
      <c r="D23" s="461"/>
      <c r="E23" s="461"/>
      <c r="F23" s="461"/>
      <c r="G23" s="461"/>
      <c r="H23" s="461"/>
      <c r="I23" s="461"/>
      <c r="J23" s="461"/>
      <c r="K23" s="461"/>
      <c r="L23" s="462"/>
      <c r="M23" s="459" t="s">
        <v>296</v>
      </c>
      <c r="N23" s="459"/>
      <c r="O23" s="459"/>
      <c r="P23" s="459"/>
      <c r="Q23" s="459"/>
      <c r="R23" s="459"/>
      <c r="S23" s="459"/>
      <c r="T23" s="459"/>
      <c r="U23" s="459"/>
      <c r="V23" s="459"/>
      <c r="W23" s="459"/>
      <c r="X23" s="459"/>
      <c r="Y23" s="459"/>
      <c r="Z23" s="459"/>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5" t="s">
        <v>7</v>
      </c>
      <c r="B7" s="425"/>
      <c r="C7" s="425"/>
      <c r="D7" s="425"/>
      <c r="E7" s="425"/>
      <c r="F7" s="425"/>
      <c r="G7" s="425"/>
      <c r="H7" s="425"/>
      <c r="I7" s="425"/>
      <c r="J7" s="425"/>
      <c r="K7" s="425"/>
      <c r="L7" s="425"/>
      <c r="M7" s="425"/>
      <c r="N7" s="425"/>
      <c r="O7" s="425"/>
      <c r="P7" s="138"/>
      <c r="Q7" s="138"/>
      <c r="R7" s="138"/>
      <c r="S7" s="138"/>
      <c r="T7" s="138"/>
      <c r="U7" s="138"/>
      <c r="V7" s="138"/>
      <c r="W7" s="138"/>
      <c r="X7" s="138"/>
      <c r="Y7" s="138"/>
      <c r="Z7" s="138"/>
    </row>
    <row r="8" spans="1:28" s="17" customFormat="1" ht="18.75" x14ac:dyDescent="0.2">
      <c r="A8" s="425"/>
      <c r="B8" s="425"/>
      <c r="C8" s="425"/>
      <c r="D8" s="425"/>
      <c r="E8" s="425"/>
      <c r="F8" s="425"/>
      <c r="G8" s="425"/>
      <c r="H8" s="425"/>
      <c r="I8" s="425"/>
      <c r="J8" s="425"/>
      <c r="K8" s="425"/>
      <c r="L8" s="425"/>
      <c r="M8" s="425"/>
      <c r="N8" s="425"/>
      <c r="O8" s="425"/>
      <c r="P8" s="138"/>
      <c r="Q8" s="138"/>
      <c r="R8" s="138"/>
      <c r="S8" s="138"/>
      <c r="T8" s="138"/>
      <c r="U8" s="138"/>
      <c r="V8" s="138"/>
      <c r="W8" s="138"/>
      <c r="X8" s="138"/>
      <c r="Y8" s="138"/>
      <c r="Z8" s="138"/>
    </row>
    <row r="9" spans="1:28" s="17" customFormat="1" ht="18.75" x14ac:dyDescent="0.2">
      <c r="A9" s="420" t="str">
        <f>'1. паспорт местоположение'!A9:C9</f>
        <v xml:space="preserve">Акционерное общество "Западная энергетическая компания" </v>
      </c>
      <c r="B9" s="420"/>
      <c r="C9" s="420"/>
      <c r="D9" s="420"/>
      <c r="E9" s="420"/>
      <c r="F9" s="420"/>
      <c r="G9" s="420"/>
      <c r="H9" s="420"/>
      <c r="I9" s="420"/>
      <c r="J9" s="420"/>
      <c r="K9" s="420"/>
      <c r="L9" s="420"/>
      <c r="M9" s="420"/>
      <c r="N9" s="420"/>
      <c r="O9" s="420"/>
      <c r="P9" s="138"/>
      <c r="Q9" s="138"/>
      <c r="R9" s="138"/>
      <c r="S9" s="138"/>
      <c r="T9" s="138"/>
      <c r="U9" s="138"/>
      <c r="V9" s="138"/>
      <c r="W9" s="138"/>
      <c r="X9" s="138"/>
      <c r="Y9" s="138"/>
      <c r="Z9" s="138"/>
    </row>
    <row r="10" spans="1:28" s="17" customFormat="1" ht="18.75" x14ac:dyDescent="0.2">
      <c r="A10" s="421" t="s">
        <v>6</v>
      </c>
      <c r="B10" s="421"/>
      <c r="C10" s="421"/>
      <c r="D10" s="421"/>
      <c r="E10" s="421"/>
      <c r="F10" s="421"/>
      <c r="G10" s="421"/>
      <c r="H10" s="421"/>
      <c r="I10" s="421"/>
      <c r="J10" s="421"/>
      <c r="K10" s="421"/>
      <c r="L10" s="421"/>
      <c r="M10" s="421"/>
      <c r="N10" s="421"/>
      <c r="O10" s="421"/>
      <c r="P10" s="138"/>
      <c r="Q10" s="138"/>
      <c r="R10" s="138"/>
      <c r="S10" s="138"/>
      <c r="T10" s="138"/>
      <c r="U10" s="138"/>
      <c r="V10" s="138"/>
      <c r="W10" s="138"/>
      <c r="X10" s="138"/>
      <c r="Y10" s="138"/>
      <c r="Z10" s="138"/>
    </row>
    <row r="11" spans="1:28" s="17" customFormat="1" ht="18.75" x14ac:dyDescent="0.2">
      <c r="A11" s="425"/>
      <c r="B11" s="425"/>
      <c r="C11" s="425"/>
      <c r="D11" s="425"/>
      <c r="E11" s="425"/>
      <c r="F11" s="425"/>
      <c r="G11" s="425"/>
      <c r="H11" s="425"/>
      <c r="I11" s="425"/>
      <c r="J11" s="425"/>
      <c r="K11" s="425"/>
      <c r="L11" s="425"/>
      <c r="M11" s="425"/>
      <c r="N11" s="425"/>
      <c r="O11" s="425"/>
      <c r="P11" s="138"/>
      <c r="Q11" s="138"/>
      <c r="R11" s="138"/>
      <c r="S11" s="138"/>
      <c r="T11" s="138"/>
      <c r="U11" s="138"/>
      <c r="V11" s="138"/>
      <c r="W11" s="138"/>
      <c r="X11" s="138"/>
      <c r="Y11" s="138"/>
      <c r="Z11" s="138"/>
    </row>
    <row r="12" spans="1:28" s="17" customFormat="1" ht="18.75" x14ac:dyDescent="0.2">
      <c r="A12" s="426" t="str">
        <f>'1. паспорт местоположение'!A12:C12</f>
        <v>L_21-10</v>
      </c>
      <c r="B12" s="426"/>
      <c r="C12" s="426"/>
      <c r="D12" s="426"/>
      <c r="E12" s="426"/>
      <c r="F12" s="426"/>
      <c r="G12" s="426"/>
      <c r="H12" s="426"/>
      <c r="I12" s="426"/>
      <c r="J12" s="426"/>
      <c r="K12" s="426"/>
      <c r="L12" s="426"/>
      <c r="M12" s="426"/>
      <c r="N12" s="426"/>
      <c r="O12" s="426"/>
      <c r="P12" s="138"/>
      <c r="Q12" s="138"/>
      <c r="R12" s="138"/>
      <c r="S12" s="138"/>
      <c r="T12" s="138"/>
      <c r="U12" s="138"/>
      <c r="V12" s="138"/>
      <c r="W12" s="138"/>
      <c r="X12" s="138"/>
      <c r="Y12" s="138"/>
      <c r="Z12" s="138"/>
    </row>
    <row r="13" spans="1:28" s="17" customFormat="1" ht="18.75" x14ac:dyDescent="0.2">
      <c r="A13" s="421" t="s">
        <v>5</v>
      </c>
      <c r="B13" s="421"/>
      <c r="C13" s="421"/>
      <c r="D13" s="421"/>
      <c r="E13" s="421"/>
      <c r="F13" s="421"/>
      <c r="G13" s="421"/>
      <c r="H13" s="421"/>
      <c r="I13" s="421"/>
      <c r="J13" s="421"/>
      <c r="K13" s="421"/>
      <c r="L13" s="421"/>
      <c r="M13" s="421"/>
      <c r="N13" s="421"/>
      <c r="O13" s="421"/>
      <c r="P13" s="138"/>
      <c r="Q13" s="138"/>
      <c r="R13" s="138"/>
      <c r="S13" s="138"/>
      <c r="T13" s="138"/>
      <c r="U13" s="138"/>
      <c r="V13" s="138"/>
      <c r="W13" s="138"/>
      <c r="X13" s="138"/>
      <c r="Y13" s="138"/>
      <c r="Z13" s="138"/>
    </row>
    <row r="14" spans="1:28" s="136" customFormat="1" ht="15.75" customHeight="1" x14ac:dyDescent="0.2">
      <c r="A14" s="427"/>
      <c r="B14" s="427"/>
      <c r="C14" s="427"/>
      <c r="D14" s="427"/>
      <c r="E14" s="427"/>
      <c r="F14" s="427"/>
      <c r="G14" s="427"/>
      <c r="H14" s="427"/>
      <c r="I14" s="427"/>
      <c r="J14" s="427"/>
      <c r="K14" s="427"/>
      <c r="L14" s="427"/>
      <c r="M14" s="427"/>
      <c r="N14" s="427"/>
      <c r="O14" s="427"/>
      <c r="P14" s="139"/>
      <c r="Q14" s="139"/>
      <c r="R14" s="139"/>
      <c r="S14" s="139"/>
      <c r="T14" s="139"/>
      <c r="U14" s="139"/>
      <c r="V14" s="139"/>
      <c r="W14" s="139"/>
      <c r="X14" s="139"/>
      <c r="Y14" s="139"/>
      <c r="Z14" s="139"/>
    </row>
    <row r="15" spans="1:28" s="137" customFormat="1" ht="15.75" x14ac:dyDescent="0.2">
      <c r="A15" s="420" t="str">
        <f>'1. паспорт местоположение'!A15:C15</f>
        <v>Строительство сетей электроснабжения объекта "Мостовой переход через Калининградский залив" правый берег</v>
      </c>
      <c r="B15" s="420"/>
      <c r="C15" s="420"/>
      <c r="D15" s="420"/>
      <c r="E15" s="420"/>
      <c r="F15" s="420"/>
      <c r="G15" s="420"/>
      <c r="H15" s="420"/>
      <c r="I15" s="420"/>
      <c r="J15" s="420"/>
      <c r="K15" s="420"/>
      <c r="L15" s="420"/>
      <c r="M15" s="420"/>
      <c r="N15" s="420"/>
      <c r="O15" s="420"/>
      <c r="P15" s="140"/>
      <c r="Q15" s="140"/>
      <c r="R15" s="140"/>
      <c r="S15" s="140"/>
      <c r="T15" s="140"/>
      <c r="U15" s="140"/>
      <c r="V15" s="140"/>
      <c r="W15" s="140"/>
      <c r="X15" s="140"/>
      <c r="Y15" s="140"/>
      <c r="Z15" s="140"/>
    </row>
    <row r="16" spans="1:28" s="137" customFormat="1" ht="15" customHeight="1" x14ac:dyDescent="0.2">
      <c r="A16" s="421" t="s">
        <v>4</v>
      </c>
      <c r="B16" s="421"/>
      <c r="C16" s="421"/>
      <c r="D16" s="421"/>
      <c r="E16" s="421"/>
      <c r="F16" s="421"/>
      <c r="G16" s="421"/>
      <c r="H16" s="421"/>
      <c r="I16" s="421"/>
      <c r="J16" s="421"/>
      <c r="K16" s="421"/>
      <c r="L16" s="421"/>
      <c r="M16" s="421"/>
      <c r="N16" s="421"/>
      <c r="O16" s="421"/>
      <c r="P16" s="141"/>
      <c r="Q16" s="141"/>
      <c r="R16" s="141"/>
      <c r="S16" s="141"/>
      <c r="T16" s="141"/>
      <c r="U16" s="141"/>
      <c r="V16" s="141"/>
      <c r="W16" s="141"/>
      <c r="X16" s="141"/>
      <c r="Y16" s="141"/>
      <c r="Z16" s="141"/>
    </row>
    <row r="17" spans="1:26" s="137" customFormat="1" ht="15" customHeight="1" x14ac:dyDescent="0.2">
      <c r="A17" s="422"/>
      <c r="B17" s="422"/>
      <c r="C17" s="422"/>
      <c r="D17" s="422"/>
      <c r="E17" s="422"/>
      <c r="F17" s="422"/>
      <c r="G17" s="422"/>
      <c r="H17" s="422"/>
      <c r="I17" s="422"/>
      <c r="J17" s="422"/>
      <c r="K17" s="422"/>
      <c r="L17" s="422"/>
      <c r="M17" s="422"/>
      <c r="N17" s="422"/>
      <c r="O17" s="422"/>
      <c r="P17" s="142"/>
      <c r="Q17" s="142"/>
      <c r="R17" s="142"/>
      <c r="S17" s="142"/>
      <c r="T17" s="142"/>
      <c r="U17" s="142"/>
      <c r="V17" s="142"/>
      <c r="W17" s="142"/>
    </row>
    <row r="18" spans="1:26" s="137" customFormat="1" ht="91.5" customHeight="1" x14ac:dyDescent="0.2">
      <c r="A18" s="463" t="s">
        <v>390</v>
      </c>
      <c r="B18" s="463"/>
      <c r="C18" s="463"/>
      <c r="D18" s="463"/>
      <c r="E18" s="463"/>
      <c r="F18" s="463"/>
      <c r="G18" s="463"/>
      <c r="H18" s="463"/>
      <c r="I18" s="463"/>
      <c r="J18" s="463"/>
      <c r="K18" s="463"/>
      <c r="L18" s="463"/>
      <c r="M18" s="463"/>
      <c r="N18" s="463"/>
      <c r="O18" s="463"/>
      <c r="P18" s="143"/>
      <c r="Q18" s="143"/>
      <c r="R18" s="143"/>
      <c r="S18" s="143"/>
      <c r="T18" s="143"/>
      <c r="U18" s="143"/>
      <c r="V18" s="143"/>
      <c r="W18" s="143"/>
      <c r="X18" s="143"/>
      <c r="Y18" s="143"/>
      <c r="Z18" s="143"/>
    </row>
    <row r="19" spans="1:26" s="137" customFormat="1" ht="78" customHeight="1" x14ac:dyDescent="0.2">
      <c r="A19" s="464" t="s">
        <v>3</v>
      </c>
      <c r="B19" s="464" t="s">
        <v>82</v>
      </c>
      <c r="C19" s="464" t="s">
        <v>81</v>
      </c>
      <c r="D19" s="464" t="s">
        <v>73</v>
      </c>
      <c r="E19" s="465" t="s">
        <v>80</v>
      </c>
      <c r="F19" s="466"/>
      <c r="G19" s="466"/>
      <c r="H19" s="466"/>
      <c r="I19" s="467"/>
      <c r="J19" s="464" t="s">
        <v>79</v>
      </c>
      <c r="K19" s="464"/>
      <c r="L19" s="464"/>
      <c r="M19" s="464"/>
      <c r="N19" s="464"/>
      <c r="O19" s="464"/>
      <c r="P19" s="142"/>
      <c r="Q19" s="142"/>
      <c r="R19" s="142"/>
      <c r="S19" s="142"/>
      <c r="T19" s="142"/>
      <c r="U19" s="142"/>
      <c r="V19" s="142"/>
      <c r="W19" s="142"/>
    </row>
    <row r="20" spans="1:26" s="137" customFormat="1" ht="51" customHeight="1" x14ac:dyDescent="0.2">
      <c r="A20" s="464"/>
      <c r="B20" s="464"/>
      <c r="C20" s="464"/>
      <c r="D20" s="464"/>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88"/>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3" t="str">
        <f>'1. паспорт местоположение'!A5:C5</f>
        <v>Год раскрытия информации: 2022 год</v>
      </c>
      <c r="B5" s="473"/>
      <c r="C5" s="473"/>
      <c r="D5" s="473"/>
      <c r="E5" s="473"/>
      <c r="F5" s="473"/>
      <c r="G5" s="473"/>
      <c r="H5" s="473"/>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4" t="s">
        <v>7</v>
      </c>
      <c r="B7" s="474"/>
      <c r="C7" s="474"/>
      <c r="D7" s="474"/>
      <c r="E7" s="474"/>
      <c r="F7" s="474"/>
      <c r="G7" s="474"/>
      <c r="H7" s="474"/>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5" t="str">
        <f>'1. паспорт местоположение'!A9:C10</f>
        <v xml:space="preserve">Акционерное общество "Западная энергетическая компания" </v>
      </c>
      <c r="B9" s="475"/>
      <c r="C9" s="475"/>
      <c r="D9" s="475"/>
      <c r="E9" s="475"/>
      <c r="F9" s="475"/>
      <c r="G9" s="475"/>
      <c r="H9" s="475"/>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6" t="s">
        <v>6</v>
      </c>
      <c r="B10" s="476"/>
      <c r="C10" s="476"/>
      <c r="D10" s="476"/>
      <c r="E10" s="476"/>
      <c r="F10" s="476"/>
      <c r="G10" s="476"/>
      <c r="H10" s="476"/>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5" t="str">
        <f>'1. паспорт местоположение'!A12:C12</f>
        <v>L_21-10</v>
      </c>
      <c r="B12" s="475"/>
      <c r="C12" s="475"/>
      <c r="D12" s="475"/>
      <c r="E12" s="475"/>
      <c r="F12" s="475"/>
      <c r="G12" s="475"/>
      <c r="H12" s="475"/>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6" t="s">
        <v>5</v>
      </c>
      <c r="B13" s="476"/>
      <c r="C13" s="476"/>
      <c r="D13" s="476"/>
      <c r="E13" s="476"/>
      <c r="F13" s="476"/>
      <c r="G13" s="476"/>
      <c r="H13" s="476"/>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7" t="str">
        <f>'1. паспорт местоположение'!A15:C15</f>
        <v>Строительство сетей электроснабжения объекта "Мостовой переход через Калининградский залив" правый берег</v>
      </c>
      <c r="B15" s="477"/>
      <c r="C15" s="477"/>
      <c r="D15" s="477"/>
      <c r="E15" s="477"/>
      <c r="F15" s="477"/>
      <c r="G15" s="477"/>
      <c r="H15" s="477"/>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6" t="s">
        <v>4</v>
      </c>
      <c r="B16" s="476"/>
      <c r="C16" s="476"/>
      <c r="D16" s="476"/>
      <c r="E16" s="476"/>
      <c r="F16" s="476"/>
      <c r="G16" s="476"/>
      <c r="H16" s="476"/>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5" t="s">
        <v>391</v>
      </c>
      <c r="B18" s="475"/>
      <c r="C18" s="475"/>
      <c r="D18" s="475"/>
      <c r="E18" s="475"/>
      <c r="F18" s="475"/>
      <c r="G18" s="475"/>
      <c r="H18" s="475"/>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4133333</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8" t="s">
        <v>285</v>
      </c>
      <c r="E28" s="469"/>
      <c r="F28" s="470"/>
      <c r="G28" s="471" t="str">
        <f ca="1">IF(SUM(B89:L89)=0,"не окупается",SUM(B89:L89))</f>
        <v>не окупается</v>
      </c>
      <c r="H28" s="472"/>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4133.3330000000005</v>
      </c>
      <c r="C29" s="238"/>
      <c r="D29" s="468" t="s">
        <v>283</v>
      </c>
      <c r="E29" s="469"/>
      <c r="F29" s="470"/>
      <c r="G29" s="471" t="str">
        <f ca="1">IF(SUM(B90:L90)=0,"не окупается",SUM(B90:L90))</f>
        <v>не окупается</v>
      </c>
      <c r="H29" s="472"/>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8" t="s">
        <v>546</v>
      </c>
      <c r="E30" s="469"/>
      <c r="F30" s="470"/>
      <c r="G30" s="480">
        <f ca="1">L87</f>
        <v>-11745449.922356887</v>
      </c>
      <c r="H30" s="481"/>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2"/>
      <c r="E31" s="483"/>
      <c r="F31" s="484"/>
      <c r="G31" s="482"/>
      <c r="H31" s="484"/>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-87902.215133333331</v>
      </c>
      <c r="D60" s="294">
        <f>SUM(D61:D65)</f>
        <v>-84871.104266666662</v>
      </c>
      <c r="E60" s="294">
        <f>SUM(E61:E65)</f>
        <v>-87639.112037777231</v>
      </c>
      <c r="F60" s="294">
        <f t="shared" si="11"/>
        <v>-84880.559747086096</v>
      </c>
      <c r="G60" s="294">
        <f t="shared" si="11"/>
        <v>-82134.817709465817</v>
      </c>
      <c r="H60" s="294">
        <f t="shared" si="11"/>
        <v>-79402.488006810701</v>
      </c>
      <c r="I60" s="294">
        <f t="shared" si="11"/>
        <v>-76684.201018864143</v>
      </c>
      <c r="J60" s="294">
        <f t="shared" si="11"/>
        <v>-73980.61675321743</v>
      </c>
      <c r="K60" s="294">
        <f t="shared" si="11"/>
        <v>-71292.426237818654</v>
      </c>
      <c r="L60" s="294">
        <f t="shared" si="11"/>
        <v>-68620.352978929455</v>
      </c>
      <c r="M60" s="294">
        <f t="shared" si="11"/>
        <v>-65965.154487605818</v>
      </c>
      <c r="N60" s="294">
        <f t="shared" si="11"/>
        <v>-63327.623877923288</v>
      </c>
      <c r="O60" s="294">
        <f t="shared" si="11"/>
        <v>-60708.591540319008</v>
      </c>
      <c r="P60" s="294">
        <f t="shared" si="11"/>
        <v>-58108.926893580676</v>
      </c>
      <c r="Q60" s="294">
        <f t="shared" si="11"/>
        <v>-55529.540219178962</v>
      </c>
      <c r="R60" s="294">
        <f t="shared" si="11"/>
        <v>-52971.384581813705</v>
      </c>
      <c r="S60" s="294">
        <f t="shared" si="11"/>
        <v>-50435.457840225623</v>
      </c>
      <c r="T60" s="294">
        <f t="shared" si="11"/>
        <v>-47922.804752516226</v>
      </c>
      <c r="U60" s="294">
        <f t="shared" si="11"/>
        <v>-45434.519180417818</v>
      </c>
      <c r="V60" s="294">
        <f t="shared" si="11"/>
        <v>-42971.746397164119</v>
      </c>
      <c r="W60" s="294">
        <f t="shared" si="11"/>
        <v>-40535.685503830835</v>
      </c>
      <c r="X60" s="294">
        <f t="shared" si="11"/>
        <v>-38127.591959244215</v>
      </c>
      <c r="Y60" s="294">
        <f t="shared" si="11"/>
        <v>-35748.78022879536</v>
      </c>
      <c r="Z60" s="294">
        <f t="shared" si="11"/>
        <v>-33400.626557748743</v>
      </c>
      <c r="AA60" s="294">
        <f t="shared" si="11"/>
        <v>-31084.571874896264</v>
      </c>
      <c r="AB60" s="294">
        <f t="shared" si="11"/>
        <v>-28802.124832683054</v>
      </c>
      <c r="AC60" s="294">
        <f t="shared" si="11"/>
        <v>-26554.864990219154</v>
      </c>
      <c r="AD60" s="294">
        <f t="shared" si="11"/>
        <v>-24344.446145892784</v>
      </c>
      <c r="AE60" s="294">
        <f t="shared" si="11"/>
        <v>-22172.599826616406</v>
      </c>
      <c r="AF60" s="294">
        <f t="shared" si="11"/>
        <v>-20041.138941067376</v>
      </c>
      <c r="AG60" s="294">
        <f t="shared" si="11"/>
        <v>-20983.072471297506</v>
      </c>
      <c r="AH60" s="294">
        <f t="shared" si="11"/>
        <v>-21969.276877448487</v>
      </c>
      <c r="AI60" s="294">
        <f t="shared" si="11"/>
        <v>-23001.832890688565</v>
      </c>
      <c r="AJ60" s="294">
        <f t="shared" si="11"/>
        <v>-24082.919036550928</v>
      </c>
      <c r="AK60" s="294">
        <f t="shared" si="11"/>
        <v>-25214.816231268818</v>
      </c>
      <c r="AL60" s="294">
        <f t="shared" si="11"/>
        <v>-26399.912594138452</v>
      </c>
      <c r="AM60" s="294">
        <f t="shared" si="11"/>
        <v>-27640.708486062955</v>
      </c>
      <c r="AN60" s="294">
        <f t="shared" si="11"/>
        <v>-28939.821784907912</v>
      </c>
      <c r="AO60" s="294">
        <f t="shared" si="11"/>
        <v>-30299.993408798578</v>
      </c>
      <c r="AP60" s="294">
        <f t="shared" si="11"/>
        <v>-31724.093099012112</v>
      </c>
    </row>
    <row r="61" spans="1:45" x14ac:dyDescent="0.2">
      <c r="A61" s="302" t="s">
        <v>260</v>
      </c>
      <c r="B61" s="294"/>
      <c r="C61" s="294">
        <f>-IF(C$47&lt;=$B$30,0,$B$29*(1+C$49)*$B$28)</f>
        <v>0</v>
      </c>
      <c r="D61" s="294">
        <f>-IF(D$47&lt;=$B$30,0,$B$29*(1+D$49)*$B$28)</f>
        <v>0</v>
      </c>
      <c r="E61" s="294">
        <f>-IF(E$47&lt;=$B$30,0,$B$29*(1+E$49)*$B$28)</f>
        <v>-5799.1186377772356</v>
      </c>
      <c r="F61" s="294">
        <f t="shared" ref="F61:AP61" si="12">-IF(F$47&lt;=$B$30,0,$B$29*(1+F$49)*$B$28)</f>
        <v>-6071.6772137527651</v>
      </c>
      <c r="G61" s="294">
        <f t="shared" si="12"/>
        <v>-6357.0460427991447</v>
      </c>
      <c r="H61" s="294">
        <f t="shared" si="12"/>
        <v>-6655.8272068107044</v>
      </c>
      <c r="I61" s="294">
        <f t="shared" si="12"/>
        <v>-6968.651085530807</v>
      </c>
      <c r="J61" s="294">
        <f t="shared" si="12"/>
        <v>-7296.1776865507545</v>
      </c>
      <c r="K61" s="294">
        <f t="shared" si="12"/>
        <v>-7639.0980378186396</v>
      </c>
      <c r="L61" s="294">
        <f t="shared" si="12"/>
        <v>-7998.135645596115</v>
      </c>
      <c r="M61" s="294">
        <f t="shared" si="12"/>
        <v>-8374.0480209391317</v>
      </c>
      <c r="N61" s="294">
        <f t="shared" si="12"/>
        <v>-8767.6282779232697</v>
      </c>
      <c r="O61" s="294">
        <f t="shared" si="12"/>
        <v>-9179.7068069856632</v>
      </c>
      <c r="P61" s="294">
        <f t="shared" si="12"/>
        <v>-9611.1530269139894</v>
      </c>
      <c r="Q61" s="294">
        <f t="shared" si="12"/>
        <v>-10062.877219178945</v>
      </c>
      <c r="R61" s="294">
        <f t="shared" si="12"/>
        <v>-10535.832448480354</v>
      </c>
      <c r="S61" s="294">
        <f t="shared" si="12"/>
        <v>-11031.016573558931</v>
      </c>
      <c r="T61" s="294">
        <f t="shared" si="12"/>
        <v>-11549.474352516201</v>
      </c>
      <c r="U61" s="294">
        <f t="shared" si="12"/>
        <v>-12092.299647084461</v>
      </c>
      <c r="V61" s="294">
        <f t="shared" si="12"/>
        <v>-12660.637730497428</v>
      </c>
      <c r="W61" s="294">
        <f t="shared" si="12"/>
        <v>-13255.687703830807</v>
      </c>
      <c r="X61" s="294">
        <f t="shared" si="12"/>
        <v>-13878.705025910855</v>
      </c>
      <c r="Y61" s="294">
        <f t="shared" si="12"/>
        <v>-14531.004162128664</v>
      </c>
      <c r="Z61" s="294">
        <f t="shared" si="12"/>
        <v>-15213.961357748711</v>
      </c>
      <c r="AA61" s="294">
        <f t="shared" si="12"/>
        <v>-15929.017541562898</v>
      </c>
      <c r="AB61" s="294">
        <f t="shared" si="12"/>
        <v>-16677.681366016353</v>
      </c>
      <c r="AC61" s="294">
        <f t="shared" si="12"/>
        <v>-17461.532390219119</v>
      </c>
      <c r="AD61" s="294">
        <f t="shared" si="12"/>
        <v>-18282.224412559415</v>
      </c>
      <c r="AE61" s="294">
        <f t="shared" si="12"/>
        <v>-19141.488959949704</v>
      </c>
      <c r="AF61" s="294">
        <f t="shared" si="12"/>
        <v>-20041.13894106734</v>
      </c>
      <c r="AG61" s="294">
        <f t="shared" si="12"/>
        <v>-20983.072471297506</v>
      </c>
      <c r="AH61" s="294">
        <f t="shared" si="12"/>
        <v>-21969.276877448487</v>
      </c>
      <c r="AI61" s="294">
        <f t="shared" si="12"/>
        <v>-23001.832890688565</v>
      </c>
      <c r="AJ61" s="294">
        <f t="shared" si="12"/>
        <v>-24082.919036550928</v>
      </c>
      <c r="AK61" s="294">
        <f t="shared" si="12"/>
        <v>-25214.816231268818</v>
      </c>
      <c r="AL61" s="294">
        <f t="shared" si="12"/>
        <v>-26399.912594138452</v>
      </c>
      <c r="AM61" s="294">
        <f t="shared" si="12"/>
        <v>-27640.708486062955</v>
      </c>
      <c r="AN61" s="294">
        <f t="shared" si="12"/>
        <v>-28939.821784907912</v>
      </c>
      <c r="AO61" s="294">
        <f t="shared" si="12"/>
        <v>-30299.993408798578</v>
      </c>
      <c r="AP61" s="294">
        <f t="shared" si="12"/>
        <v>-31724.093099012112</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-87902.215133333331</v>
      </c>
      <c r="D65" s="405">
        <f>-($B$25+D67+C67)*0.022</f>
        <v>-84871.104266666662</v>
      </c>
      <c r="E65" s="406">
        <f>-($B$25+E67+C67+D67)*0.022</f>
        <v>-81839.993399999992</v>
      </c>
      <c r="F65" s="406">
        <f>-($B$25+F67+D67+E67+C67)*0.022</f>
        <v>-78808.882533333337</v>
      </c>
      <c r="G65" s="406">
        <f>-($B$25+G67+E67+F67+D67+C67)*0.022</f>
        <v>-75777.771666666667</v>
      </c>
      <c r="H65" s="406">
        <f>-($B$25+H67+F67+G67+E67+C67+D67)*0.022</f>
        <v>-72746.660799999998</v>
      </c>
      <c r="I65" s="406">
        <f>-($B$25+C67+I67+G67+H67+F67+D67+E67)*0.022</f>
        <v>-69715.549933333343</v>
      </c>
      <c r="J65" s="406">
        <f>-($B$25+D67+J67+H67+I67+G67+E67+F67+C67)*0.022</f>
        <v>-66684.439066666673</v>
      </c>
      <c r="K65" s="406">
        <f>-($B$25+E67+K67+I67+J67+H67+F67+G67+C67+D67)*0.022</f>
        <v>-63653.328200000011</v>
      </c>
      <c r="L65" s="406">
        <f>-($B$25+F67+L67+J67+K67+I67+G67+H67+E67+D67+C67)*0.022</f>
        <v>-60622.217333333341</v>
      </c>
      <c r="M65" s="406">
        <f>-($B$25+G67+M67+K67+L67+J67+H67+I67+F67+E67+C67+D67)*0.022</f>
        <v>-57591.106466666679</v>
      </c>
      <c r="N65" s="406">
        <f>-($B$25+H67+N67+L67+M67+K67+I67+J67+G67+F67+E67+C67+D67)*0.022</f>
        <v>-54559.995600000017</v>
      </c>
      <c r="O65" s="406">
        <f>-($B$25+I67+O67+M67+N67+L67+J67+K67+H67+G67+F67+D67+C67+E67)*0.022</f>
        <v>-51528.884733333347</v>
      </c>
      <c r="P65" s="406">
        <f>-($B$25+J67+P67+N67+O67+M67+K67+L67+I67+H67+G67+E67+F67+C67+D67)*0.022</f>
        <v>-48497.773866666685</v>
      </c>
      <c r="Q65" s="406">
        <f>-($B$25+K67+Q67+O67+P67+N67+L67+M67+J67+I67+H67+F67+G67+D67+C67+E67)*0.022</f>
        <v>-45466.663000000015</v>
      </c>
      <c r="R65" s="406">
        <f>-($B$25+L67+R67+P67+Q67+O67+M67+N67+K67+J67+I67+G67+H67+E67+D67+C67+F67)*0.022</f>
        <v>-42435.552133333353</v>
      </c>
      <c r="S65" s="406">
        <f>-($B$25+M67+S67+Q67+R67+P67+N67+O67+L67+K67+J67+H67+I67+F67+E67+D67+C67+G67)*0.022</f>
        <v>-39404.44126666669</v>
      </c>
      <c r="T65" s="406">
        <f>-($B$25+N67+T67+R67+S67+Q67+O67+P67+M67+L67+K67+I67+J67+G67+F67+E67+D67+C67+H67)*0.022</f>
        <v>-36373.330400000021</v>
      </c>
      <c r="U65" s="406">
        <f>-($B$25+O67+U67+S67+T67+R67+P67+Q67+N67+M67+L67+J67+K67+H67+G67+F67+E67+C67+D67++I67)*0.022</f>
        <v>-33342.219533333358</v>
      </c>
      <c r="V65" s="406">
        <f>-($B$25+P67+V67+T67+U67+S67+Q67+R67+O67+N67+M67+K67+L67+I67+H67+G67+F67+D67+E67+C67+J67)*0.022</f>
        <v>-30311.108666666692</v>
      </c>
      <c r="W65" s="406">
        <f>-($B$25+Q67+W67+U67+V67+T67+R67+S67+P67+O67+N67+L67+M67+J67+I67+H67+G67+E67+F67+D67+C67+K67)*0.022</f>
        <v>-27279.997800000026</v>
      </c>
      <c r="X65" s="406">
        <f>-($B$25+R67+X67+V67+W67+U67+S67+T67+Q67+P67+O67+M67+N67+K67+J67+I67+H67+F67+G67+E67+D67+C67+L67)*0.022</f>
        <v>-24248.886933333361</v>
      </c>
      <c r="Y65" s="406">
        <f>-($B$25+S67+Y67+W67+X67+V67+T67+U67+R67+Q67+P67+N67+O67+L67+K67+J67+I67+G67+H67+F67+E67+D67+C67+M67)*0.022</f>
        <v>-21217.776066666698</v>
      </c>
      <c r="Z65" s="406">
        <f>-($B$25+T67+Z67+X67+Y67+W67+U67+V67+S67+R67+Q67+O67+P67+M67+L67+K67+J67+H67+I67+G67+F67+E67+D67+C67+N67)*0.022</f>
        <v>-18186.665200000032</v>
      </c>
      <c r="AA65" s="406">
        <f>-($B$25+U67+AA67+Y67+Z67+X67+V67+W67+T67+S67+R67+P67+Q67+N67+M67+L67+K67+I67+J67+H67+G67+F67+E67+D67+C67+O67)*0.022</f>
        <v>-15155.554333333366</v>
      </c>
      <c r="AB65" s="406">
        <f>-($B$25+V67+AB67+Z67+AA67+Y67+W67+X67+U67+T67+S67+Q67+R67+O67+N67+M67+L67+J67+K67+I67+H67+G67+F67+E67+D67+C67+P67)*0.022</f>
        <v>-12124.443466666702</v>
      </c>
      <c r="AC65" s="406">
        <f>-($B$25+W67+AC67+AA67+AB67+Z67+X67+Y67+V67+U67+T67+R67+S67+P67+O67+N67+M67+K67+L67+J67+I67+H67+G67+F67+E67+D67+C67+Q67)*0.022</f>
        <v>-9093.3326000000343</v>
      </c>
      <c r="AD65" s="406">
        <f>-($B$25+X67+AD67+AB67+AC67+AA67+Y67+Z67+W67+V67+U67+S67+T67+Q67+P67+O67+N67+L67+M67+K67+J67+I67+H67+G67+F67+E67+D67+C67+R67)*0.022</f>
        <v>-6062.2217333333683</v>
      </c>
      <c r="AE65" s="406">
        <f>-($B$25+Y67+AE67+AC67+AD67+AB67+Z67+AA67+X67+W67+V67+T67+U67+R67+Q67+P67+O67+M67+N67+L67+K67+J67+I67+H67+G67+F67+E67+D67+C67+S67)*0.022</f>
        <v>-3031.1108666667023</v>
      </c>
      <c r="AF65" s="406">
        <f>-($B$25+Z67+AF67+AD67+AE67+AC67+AA67+AB67+Y67+X67+W67+U67+V67+S67+R67+Q67+P67+N67+O67+M67+L67+K67+J67+I67+H67+G67+F67+E67+D67+C67+T67)*0.022</f>
        <v>-3.5855919122695922E-11</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-87902.215133333331</v>
      </c>
      <c r="D66" s="301">
        <f t="shared" si="13"/>
        <v>110405.04723110661</v>
      </c>
      <c r="E66" s="301">
        <f t="shared" si="13"/>
        <v>252643.03005430338</v>
      </c>
      <c r="F66" s="301">
        <f t="shared" si="13"/>
        <v>449532.54440852645</v>
      </c>
      <c r="G66" s="301">
        <f t="shared" si="13"/>
        <v>663905.8756917693</v>
      </c>
      <c r="H66" s="301">
        <f t="shared" si="13"/>
        <v>896978.2694820558</v>
      </c>
      <c r="I66" s="301">
        <f t="shared" si="13"/>
        <v>1354494.7133083162</v>
      </c>
      <c r="J66" s="301">
        <f t="shared" si="13"/>
        <v>1424463.7065473401</v>
      </c>
      <c r="K66" s="301">
        <f t="shared" si="13"/>
        <v>1497578.7802578653</v>
      </c>
      <c r="L66" s="301">
        <f t="shared" si="13"/>
        <v>1573987.8002220516</v>
      </c>
      <c r="M66" s="301">
        <f t="shared" si="13"/>
        <v>1653845.5819138212</v>
      </c>
      <c r="N66" s="301">
        <f t="shared" si="13"/>
        <v>1737314.2171343707</v>
      </c>
      <c r="O66" s="301">
        <f t="shared" si="13"/>
        <v>1824563.4159995525</v>
      </c>
      <c r="P66" s="301">
        <f t="shared" si="13"/>
        <v>1915770.8650006647</v>
      </c>
      <c r="Q66" s="301">
        <f t="shared" si="13"/>
        <v>2011122.6018940958</v>
      </c>
      <c r="R66" s="301">
        <f t="shared" si="13"/>
        <v>2110813.4082107847</v>
      </c>
      <c r="S66" s="301">
        <f t="shared" si="13"/>
        <v>2215047.2202136246</v>
      </c>
      <c r="T66" s="301">
        <f t="shared" si="13"/>
        <v>2324037.5591698652</v>
      </c>
      <c r="U66" s="301">
        <f t="shared" si="13"/>
        <v>2438007.9818463149</v>
      </c>
      <c r="V66" s="301">
        <f t="shared" si="13"/>
        <v>2557192.552177825</v>
      </c>
      <c r="W66" s="301">
        <f t="shared" si="13"/>
        <v>2681836.3351041828</v>
      </c>
      <c r="X66" s="301">
        <f t="shared" si="13"/>
        <v>2812195.913617346</v>
      </c>
      <c r="Y66" s="301">
        <f t="shared" si="13"/>
        <v>2948539.9301098944</v>
      </c>
      <c r="Z66" s="301">
        <f t="shared" si="13"/>
        <v>3091149.6531668589</v>
      </c>
      <c r="AA66" s="301">
        <f t="shared" si="13"/>
        <v>3240319.5709967678</v>
      </c>
      <c r="AB66" s="301">
        <f t="shared" si="13"/>
        <v>3396358.0127539486</v>
      </c>
      <c r="AC66" s="301">
        <f t="shared" si="13"/>
        <v>3559587.7990629841</v>
      </c>
      <c r="AD66" s="301">
        <f t="shared" si="13"/>
        <v>3730346.9231178104</v>
      </c>
      <c r="AE66" s="301">
        <f t="shared" si="13"/>
        <v>3908989.2637924803</v>
      </c>
      <c r="AF66" s="301">
        <f t="shared" si="13"/>
        <v>4095885.3322681268</v>
      </c>
      <c r="AG66" s="301">
        <f t="shared" si="13"/>
        <v>4288391.9428847283</v>
      </c>
      <c r="AH66" s="301">
        <f t="shared" si="13"/>
        <v>4489946.3642003108</v>
      </c>
      <c r="AI66" s="301">
        <f t="shared" si="13"/>
        <v>4700973.8433177257</v>
      </c>
      <c r="AJ66" s="301">
        <f t="shared" si="13"/>
        <v>4921919.6139536574</v>
      </c>
      <c r="AK66" s="301">
        <f t="shared" si="13"/>
        <v>5153249.8358094804</v>
      </c>
      <c r="AL66" s="301">
        <f t="shared" si="13"/>
        <v>5395452.5780925248</v>
      </c>
      <c r="AM66" s="301">
        <f t="shared" si="13"/>
        <v>5649038.8492628727</v>
      </c>
      <c r="AN66" s="301">
        <f t="shared" si="13"/>
        <v>5914543.675178227</v>
      </c>
      <c r="AO66" s="301">
        <f t="shared" si="13"/>
        <v>6192527.2279116036</v>
      </c>
      <c r="AP66" s="301">
        <f>AP59+AP60</f>
        <v>6483576.007623449</v>
      </c>
    </row>
    <row r="67" spans="1:45" x14ac:dyDescent="0.2">
      <c r="A67" s="302" t="s">
        <v>255</v>
      </c>
      <c r="B67" s="304"/>
      <c r="C67" s="390">
        <f>-($B$25)*$B$28/$B$27</f>
        <v>-137777.76666666666</v>
      </c>
      <c r="D67" s="390">
        <f>C67</f>
        <v>-137777.76666666666</v>
      </c>
      <c r="E67" s="390">
        <f t="shared" ref="E67:L67" si="14">D67</f>
        <v>-137777.76666666666</v>
      </c>
      <c r="F67" s="390">
        <f t="shared" si="14"/>
        <v>-137777.76666666666</v>
      </c>
      <c r="G67" s="390">
        <f t="shared" si="14"/>
        <v>-137777.76666666666</v>
      </c>
      <c r="H67" s="390">
        <f t="shared" si="14"/>
        <v>-137777.76666666666</v>
      </c>
      <c r="I67" s="390">
        <f t="shared" si="14"/>
        <v>-137777.76666666666</v>
      </c>
      <c r="J67" s="390">
        <f t="shared" si="14"/>
        <v>-137777.76666666666</v>
      </c>
      <c r="K67" s="390">
        <f t="shared" si="14"/>
        <v>-137777.76666666666</v>
      </c>
      <c r="L67" s="390">
        <f t="shared" si="14"/>
        <v>-137777.76666666666</v>
      </c>
      <c r="M67" s="294">
        <f t="shared" ref="M67:AP67" si="15">L67</f>
        <v>-137777.76666666666</v>
      </c>
      <c r="N67" s="294">
        <f t="shared" si="15"/>
        <v>-137777.76666666666</v>
      </c>
      <c r="O67" s="294">
        <f t="shared" si="15"/>
        <v>-137777.76666666666</v>
      </c>
      <c r="P67" s="294">
        <f t="shared" si="15"/>
        <v>-137777.76666666666</v>
      </c>
      <c r="Q67" s="294">
        <f t="shared" si="15"/>
        <v>-137777.76666666666</v>
      </c>
      <c r="R67" s="294">
        <f t="shared" si="15"/>
        <v>-137777.76666666666</v>
      </c>
      <c r="S67" s="294">
        <f t="shared" si="15"/>
        <v>-137777.76666666666</v>
      </c>
      <c r="T67" s="294">
        <f t="shared" si="15"/>
        <v>-137777.76666666666</v>
      </c>
      <c r="U67" s="294">
        <f t="shared" si="15"/>
        <v>-137777.76666666666</v>
      </c>
      <c r="V67" s="294">
        <f t="shared" si="15"/>
        <v>-137777.76666666666</v>
      </c>
      <c r="W67" s="294">
        <f t="shared" si="15"/>
        <v>-137777.76666666666</v>
      </c>
      <c r="X67" s="294">
        <f t="shared" si="15"/>
        <v>-137777.76666666666</v>
      </c>
      <c r="Y67" s="294">
        <f t="shared" si="15"/>
        <v>-137777.76666666666</v>
      </c>
      <c r="Z67" s="294">
        <f t="shared" si="15"/>
        <v>-137777.76666666666</v>
      </c>
      <c r="AA67" s="294">
        <f t="shared" si="15"/>
        <v>-137777.76666666666</v>
      </c>
      <c r="AB67" s="294">
        <f t="shared" si="15"/>
        <v>-137777.76666666666</v>
      </c>
      <c r="AC67" s="294">
        <f t="shared" si="15"/>
        <v>-137777.76666666666</v>
      </c>
      <c r="AD67" s="294">
        <f t="shared" si="15"/>
        <v>-137777.76666666666</v>
      </c>
      <c r="AE67" s="294">
        <f t="shared" si="15"/>
        <v>-137777.76666666666</v>
      </c>
      <c r="AF67" s="294">
        <f t="shared" si="15"/>
        <v>-137777.76666666666</v>
      </c>
      <c r="AG67" s="294">
        <f t="shared" si="15"/>
        <v>-137777.76666666666</v>
      </c>
      <c r="AH67" s="294">
        <f t="shared" si="15"/>
        <v>-137777.76666666666</v>
      </c>
      <c r="AI67" s="294">
        <f t="shared" si="15"/>
        <v>-137777.76666666666</v>
      </c>
      <c r="AJ67" s="294">
        <f t="shared" si="15"/>
        <v>-137777.76666666666</v>
      </c>
      <c r="AK67" s="294">
        <f t="shared" si="15"/>
        <v>-137777.76666666666</v>
      </c>
      <c r="AL67" s="294">
        <f t="shared" si="15"/>
        <v>-137777.76666666666</v>
      </c>
      <c r="AM67" s="294">
        <f t="shared" si="15"/>
        <v>-137777.76666666666</v>
      </c>
      <c r="AN67" s="294">
        <f t="shared" si="15"/>
        <v>-137777.76666666666</v>
      </c>
      <c r="AO67" s="294">
        <f t="shared" si="15"/>
        <v>-137777.76666666666</v>
      </c>
      <c r="AP67" s="294">
        <f t="shared" si="15"/>
        <v>-137777.76666666666</v>
      </c>
      <c r="AQ67" s="305"/>
      <c r="AR67" s="306"/>
      <c r="AS67" s="306"/>
    </row>
    <row r="68" spans="1:45" ht="28.5" x14ac:dyDescent="0.2">
      <c r="A68" s="303" t="s">
        <v>550</v>
      </c>
      <c r="B68" s="301">
        <f t="shared" ref="B68:J68" si="16">B66+B67</f>
        <v>8233098</v>
      </c>
      <c r="C68" s="301">
        <f>C66+C67</f>
        <v>-225679.98180000001</v>
      </c>
      <c r="D68" s="301">
        <f>D66+D67</f>
        <v>-27372.719435560051</v>
      </c>
      <c r="E68" s="301">
        <f t="shared" si="16"/>
        <v>114865.26338763672</v>
      </c>
      <c r="F68" s="301">
        <f>F66+C67</f>
        <v>311754.77774185978</v>
      </c>
      <c r="G68" s="301">
        <f t="shared" si="16"/>
        <v>526128.10902510257</v>
      </c>
      <c r="H68" s="301">
        <f t="shared" si="16"/>
        <v>759200.50281538907</v>
      </c>
      <c r="I68" s="301">
        <f t="shared" si="16"/>
        <v>1216716.9466416496</v>
      </c>
      <c r="J68" s="301">
        <f t="shared" si="16"/>
        <v>1286685.9398806735</v>
      </c>
      <c r="K68" s="301">
        <f>K66+K67</f>
        <v>1359801.0135911987</v>
      </c>
      <c r="L68" s="301">
        <f>L66+L67</f>
        <v>1436210.033555385</v>
      </c>
      <c r="M68" s="301">
        <f t="shared" ref="M68:AO68" si="17">M66+M67</f>
        <v>1516067.8152471546</v>
      </c>
      <c r="N68" s="301">
        <f t="shared" si="17"/>
        <v>1599536.4504677041</v>
      </c>
      <c r="O68" s="301">
        <f t="shared" si="17"/>
        <v>1686785.6493328859</v>
      </c>
      <c r="P68" s="301">
        <f t="shared" si="17"/>
        <v>1777993.0983339981</v>
      </c>
      <c r="Q68" s="301">
        <f t="shared" si="17"/>
        <v>1873344.8352274292</v>
      </c>
      <c r="R68" s="301">
        <f t="shared" si="17"/>
        <v>1973035.6415441181</v>
      </c>
      <c r="S68" s="301">
        <f t="shared" si="17"/>
        <v>2077269.453546958</v>
      </c>
      <c r="T68" s="301">
        <f t="shared" si="17"/>
        <v>2186259.7925031986</v>
      </c>
      <c r="U68" s="301">
        <f t="shared" si="17"/>
        <v>2300230.2151796483</v>
      </c>
      <c r="V68" s="301">
        <f t="shared" si="17"/>
        <v>2419414.7855111584</v>
      </c>
      <c r="W68" s="301">
        <f t="shared" si="17"/>
        <v>2544058.5684375162</v>
      </c>
      <c r="X68" s="301">
        <f t="shared" si="17"/>
        <v>2674418.1469506794</v>
      </c>
      <c r="Y68" s="301">
        <f t="shared" si="17"/>
        <v>2810762.1634432278</v>
      </c>
      <c r="Z68" s="301">
        <f t="shared" si="17"/>
        <v>2953371.8865001923</v>
      </c>
      <c r="AA68" s="301">
        <f t="shared" si="17"/>
        <v>3102541.8043301012</v>
      </c>
      <c r="AB68" s="301">
        <f t="shared" si="17"/>
        <v>3258580.246087282</v>
      </c>
      <c r="AC68" s="301">
        <f t="shared" si="17"/>
        <v>3421810.0323963175</v>
      </c>
      <c r="AD68" s="301">
        <f t="shared" si="17"/>
        <v>3592569.1564511438</v>
      </c>
      <c r="AE68" s="301">
        <f t="shared" si="17"/>
        <v>3771211.4971258137</v>
      </c>
      <c r="AF68" s="301">
        <f t="shared" si="17"/>
        <v>3958107.5656014602</v>
      </c>
      <c r="AG68" s="301">
        <f t="shared" si="17"/>
        <v>4150614.1762180617</v>
      </c>
      <c r="AH68" s="301">
        <f t="shared" si="17"/>
        <v>4352168.5975336442</v>
      </c>
      <c r="AI68" s="301">
        <f t="shared" si="17"/>
        <v>4563196.0766510591</v>
      </c>
      <c r="AJ68" s="301">
        <f t="shared" si="17"/>
        <v>4784141.8472869908</v>
      </c>
      <c r="AK68" s="301">
        <f t="shared" si="17"/>
        <v>5015472.0691428138</v>
      </c>
      <c r="AL68" s="301">
        <f t="shared" si="17"/>
        <v>5257674.8114258582</v>
      </c>
      <c r="AM68" s="301">
        <f t="shared" si="17"/>
        <v>5511261.0825962061</v>
      </c>
      <c r="AN68" s="301">
        <f t="shared" si="17"/>
        <v>5776765.9085115604</v>
      </c>
      <c r="AO68" s="301">
        <f t="shared" si="17"/>
        <v>6054749.461244937</v>
      </c>
      <c r="AP68" s="301">
        <f>AP66+AP67</f>
        <v>6345798.2409567824</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-225679.98180000001</v>
      </c>
      <c r="D70" s="301">
        <f t="shared" si="19"/>
        <v>-27372.719435560051</v>
      </c>
      <c r="E70" s="301">
        <f t="shared" si="19"/>
        <v>114865.26338763672</v>
      </c>
      <c r="F70" s="301">
        <f t="shared" si="19"/>
        <v>311754.77774185978</v>
      </c>
      <c r="G70" s="301">
        <f t="shared" si="19"/>
        <v>526128.10902510257</v>
      </c>
      <c r="H70" s="301">
        <f t="shared" si="19"/>
        <v>759200.50281538907</v>
      </c>
      <c r="I70" s="301">
        <f t="shared" si="19"/>
        <v>1216716.9466416496</v>
      </c>
      <c r="J70" s="301">
        <f t="shared" si="19"/>
        <v>1286685.9398806735</v>
      </c>
      <c r="K70" s="301">
        <f t="shared" si="19"/>
        <v>1359801.0135911987</v>
      </c>
      <c r="L70" s="301">
        <f t="shared" si="19"/>
        <v>1436210.033555385</v>
      </c>
      <c r="M70" s="301">
        <f t="shared" si="19"/>
        <v>1516067.8152471546</v>
      </c>
      <c r="N70" s="301">
        <f t="shared" si="19"/>
        <v>1599536.4504677041</v>
      </c>
      <c r="O70" s="301">
        <f t="shared" si="19"/>
        <v>1686785.6493328859</v>
      </c>
      <c r="P70" s="301">
        <f t="shared" si="19"/>
        <v>1777993.0983339981</v>
      </c>
      <c r="Q70" s="301">
        <f t="shared" si="19"/>
        <v>1873344.8352274292</v>
      </c>
      <c r="R70" s="301">
        <f t="shared" si="19"/>
        <v>1973035.6415441181</v>
      </c>
      <c r="S70" s="301">
        <f t="shared" si="19"/>
        <v>2077269.453546958</v>
      </c>
      <c r="T70" s="301">
        <f t="shared" si="19"/>
        <v>2186259.7925031986</v>
      </c>
      <c r="U70" s="301">
        <f t="shared" si="19"/>
        <v>2300230.2151796483</v>
      </c>
      <c r="V70" s="301">
        <f t="shared" si="19"/>
        <v>2419414.7855111584</v>
      </c>
      <c r="W70" s="301">
        <f t="shared" si="19"/>
        <v>2544058.5684375162</v>
      </c>
      <c r="X70" s="301">
        <f t="shared" si="19"/>
        <v>2674418.1469506794</v>
      </c>
      <c r="Y70" s="301">
        <f t="shared" si="19"/>
        <v>2810762.1634432278</v>
      </c>
      <c r="Z70" s="301">
        <f t="shared" si="19"/>
        <v>2953371.8865001923</v>
      </c>
      <c r="AA70" s="301">
        <f t="shared" si="19"/>
        <v>3102541.8043301012</v>
      </c>
      <c r="AB70" s="301">
        <f t="shared" si="19"/>
        <v>3258580.246087282</v>
      </c>
      <c r="AC70" s="301">
        <f t="shared" si="19"/>
        <v>3421810.0323963175</v>
      </c>
      <c r="AD70" s="301">
        <f t="shared" si="19"/>
        <v>3592569.1564511438</v>
      </c>
      <c r="AE70" s="301">
        <f t="shared" si="19"/>
        <v>3771211.4971258137</v>
      </c>
      <c r="AF70" s="301">
        <f t="shared" si="19"/>
        <v>3958107.5656014602</v>
      </c>
      <c r="AG70" s="301">
        <f t="shared" si="19"/>
        <v>4150614.1762180617</v>
      </c>
      <c r="AH70" s="301">
        <f t="shared" si="19"/>
        <v>4352168.5975336442</v>
      </c>
      <c r="AI70" s="301">
        <f t="shared" si="19"/>
        <v>4563196.0766510591</v>
      </c>
      <c r="AJ70" s="301">
        <f t="shared" si="19"/>
        <v>4784141.8472869908</v>
      </c>
      <c r="AK70" s="301">
        <f t="shared" si="19"/>
        <v>5015472.0691428138</v>
      </c>
      <c r="AL70" s="301">
        <f t="shared" si="19"/>
        <v>5257674.8114258582</v>
      </c>
      <c r="AM70" s="301">
        <f t="shared" si="19"/>
        <v>5511261.0825962061</v>
      </c>
      <c r="AN70" s="301">
        <f t="shared" si="19"/>
        <v>5776765.9085115604</v>
      </c>
      <c r="AO70" s="301">
        <f t="shared" si="19"/>
        <v>6054749.461244937</v>
      </c>
      <c r="AP70" s="301">
        <f>AP68+AP69</f>
        <v>6345798.2409567824</v>
      </c>
    </row>
    <row r="71" spans="1:45" x14ac:dyDescent="0.2">
      <c r="A71" s="302" t="s">
        <v>253</v>
      </c>
      <c r="B71" s="294">
        <f t="shared" ref="B71:AP71" si="20">-B70*$B$36</f>
        <v>-1646619.6</v>
      </c>
      <c r="C71" s="294">
        <f t="shared" si="20"/>
        <v>45135.996360000005</v>
      </c>
      <c r="D71" s="294">
        <f t="shared" si="20"/>
        <v>5474.5438871120105</v>
      </c>
      <c r="E71" s="294">
        <f t="shared" si="20"/>
        <v>-22973.052677527347</v>
      </c>
      <c r="F71" s="294">
        <f t="shared" si="20"/>
        <v>-62350.95554837196</v>
      </c>
      <c r="G71" s="294">
        <f t="shared" si="20"/>
        <v>-105225.62180502052</v>
      </c>
      <c r="H71" s="294">
        <f t="shared" si="20"/>
        <v>-151840.10056307781</v>
      </c>
      <c r="I71" s="294">
        <f t="shared" si="20"/>
        <v>-243343.38932832994</v>
      </c>
      <c r="J71" s="294">
        <f t="shared" si="20"/>
        <v>-257337.18797613471</v>
      </c>
      <c r="K71" s="294">
        <f t="shared" si="20"/>
        <v>-271960.20271823974</v>
      </c>
      <c r="L71" s="294">
        <f t="shared" si="20"/>
        <v>-287242.006711077</v>
      </c>
      <c r="M71" s="294">
        <f t="shared" si="20"/>
        <v>-303213.5630494309</v>
      </c>
      <c r="N71" s="294">
        <f t="shared" si="20"/>
        <v>-319907.29009354085</v>
      </c>
      <c r="O71" s="294">
        <f t="shared" si="20"/>
        <v>-337357.12986657722</v>
      </c>
      <c r="P71" s="294">
        <f t="shared" si="20"/>
        <v>-355598.61966679967</v>
      </c>
      <c r="Q71" s="294">
        <f t="shared" si="20"/>
        <v>-374668.96704548586</v>
      </c>
      <c r="R71" s="294">
        <f t="shared" si="20"/>
        <v>-394607.12830882362</v>
      </c>
      <c r="S71" s="294">
        <f t="shared" si="20"/>
        <v>-415453.89070939162</v>
      </c>
      <c r="T71" s="294">
        <f t="shared" si="20"/>
        <v>-437251.95850063977</v>
      </c>
      <c r="U71" s="294">
        <f t="shared" si="20"/>
        <v>-460046.04303592967</v>
      </c>
      <c r="V71" s="294">
        <f t="shared" si="20"/>
        <v>-483882.95710223168</v>
      </c>
      <c r="W71" s="294">
        <f t="shared" si="20"/>
        <v>-508811.71368750324</v>
      </c>
      <c r="X71" s="294">
        <f t="shared" si="20"/>
        <v>-534883.62939013587</v>
      </c>
      <c r="Y71" s="294">
        <f t="shared" si="20"/>
        <v>-562152.43268864555</v>
      </c>
      <c r="Z71" s="294">
        <f t="shared" si="20"/>
        <v>-590674.37730003847</v>
      </c>
      <c r="AA71" s="294">
        <f t="shared" si="20"/>
        <v>-620508.36086602032</v>
      </c>
      <c r="AB71" s="294">
        <f t="shared" si="20"/>
        <v>-651716.04921745649</v>
      </c>
      <c r="AC71" s="294">
        <f t="shared" si="20"/>
        <v>-684362.00647926354</v>
      </c>
      <c r="AD71" s="294">
        <f t="shared" si="20"/>
        <v>-718513.83129022876</v>
      </c>
      <c r="AE71" s="294">
        <f t="shared" si="20"/>
        <v>-754242.29942516284</v>
      </c>
      <c r="AF71" s="294">
        <f t="shared" si="20"/>
        <v>-791621.5131202921</v>
      </c>
      <c r="AG71" s="294">
        <f t="shared" si="20"/>
        <v>-830122.83524361241</v>
      </c>
      <c r="AH71" s="294">
        <f t="shared" si="20"/>
        <v>-870433.71950672893</v>
      </c>
      <c r="AI71" s="294">
        <f t="shared" si="20"/>
        <v>-912639.21533021191</v>
      </c>
      <c r="AJ71" s="294">
        <f t="shared" si="20"/>
        <v>-956828.36945739819</v>
      </c>
      <c r="AK71" s="294">
        <f t="shared" si="20"/>
        <v>-1003094.4138285628</v>
      </c>
      <c r="AL71" s="294">
        <f t="shared" si="20"/>
        <v>-1051534.9622851717</v>
      </c>
      <c r="AM71" s="294">
        <f t="shared" si="20"/>
        <v>-1102252.2165192412</v>
      </c>
      <c r="AN71" s="294">
        <f t="shared" si="20"/>
        <v>-1155353.1817023121</v>
      </c>
      <c r="AO71" s="294">
        <f t="shared" si="20"/>
        <v>-1210949.8922489875</v>
      </c>
      <c r="AP71" s="294">
        <f t="shared" si="20"/>
        <v>-1269159.6481913566</v>
      </c>
    </row>
    <row r="72" spans="1:45" ht="15" thickBot="1" x14ac:dyDescent="0.25">
      <c r="A72" s="307" t="s">
        <v>257</v>
      </c>
      <c r="B72" s="308">
        <f t="shared" ref="B72:AO72" si="21">B70+B71</f>
        <v>6586478.4000000004</v>
      </c>
      <c r="C72" s="308">
        <f t="shared" si="21"/>
        <v>-180543.98544000002</v>
      </c>
      <c r="D72" s="308">
        <f t="shared" si="21"/>
        <v>-21898.175548448042</v>
      </c>
      <c r="E72" s="308">
        <f t="shared" si="21"/>
        <v>91892.210710109372</v>
      </c>
      <c r="F72" s="308">
        <f t="shared" si="21"/>
        <v>249403.82219348784</v>
      </c>
      <c r="G72" s="308">
        <f t="shared" si="21"/>
        <v>420902.48722008208</v>
      </c>
      <c r="H72" s="308">
        <f t="shared" si="21"/>
        <v>607360.40225231124</v>
      </c>
      <c r="I72" s="308">
        <f t="shared" si="21"/>
        <v>973373.55731331964</v>
      </c>
      <c r="J72" s="308">
        <f t="shared" si="21"/>
        <v>1029348.7519045388</v>
      </c>
      <c r="K72" s="308">
        <f t="shared" si="21"/>
        <v>1087840.810872959</v>
      </c>
      <c r="L72" s="308">
        <f t="shared" si="21"/>
        <v>1148968.026844308</v>
      </c>
      <c r="M72" s="308">
        <f t="shared" si="21"/>
        <v>1212854.2521977236</v>
      </c>
      <c r="N72" s="308">
        <f t="shared" si="21"/>
        <v>1279629.1603741632</v>
      </c>
      <c r="O72" s="308">
        <f t="shared" si="21"/>
        <v>1349428.5194663086</v>
      </c>
      <c r="P72" s="308">
        <f t="shared" si="21"/>
        <v>1422394.4786671984</v>
      </c>
      <c r="Q72" s="308">
        <f t="shared" si="21"/>
        <v>1498675.8681819434</v>
      </c>
      <c r="R72" s="308">
        <f t="shared" si="21"/>
        <v>1578428.5132352945</v>
      </c>
      <c r="S72" s="308">
        <f t="shared" si="21"/>
        <v>1661815.5628375665</v>
      </c>
      <c r="T72" s="308">
        <f t="shared" si="21"/>
        <v>1749007.8340025588</v>
      </c>
      <c r="U72" s="308">
        <f t="shared" si="21"/>
        <v>1840184.1721437187</v>
      </c>
      <c r="V72" s="308">
        <f t="shared" si="21"/>
        <v>1935531.8284089267</v>
      </c>
      <c r="W72" s="308">
        <f t="shared" si="21"/>
        <v>2035246.854750013</v>
      </c>
      <c r="X72" s="308">
        <f t="shared" si="21"/>
        <v>2139534.5175605435</v>
      </c>
      <c r="Y72" s="308">
        <f t="shared" si="21"/>
        <v>2248609.7307545822</v>
      </c>
      <c r="Z72" s="308">
        <f t="shared" si="21"/>
        <v>2362697.5092001539</v>
      </c>
      <c r="AA72" s="308">
        <f t="shared" si="21"/>
        <v>2482033.4434640808</v>
      </c>
      <c r="AB72" s="308">
        <f t="shared" si="21"/>
        <v>2606864.1968698255</v>
      </c>
      <c r="AC72" s="308">
        <f t="shared" si="21"/>
        <v>2737448.0259170542</v>
      </c>
      <c r="AD72" s="308">
        <f t="shared" si="21"/>
        <v>2874055.325160915</v>
      </c>
      <c r="AE72" s="308">
        <f t="shared" si="21"/>
        <v>3016969.1977006509</v>
      </c>
      <c r="AF72" s="308">
        <f t="shared" si="21"/>
        <v>3166486.0524811679</v>
      </c>
      <c r="AG72" s="308">
        <f t="shared" si="21"/>
        <v>3320491.3409744492</v>
      </c>
      <c r="AH72" s="308">
        <f t="shared" si="21"/>
        <v>3481734.8780269152</v>
      </c>
      <c r="AI72" s="308">
        <f t="shared" si="21"/>
        <v>3650556.8613208472</v>
      </c>
      <c r="AJ72" s="308">
        <f t="shared" si="21"/>
        <v>3827313.4778295928</v>
      </c>
      <c r="AK72" s="308">
        <f t="shared" si="21"/>
        <v>4012377.6553142508</v>
      </c>
      <c r="AL72" s="308">
        <f t="shared" si="21"/>
        <v>4206139.8491406869</v>
      </c>
      <c r="AM72" s="308">
        <f t="shared" si="21"/>
        <v>4409008.8660769649</v>
      </c>
      <c r="AN72" s="308">
        <f t="shared" si="21"/>
        <v>4621412.7268092483</v>
      </c>
      <c r="AO72" s="308">
        <f t="shared" si="21"/>
        <v>4843799.5689959498</v>
      </c>
      <c r="AP72" s="308">
        <f>AP70+AP71</f>
        <v>5076638.5927654263</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-225679.98180000001</v>
      </c>
      <c r="D75" s="301">
        <f>D68</f>
        <v>-27372.719435560051</v>
      </c>
      <c r="E75" s="301">
        <f t="shared" si="24"/>
        <v>114865.26338763672</v>
      </c>
      <c r="F75" s="301">
        <f t="shared" si="24"/>
        <v>311754.77774185978</v>
      </c>
      <c r="G75" s="301">
        <f t="shared" si="24"/>
        <v>526128.10902510257</v>
      </c>
      <c r="H75" s="301">
        <f t="shared" si="24"/>
        <v>759200.50281538907</v>
      </c>
      <c r="I75" s="301">
        <f t="shared" si="24"/>
        <v>1216716.9466416496</v>
      </c>
      <c r="J75" s="301">
        <f t="shared" si="24"/>
        <v>1286685.9398806735</v>
      </c>
      <c r="K75" s="301">
        <f t="shared" si="24"/>
        <v>1359801.0135911987</v>
      </c>
      <c r="L75" s="301">
        <f t="shared" si="24"/>
        <v>1436210.033555385</v>
      </c>
      <c r="M75" s="301">
        <f t="shared" si="24"/>
        <v>1516067.8152471546</v>
      </c>
      <c r="N75" s="301">
        <f t="shared" si="24"/>
        <v>1599536.4504677041</v>
      </c>
      <c r="O75" s="301">
        <f t="shared" si="24"/>
        <v>1686785.6493328859</v>
      </c>
      <c r="P75" s="301">
        <f t="shared" si="24"/>
        <v>1777993.0983339981</v>
      </c>
      <c r="Q75" s="301">
        <f t="shared" si="24"/>
        <v>1873344.8352274292</v>
      </c>
      <c r="R75" s="301">
        <f t="shared" si="24"/>
        <v>1973035.6415441181</v>
      </c>
      <c r="S75" s="301">
        <f t="shared" si="24"/>
        <v>2077269.453546958</v>
      </c>
      <c r="T75" s="301">
        <f t="shared" si="24"/>
        <v>2186259.7925031986</v>
      </c>
      <c r="U75" s="301">
        <f t="shared" si="24"/>
        <v>2300230.2151796483</v>
      </c>
      <c r="V75" s="301">
        <f t="shared" si="24"/>
        <v>2419414.7855111584</v>
      </c>
      <c r="W75" s="301">
        <f t="shared" si="24"/>
        <v>2544058.5684375162</v>
      </c>
      <c r="X75" s="301">
        <f t="shared" si="24"/>
        <v>2674418.1469506794</v>
      </c>
      <c r="Y75" s="301">
        <f t="shared" si="24"/>
        <v>2810762.1634432278</v>
      </c>
      <c r="Z75" s="301">
        <f t="shared" si="24"/>
        <v>2953371.8865001923</v>
      </c>
      <c r="AA75" s="301">
        <f t="shared" si="24"/>
        <v>3102541.8043301012</v>
      </c>
      <c r="AB75" s="301">
        <f t="shared" si="24"/>
        <v>3258580.246087282</v>
      </c>
      <c r="AC75" s="301">
        <f t="shared" si="24"/>
        <v>3421810.0323963175</v>
      </c>
      <c r="AD75" s="301">
        <f t="shared" si="24"/>
        <v>3592569.1564511438</v>
      </c>
      <c r="AE75" s="301">
        <f t="shared" si="24"/>
        <v>3771211.4971258137</v>
      </c>
      <c r="AF75" s="301">
        <f t="shared" si="24"/>
        <v>3958107.5656014602</v>
      </c>
      <c r="AG75" s="301">
        <f t="shared" si="24"/>
        <v>4150614.1762180617</v>
      </c>
      <c r="AH75" s="301">
        <f t="shared" si="24"/>
        <v>4352168.5975336442</v>
      </c>
      <c r="AI75" s="301">
        <f t="shared" si="24"/>
        <v>4563196.0766510591</v>
      </c>
      <c r="AJ75" s="301">
        <f t="shared" si="24"/>
        <v>4784141.8472869908</v>
      </c>
      <c r="AK75" s="301">
        <f t="shared" si="24"/>
        <v>5015472.0691428138</v>
      </c>
      <c r="AL75" s="301">
        <f t="shared" si="24"/>
        <v>5257674.8114258582</v>
      </c>
      <c r="AM75" s="301">
        <f t="shared" si="24"/>
        <v>5511261.0825962061</v>
      </c>
      <c r="AN75" s="301">
        <f t="shared" si="24"/>
        <v>5776765.9085115604</v>
      </c>
      <c r="AO75" s="301">
        <f t="shared" si="24"/>
        <v>6054749.461244937</v>
      </c>
      <c r="AP75" s="301">
        <f>AP68</f>
        <v>6345798.2409567824</v>
      </c>
    </row>
    <row r="76" spans="1:45" x14ac:dyDescent="0.2">
      <c r="A76" s="302" t="s">
        <v>255</v>
      </c>
      <c r="B76" s="294">
        <f t="shared" ref="B76:AO76" si="25">-B67</f>
        <v>0</v>
      </c>
      <c r="C76" s="294">
        <f>-C67</f>
        <v>137777.76666666666</v>
      </c>
      <c r="D76" s="294">
        <f t="shared" si="25"/>
        <v>137777.76666666666</v>
      </c>
      <c r="E76" s="294">
        <f t="shared" si="25"/>
        <v>137777.76666666666</v>
      </c>
      <c r="F76" s="294">
        <f>-C67</f>
        <v>137777.76666666666</v>
      </c>
      <c r="G76" s="294">
        <f t="shared" si="25"/>
        <v>137777.76666666666</v>
      </c>
      <c r="H76" s="294">
        <f t="shared" si="25"/>
        <v>137777.76666666666</v>
      </c>
      <c r="I76" s="294">
        <f t="shared" si="25"/>
        <v>137777.76666666666</v>
      </c>
      <c r="J76" s="294">
        <f t="shared" si="25"/>
        <v>137777.76666666666</v>
      </c>
      <c r="K76" s="294">
        <f t="shared" si="25"/>
        <v>137777.76666666666</v>
      </c>
      <c r="L76" s="294">
        <f>-L67</f>
        <v>137777.76666666666</v>
      </c>
      <c r="M76" s="294">
        <f>-M67</f>
        <v>137777.76666666666</v>
      </c>
      <c r="N76" s="294">
        <f t="shared" si="25"/>
        <v>137777.76666666666</v>
      </c>
      <c r="O76" s="294">
        <f t="shared" si="25"/>
        <v>137777.76666666666</v>
      </c>
      <c r="P76" s="294">
        <f t="shared" si="25"/>
        <v>137777.76666666666</v>
      </c>
      <c r="Q76" s="294">
        <f t="shared" si="25"/>
        <v>137777.76666666666</v>
      </c>
      <c r="R76" s="294">
        <f t="shared" si="25"/>
        <v>137777.76666666666</v>
      </c>
      <c r="S76" s="294">
        <f t="shared" si="25"/>
        <v>137777.76666666666</v>
      </c>
      <c r="T76" s="294">
        <f t="shared" si="25"/>
        <v>137777.76666666666</v>
      </c>
      <c r="U76" s="294">
        <f t="shared" si="25"/>
        <v>137777.76666666666</v>
      </c>
      <c r="V76" s="294">
        <f t="shared" si="25"/>
        <v>137777.76666666666</v>
      </c>
      <c r="W76" s="294">
        <f t="shared" si="25"/>
        <v>137777.76666666666</v>
      </c>
      <c r="X76" s="294">
        <f t="shared" si="25"/>
        <v>137777.76666666666</v>
      </c>
      <c r="Y76" s="294">
        <f t="shared" si="25"/>
        <v>137777.76666666666</v>
      </c>
      <c r="Z76" s="294">
        <f t="shared" si="25"/>
        <v>137777.76666666666</v>
      </c>
      <c r="AA76" s="294">
        <f t="shared" si="25"/>
        <v>137777.76666666666</v>
      </c>
      <c r="AB76" s="294">
        <f t="shared" si="25"/>
        <v>137777.76666666666</v>
      </c>
      <c r="AC76" s="294">
        <f t="shared" si="25"/>
        <v>137777.76666666666</v>
      </c>
      <c r="AD76" s="294">
        <f t="shared" si="25"/>
        <v>137777.76666666666</v>
      </c>
      <c r="AE76" s="294">
        <f t="shared" si="25"/>
        <v>137777.76666666666</v>
      </c>
      <c r="AF76" s="294">
        <f t="shared" si="25"/>
        <v>137777.76666666666</v>
      </c>
      <c r="AG76" s="294">
        <f t="shared" si="25"/>
        <v>137777.76666666666</v>
      </c>
      <c r="AH76" s="294">
        <f t="shared" si="25"/>
        <v>137777.76666666666</v>
      </c>
      <c r="AI76" s="294">
        <f t="shared" si="25"/>
        <v>137777.76666666666</v>
      </c>
      <c r="AJ76" s="294">
        <f t="shared" si="25"/>
        <v>137777.76666666666</v>
      </c>
      <c r="AK76" s="294">
        <f t="shared" si="25"/>
        <v>137777.76666666666</v>
      </c>
      <c r="AL76" s="294">
        <f t="shared" si="25"/>
        <v>137777.76666666666</v>
      </c>
      <c r="AM76" s="294">
        <f t="shared" si="25"/>
        <v>137777.76666666666</v>
      </c>
      <c r="AN76" s="294">
        <f t="shared" si="25"/>
        <v>137777.76666666666</v>
      </c>
      <c r="AO76" s="294">
        <f t="shared" si="25"/>
        <v>137777.76666666666</v>
      </c>
      <c r="AP76" s="294">
        <f>-AP67</f>
        <v>137777.76666666666</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45135.99635999999</v>
      </c>
      <c r="D78" s="294">
        <f>IF(SUM($B$71:D71)+SUM($A$78:C78)&gt;0,0,SUM($B$71:D71)-SUM($A$78:C78))</f>
        <v>5474.5438871120568</v>
      </c>
      <c r="E78" s="294">
        <f>IF(SUM($B$71:E71)+SUM($A$78:D78)&gt;0,0,SUM($B$71:E71)-SUM($A$78:D78))</f>
        <v>-22973.052677527303</v>
      </c>
      <c r="F78" s="294">
        <f>IF(SUM($B$71:F71)+SUM($A$78:E78)&gt;0,0,SUM($B$71:F71)-SUM($A$78:E78))</f>
        <v>-62350.955548371887</v>
      </c>
      <c r="G78" s="294">
        <f>IF(SUM($B$71:G71)+SUM($A$78:F78)&gt;0,0,SUM($B$71:G71)-SUM($A$78:F78))</f>
        <v>-105225.62180502061</v>
      </c>
      <c r="H78" s="294">
        <f>IF(SUM($B$71:H71)+SUM($A$78:G78)&gt;0,0,SUM($B$71:H71)-SUM($A$78:G78))</f>
        <v>-151840.10056307772</v>
      </c>
      <c r="I78" s="294">
        <f>IF(SUM($B$71:I71)+SUM($A$78:H78)&gt;0,0,SUM($B$71:I71)-SUM($A$78:H78))</f>
        <v>-243343.38932832982</v>
      </c>
      <c r="J78" s="294">
        <f>IF(SUM($B$71:J71)+SUM($A$78:I78)&gt;0,0,SUM($B$71:J71)-SUM($A$78:I78))</f>
        <v>-257337.18797613448</v>
      </c>
      <c r="K78" s="294">
        <f>IF(SUM($B$71:K71)+SUM($A$78:J78)&gt;0,0,SUM($B$71:K71)-SUM($A$78:J78))</f>
        <v>-271960.20271823974</v>
      </c>
      <c r="L78" s="294">
        <f>IF(SUM($B$71:L71)+SUM($A$78:K78)&gt;0,0,SUM($B$71:L71)-SUM($A$78:K78))</f>
        <v>-287242.00671107695</v>
      </c>
      <c r="M78" s="294">
        <f>IF(SUM($B$71:M71)+SUM($A$78:L78)&gt;0,0,SUM($B$71:M71)-SUM($A$78:L78))</f>
        <v>-303213.56304943096</v>
      </c>
      <c r="N78" s="294">
        <f>IF(SUM($B$71:N71)+SUM($A$78:M78)&gt;0,0,SUM($B$71:N71)-SUM($A$78:M78))</f>
        <v>-319907.29009354068</v>
      </c>
      <c r="O78" s="294">
        <f>IF(SUM($B$71:O71)+SUM($A$78:N78)&gt;0,0,SUM($B$71:O71)-SUM($A$78:N78))</f>
        <v>-337357.12986657722</v>
      </c>
      <c r="P78" s="294">
        <f>IF(SUM($B$71:P71)+SUM($A$78:O78)&gt;0,0,SUM($B$71:P71)-SUM($A$78:O78))</f>
        <v>-355598.61966679944</v>
      </c>
      <c r="Q78" s="294">
        <f>IF(SUM($B$71:Q71)+SUM($A$78:P78)&gt;0,0,SUM($B$71:Q71)-SUM($A$78:P78))</f>
        <v>-374668.96704548597</v>
      </c>
      <c r="R78" s="294">
        <f>IF(SUM($B$71:R71)+SUM($A$78:Q78)&gt;0,0,SUM($B$71:R71)-SUM($A$78:Q78))</f>
        <v>-394607.12830882333</v>
      </c>
      <c r="S78" s="294">
        <f>IF(SUM($B$71:S71)+SUM($A$78:R78)&gt;0,0,SUM($B$71:S71)-SUM($A$78:R78))</f>
        <v>-415453.8907093918</v>
      </c>
      <c r="T78" s="294">
        <f>IF(SUM($B$71:T71)+SUM($A$78:S78)&gt;0,0,SUM($B$71:T71)-SUM($A$78:S78))</f>
        <v>-437251.95850063954</v>
      </c>
      <c r="U78" s="294">
        <f>IF(SUM($B$71:U71)+SUM($A$78:T78)&gt;0,0,SUM($B$71:U71)-SUM($A$78:T78))</f>
        <v>-460046.04303593002</v>
      </c>
      <c r="V78" s="294">
        <f>IF(SUM($B$71:V71)+SUM($A$78:U78)&gt;0,0,SUM($B$71:V71)-SUM($A$78:U78))</f>
        <v>-483882.95710223168</v>
      </c>
      <c r="W78" s="294">
        <f>IF(SUM($B$71:W71)+SUM($A$78:V78)&gt;0,0,SUM($B$71:W71)-SUM($A$78:V78))</f>
        <v>-508811.71368750278</v>
      </c>
      <c r="X78" s="294">
        <f>IF(SUM($B$71:X71)+SUM($A$78:W78)&gt;0,0,SUM($B$71:X71)-SUM($A$78:W78))</f>
        <v>-534883.62939013541</v>
      </c>
      <c r="Y78" s="294">
        <f>IF(SUM($B$71:Y71)+SUM($A$78:X78)&gt;0,0,SUM($B$71:Y71)-SUM($A$78:X78))</f>
        <v>-562152.43268864602</v>
      </c>
      <c r="Z78" s="294">
        <f>IF(SUM($B$71:Z71)+SUM($A$78:Y78)&gt;0,0,SUM($B$71:Z71)-SUM($A$78:Y78))</f>
        <v>-590674.37730003893</v>
      </c>
      <c r="AA78" s="294">
        <f>IF(SUM($B$71:AA71)+SUM($A$78:Z78)&gt;0,0,SUM($B$71:AA71)-SUM($A$78:Z78))</f>
        <v>-620508.3608660195</v>
      </c>
      <c r="AB78" s="294">
        <f>IF(SUM($B$71:AB71)+SUM($A$78:AA78)&gt;0,0,SUM($B$71:AB71)-SUM($A$78:AA78))</f>
        <v>-651716.04921745695</v>
      </c>
      <c r="AC78" s="294">
        <f>IF(SUM($B$71:AC71)+SUM($A$78:AB78)&gt;0,0,SUM($B$71:AC71)-SUM($A$78:AB78))</f>
        <v>-684362.00647926331</v>
      </c>
      <c r="AD78" s="294">
        <f>IF(SUM($B$71:AD71)+SUM($A$78:AC78)&gt;0,0,SUM($B$71:AD71)-SUM($A$78:AC78))</f>
        <v>-718513.83129022829</v>
      </c>
      <c r="AE78" s="294">
        <f>IF(SUM($B$71:AE71)+SUM($A$78:AD78)&gt;0,0,SUM($B$71:AE71)-SUM($A$78:AD78))</f>
        <v>-754242.29942516237</v>
      </c>
      <c r="AF78" s="294">
        <f>IF(SUM($B$71:AF71)+SUM($A$78:AE78)&gt;0,0,SUM($B$71:AF71)-SUM($A$78:AE78))</f>
        <v>-791621.51312029175</v>
      </c>
      <c r="AG78" s="294">
        <f>IF(SUM($B$71:AG71)+SUM($A$78:AF78)&gt;0,0,SUM($B$71:AG71)-SUM($A$78:AF78))</f>
        <v>-830122.83524361253</v>
      </c>
      <c r="AH78" s="294">
        <f>IF(SUM($B$71:AH71)+SUM($A$78:AG78)&gt;0,0,SUM($B$71:AH71)-SUM($A$78:AG78))</f>
        <v>-870433.71950672939</v>
      </c>
      <c r="AI78" s="294">
        <f>IF(SUM($B$71:AI71)+SUM($A$78:AH78)&gt;0,0,SUM($B$71:AI71)-SUM($A$78:AH78))</f>
        <v>-912639.21533021145</v>
      </c>
      <c r="AJ78" s="294">
        <f>IF(SUM($B$71:AJ71)+SUM($A$78:AI78)&gt;0,0,SUM($B$71:AJ71)-SUM($A$78:AI78))</f>
        <v>-956828.36945739761</v>
      </c>
      <c r="AK78" s="294">
        <f>IF(SUM($B$71:AK71)+SUM($A$78:AJ78)&gt;0,0,SUM($B$71:AK71)-SUM($A$78:AJ78))</f>
        <v>-1003094.4138285629</v>
      </c>
      <c r="AL78" s="294">
        <f>IF(SUM($B$71:AL71)+SUM($A$78:AK78)&gt;0,0,SUM($B$71:AL71)-SUM($A$78:AK78))</f>
        <v>-1051534.9622851722</v>
      </c>
      <c r="AM78" s="294">
        <f>IF(SUM($B$71:AM71)+SUM($A$78:AL78)&gt;0,0,SUM($B$71:AM71)-SUM($A$78:AL78))</f>
        <v>-1102252.2165192403</v>
      </c>
      <c r="AN78" s="294">
        <f>IF(SUM($B$71:AN71)+SUM($A$78:AM78)&gt;0,0,SUM($B$71:AN71)-SUM($A$78:AM78))</f>
        <v>-1155353.1817023121</v>
      </c>
      <c r="AO78" s="294">
        <f>IF(SUM($B$71:AO71)+SUM($A$78:AN78)&gt;0,0,SUM($B$71:AO71)-SUM($A$78:AN78))</f>
        <v>-1210949.8922489882</v>
      </c>
      <c r="AP78" s="294">
        <f>IF(SUM($B$71:AP71)+SUM($A$78:AO78)&gt;0,0,SUM($B$71:AP71)-SUM($A$78:AO78))</f>
        <v>-1269159.6481913552</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-4959999.5999999996</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-4959999.5999999996</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5" t="s">
        <v>562</v>
      </c>
      <c r="B97" s="485"/>
      <c r="C97" s="485"/>
      <c r="D97" s="485"/>
      <c r="E97" s="485"/>
      <c r="F97" s="485"/>
      <c r="G97" s="485"/>
      <c r="H97" s="485"/>
      <c r="I97" s="485"/>
      <c r="J97" s="485"/>
      <c r="K97" s="485"/>
      <c r="L97" s="485"/>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-4731971.0526141189</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-4731971.0526141189</v>
      </c>
      <c r="AR99" s="324"/>
      <c r="AS99" s="324"/>
    </row>
    <row r="100" spans="1:71" s="328" customFormat="1" hidden="1" x14ac:dyDescent="0.2">
      <c r="A100" s="326">
        <f>AQ99</f>
        <v>-4731971.0526141189</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6" t="s">
        <v>576</v>
      </c>
      <c r="C116" s="487"/>
      <c r="D116" s="486" t="s">
        <v>577</v>
      </c>
      <c r="E116" s="487"/>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8" t="s">
        <v>284</v>
      </c>
      <c r="E122" s="353" t="s">
        <v>584</v>
      </c>
      <c r="F122" s="354">
        <v>35</v>
      </c>
      <c r="G122" s="479"/>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8"/>
      <c r="E123" s="353" t="s">
        <v>585</v>
      </c>
      <c r="F123" s="354">
        <v>30</v>
      </c>
      <c r="G123" s="479"/>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8"/>
      <c r="E124" s="353" t="s">
        <v>588</v>
      </c>
      <c r="F124" s="354">
        <v>30</v>
      </c>
      <c r="G124" s="479"/>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8"/>
      <c r="E125" s="353" t="s">
        <v>589</v>
      </c>
      <c r="F125" s="354">
        <v>30</v>
      </c>
      <c r="G125" s="479"/>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4959999.5999999996</v>
      </c>
      <c r="C126" s="359">
        <f>'6.2. Паспорт фин осв ввод'!D24*1000000</f>
        <v>4959999.5999999996</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SheetLayoutView="80" workbookViewId="0">
      <selection activeCell="G53" sqref="G53: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5" t="str">
        <f>'1. паспорт местоположение'!A5:C5</f>
        <v>Год раскрытия информации: 2022 год</v>
      </c>
      <c r="B5" s="415"/>
      <c r="C5" s="415"/>
      <c r="D5" s="415"/>
      <c r="E5" s="415"/>
      <c r="F5" s="415"/>
      <c r="G5" s="415"/>
      <c r="H5" s="415"/>
      <c r="I5" s="415"/>
      <c r="J5" s="415"/>
      <c r="K5" s="415"/>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5" t="s">
        <v>7</v>
      </c>
      <c r="B7" s="425"/>
      <c r="C7" s="425"/>
      <c r="D7" s="425"/>
      <c r="E7" s="425"/>
      <c r="F7" s="425"/>
      <c r="G7" s="425"/>
      <c r="H7" s="425"/>
      <c r="I7" s="425"/>
      <c r="J7" s="425"/>
      <c r="K7" s="425"/>
    </row>
    <row r="8" spans="1:43" ht="18.75" x14ac:dyDescent="0.25">
      <c r="A8" s="425"/>
      <c r="B8" s="425"/>
      <c r="C8" s="425"/>
      <c r="D8" s="425"/>
      <c r="E8" s="425"/>
      <c r="F8" s="425"/>
      <c r="G8" s="425"/>
      <c r="H8" s="425"/>
      <c r="I8" s="425"/>
      <c r="J8" s="425"/>
      <c r="K8" s="425"/>
    </row>
    <row r="9" spans="1:43" x14ac:dyDescent="0.25">
      <c r="A9" s="420" t="str">
        <f>'1. паспорт местоположение'!A9:C9</f>
        <v xml:space="preserve">Акционерное общество "Западная энергетическая компания" </v>
      </c>
      <c r="B9" s="420"/>
      <c r="C9" s="420"/>
      <c r="D9" s="420"/>
      <c r="E9" s="420"/>
      <c r="F9" s="420"/>
      <c r="G9" s="420"/>
      <c r="H9" s="420"/>
      <c r="I9" s="420"/>
      <c r="J9" s="420"/>
      <c r="K9" s="420"/>
    </row>
    <row r="10" spans="1:43" x14ac:dyDescent="0.25">
      <c r="A10" s="421" t="s">
        <v>6</v>
      </c>
      <c r="B10" s="421"/>
      <c r="C10" s="421"/>
      <c r="D10" s="421"/>
      <c r="E10" s="421"/>
      <c r="F10" s="421"/>
      <c r="G10" s="421"/>
      <c r="H10" s="421"/>
      <c r="I10" s="421"/>
      <c r="J10" s="421"/>
      <c r="K10" s="421"/>
    </row>
    <row r="11" spans="1:43" ht="18.75" x14ac:dyDescent="0.25">
      <c r="A11" s="425"/>
      <c r="B11" s="425"/>
      <c r="C11" s="425"/>
      <c r="D11" s="425"/>
      <c r="E11" s="425"/>
      <c r="F11" s="425"/>
      <c r="G11" s="425"/>
      <c r="H11" s="425"/>
      <c r="I11" s="425"/>
      <c r="J11" s="425"/>
      <c r="K11" s="425"/>
    </row>
    <row r="12" spans="1:43" x14ac:dyDescent="0.25">
      <c r="A12" s="426" t="str">
        <f>'1. паспорт местоположение'!A12:C12</f>
        <v>L_21-10</v>
      </c>
      <c r="B12" s="426"/>
      <c r="C12" s="426"/>
      <c r="D12" s="426"/>
      <c r="E12" s="426"/>
      <c r="F12" s="426"/>
      <c r="G12" s="426"/>
      <c r="H12" s="426"/>
      <c r="I12" s="426"/>
      <c r="J12" s="426"/>
      <c r="K12" s="426"/>
    </row>
    <row r="13" spans="1:43" x14ac:dyDescent="0.25">
      <c r="A13" s="421" t="s">
        <v>5</v>
      </c>
      <c r="B13" s="421"/>
      <c r="C13" s="421"/>
      <c r="D13" s="421"/>
      <c r="E13" s="421"/>
      <c r="F13" s="421"/>
      <c r="G13" s="421"/>
      <c r="H13" s="421"/>
      <c r="I13" s="421"/>
      <c r="J13" s="421"/>
      <c r="K13" s="421"/>
    </row>
    <row r="14" spans="1:43" ht="18.75" x14ac:dyDescent="0.25">
      <c r="A14" s="427"/>
      <c r="B14" s="427"/>
      <c r="C14" s="427"/>
      <c r="D14" s="427"/>
      <c r="E14" s="427"/>
      <c r="F14" s="427"/>
      <c r="G14" s="427"/>
      <c r="H14" s="427"/>
      <c r="I14" s="427"/>
      <c r="J14" s="427"/>
      <c r="K14" s="427"/>
    </row>
    <row r="15" spans="1:43" x14ac:dyDescent="0.25">
      <c r="A15" s="420" t="str">
        <f>'1. паспорт местоположение'!A15:C15</f>
        <v>Строительство сетей электроснабжения объекта "Мостовой переход через Калининградский залив" правый берег</v>
      </c>
      <c r="B15" s="420"/>
      <c r="C15" s="420"/>
      <c r="D15" s="420"/>
      <c r="E15" s="420"/>
      <c r="F15" s="420"/>
      <c r="G15" s="420"/>
      <c r="H15" s="420"/>
      <c r="I15" s="420"/>
      <c r="J15" s="420"/>
      <c r="K15" s="420"/>
    </row>
    <row r="16" spans="1:43" x14ac:dyDescent="0.25">
      <c r="A16" s="416" t="s">
        <v>4</v>
      </c>
      <c r="B16" s="416"/>
      <c r="C16" s="416"/>
      <c r="D16" s="416"/>
      <c r="E16" s="416"/>
      <c r="F16" s="416"/>
      <c r="G16" s="416"/>
      <c r="H16" s="416"/>
      <c r="I16" s="416"/>
      <c r="J16" s="416"/>
      <c r="K16" s="416"/>
    </row>
    <row r="17" spans="1:11" ht="15.75" customHeight="1" x14ac:dyDescent="0.25"/>
    <row r="18" spans="1:11" x14ac:dyDescent="0.25">
      <c r="K18" s="70"/>
    </row>
    <row r="19" spans="1:11" ht="15.75" customHeight="1" x14ac:dyDescent="0.25">
      <c r="A19" s="488" t="s">
        <v>392</v>
      </c>
      <c r="B19" s="488"/>
      <c r="C19" s="488"/>
      <c r="D19" s="488"/>
      <c r="E19" s="488"/>
      <c r="F19" s="488"/>
      <c r="G19" s="488"/>
      <c r="H19" s="488"/>
      <c r="I19" s="488"/>
      <c r="J19" s="488"/>
      <c r="K19" s="488"/>
    </row>
    <row r="20" spans="1:11" x14ac:dyDescent="0.25">
      <c r="A20" s="48"/>
      <c r="B20" s="48"/>
      <c r="C20" s="69"/>
      <c r="D20" s="69"/>
      <c r="E20" s="69"/>
      <c r="F20" s="69"/>
      <c r="G20" s="69"/>
      <c r="H20" s="69"/>
      <c r="I20" s="69"/>
      <c r="J20" s="69"/>
      <c r="K20" s="69"/>
    </row>
    <row r="21" spans="1:11" ht="28.5" customHeight="1" x14ac:dyDescent="0.25">
      <c r="A21" s="489" t="s">
        <v>199</v>
      </c>
      <c r="B21" s="489" t="s">
        <v>483</v>
      </c>
      <c r="C21" s="489" t="s">
        <v>351</v>
      </c>
      <c r="D21" s="489"/>
      <c r="E21" s="489"/>
      <c r="F21" s="489"/>
      <c r="G21" s="489"/>
      <c r="H21" s="489"/>
      <c r="I21" s="490" t="s">
        <v>198</v>
      </c>
      <c r="J21" s="491" t="s">
        <v>352</v>
      </c>
      <c r="K21" s="489" t="s">
        <v>197</v>
      </c>
    </row>
    <row r="22" spans="1:11" ht="58.5" customHeight="1" x14ac:dyDescent="0.25">
      <c r="A22" s="489"/>
      <c r="B22" s="489"/>
      <c r="C22" s="494" t="s">
        <v>534</v>
      </c>
      <c r="D22" s="494"/>
      <c r="E22" s="494" t="s">
        <v>9</v>
      </c>
      <c r="F22" s="494"/>
      <c r="G22" s="494" t="s">
        <v>535</v>
      </c>
      <c r="H22" s="494"/>
      <c r="I22" s="490"/>
      <c r="J22" s="492"/>
      <c r="K22" s="489"/>
    </row>
    <row r="23" spans="1:11" ht="31.5" x14ac:dyDescent="0.25">
      <c r="A23" s="489"/>
      <c r="B23" s="489"/>
      <c r="C23" s="199" t="s">
        <v>196</v>
      </c>
      <c r="D23" s="199" t="s">
        <v>195</v>
      </c>
      <c r="E23" s="199" t="s">
        <v>196</v>
      </c>
      <c r="F23" s="199" t="s">
        <v>195</v>
      </c>
      <c r="G23" s="199" t="s">
        <v>196</v>
      </c>
      <c r="H23" s="199" t="s">
        <v>195</v>
      </c>
      <c r="I23" s="490"/>
      <c r="J23" s="493"/>
      <c r="K23" s="489"/>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44335</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v>44335</v>
      </c>
      <c r="H31" s="206">
        <v>44561</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44335</v>
      </c>
      <c r="H35" s="206">
        <v>44561</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44636</v>
      </c>
      <c r="H40" s="206">
        <v>44650</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44650</v>
      </c>
      <c r="H43" s="206">
        <v>44835</v>
      </c>
      <c r="I43" s="218"/>
      <c r="J43" s="196"/>
      <c r="K43" s="196"/>
    </row>
    <row r="44" spans="1:11" x14ac:dyDescent="0.25">
      <c r="A44" s="204" t="s">
        <v>516</v>
      </c>
      <c r="B44" s="209" t="s">
        <v>189</v>
      </c>
      <c r="C44" s="233" t="s">
        <v>537</v>
      </c>
      <c r="D44" s="233" t="s">
        <v>537</v>
      </c>
      <c r="E44" s="217">
        <v>43084</v>
      </c>
      <c r="F44" s="217">
        <v>43266</v>
      </c>
      <c r="G44" s="206">
        <v>44650</v>
      </c>
      <c r="H44" s="206">
        <v>44835</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44682</v>
      </c>
      <c r="H47" s="234">
        <v>44896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44682</v>
      </c>
      <c r="H49" s="234">
        <v>44896</v>
      </c>
      <c r="I49" s="218"/>
      <c r="J49" s="196"/>
      <c r="K49" s="196"/>
    </row>
    <row r="50" spans="1:11" ht="78.75" x14ac:dyDescent="0.25">
      <c r="A50" s="207" t="s">
        <v>523</v>
      </c>
      <c r="B50" s="209" t="s">
        <v>522</v>
      </c>
      <c r="C50" s="206" t="s">
        <v>537</v>
      </c>
      <c r="D50" s="206" t="s">
        <v>537</v>
      </c>
      <c r="E50" s="217">
        <v>43343</v>
      </c>
      <c r="F50" s="217">
        <v>43343</v>
      </c>
      <c r="G50" s="234">
        <v>44896</v>
      </c>
      <c r="H50" s="206">
        <v>44926</v>
      </c>
      <c r="I50" s="218"/>
      <c r="J50" s="196"/>
      <c r="K50" s="196"/>
    </row>
    <row r="51" spans="1:11" ht="63" x14ac:dyDescent="0.25">
      <c r="A51" s="204" t="s">
        <v>525</v>
      </c>
      <c r="B51" s="209" t="s">
        <v>524</v>
      </c>
      <c r="C51" s="206" t="s">
        <v>537</v>
      </c>
      <c r="D51" s="206" t="s">
        <v>537</v>
      </c>
      <c r="E51" s="217">
        <v>43343</v>
      </c>
      <c r="F51" s="217">
        <v>43343</v>
      </c>
      <c r="G51" s="234">
        <v>44896</v>
      </c>
      <c r="H51" s="206">
        <v>44926</v>
      </c>
      <c r="I51" s="218"/>
      <c r="J51" s="196"/>
      <c r="K51" s="196"/>
    </row>
    <row r="52" spans="1:11" ht="63" x14ac:dyDescent="0.25">
      <c r="A52" s="204" t="s">
        <v>526</v>
      </c>
      <c r="B52" s="209" t="s">
        <v>185</v>
      </c>
      <c r="C52" s="206" t="s">
        <v>537</v>
      </c>
      <c r="D52" s="206" t="s">
        <v>537</v>
      </c>
      <c r="E52" s="217"/>
      <c r="F52" s="217"/>
      <c r="G52" s="206">
        <v>44682</v>
      </c>
      <c r="H52" s="206">
        <v>44926</v>
      </c>
      <c r="I52" s="218"/>
      <c r="J52" s="196"/>
      <c r="K52" s="196"/>
    </row>
    <row r="53" spans="1:11" ht="31.5" x14ac:dyDescent="0.25">
      <c r="A53" s="204" t="s">
        <v>528</v>
      </c>
      <c r="B53" s="209" t="s">
        <v>527</v>
      </c>
      <c r="C53" s="235" t="s">
        <v>537</v>
      </c>
      <c r="D53" s="235" t="s">
        <v>537</v>
      </c>
      <c r="E53" s="217">
        <v>43343</v>
      </c>
      <c r="F53" s="217">
        <v>43343</v>
      </c>
      <c r="G53" s="234">
        <v>44926</v>
      </c>
      <c r="H53" s="206">
        <v>44926</v>
      </c>
      <c r="I53" s="218"/>
      <c r="J53" s="196"/>
      <c r="K53" s="196"/>
    </row>
    <row r="54" spans="1:11" ht="31.5" x14ac:dyDescent="0.25">
      <c r="A54" s="204" t="s">
        <v>532</v>
      </c>
      <c r="B54" s="209" t="s">
        <v>184</v>
      </c>
      <c r="C54" s="235" t="s">
        <v>537</v>
      </c>
      <c r="D54" s="235" t="s">
        <v>537</v>
      </c>
      <c r="E54" s="217">
        <v>43353</v>
      </c>
      <c r="F54" s="217">
        <v>43353</v>
      </c>
      <c r="G54" s="234">
        <v>44926</v>
      </c>
      <c r="H54" s="206">
        <v>44926</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2022-02-25T12:41:32Z</dcterms:modified>
</cp:coreProperties>
</file>