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717AD1BD-37DE-4096-BB4B-E065BFDF2E44}" xr6:coauthVersionLast="47" xr6:coauthVersionMax="47" xr10:uidLastSave="{00000000-0000-0000-0000-000000000000}"/>
  <bookViews>
    <workbookView xWindow="-120" yWindow="-120" windowWidth="29040" windowHeight="15840" tabRatio="383" xr2:uid="{00000000-000D-0000-FFFF-FFFF00000000}"/>
  </bookViews>
  <sheets>
    <sheet name="ПС " sheetId="11" r:id="rId1"/>
    <sheet name="Лист2" sheetId="2" r:id="rId2"/>
    <sheet name="Лист3" sheetId="3" r:id="rId3"/>
  </sheets>
  <definedNames>
    <definedName name="_xlnm.Print_Area" localSheetId="0">'ПС '!$A$1:$L$83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4" i="11" l="1"/>
  <c r="H31" i="11"/>
  <c r="H30" i="11"/>
  <c r="H29" i="11"/>
  <c r="H28" i="11"/>
  <c r="H27" i="11"/>
  <c r="H26" i="11"/>
  <c r="H25" i="11" l="1"/>
  <c r="H24" i="11" l="1"/>
  <c r="H23" i="11"/>
  <c r="H22" i="11"/>
  <c r="H21" i="11"/>
  <c r="H20" i="11"/>
  <c r="H19" i="11"/>
  <c r="H18" i="11" l="1"/>
  <c r="H17" i="11"/>
  <c r="H16" i="11"/>
  <c r="H15" i="11"/>
  <c r="H14" i="11"/>
  <c r="H13" i="11"/>
  <c r="H12" i="11"/>
  <c r="L13" i="11" l="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12" i="11"/>
  <c r="L32" i="11" l="1"/>
  <c r="F32" i="11" l="1"/>
  <c r="E32" i="11"/>
  <c r="G32" i="11"/>
  <c r="J32" i="11"/>
  <c r="D32" i="11"/>
  <c r="F66" i="11"/>
  <c r="E66" i="11"/>
  <c r="D66" i="11"/>
  <c r="H65" i="11"/>
  <c r="H32" i="11" l="1"/>
  <c r="E67" i="11"/>
  <c r="D67" i="11"/>
  <c r="F67" i="11"/>
  <c r="F69" i="11" l="1"/>
  <c r="F70" i="11" s="1"/>
  <c r="E69" i="11"/>
  <c r="E70" i="11" s="1"/>
  <c r="D69" i="11"/>
  <c r="F72" i="11" l="1"/>
  <c r="E72" i="11"/>
  <c r="E73" i="11" s="1"/>
  <c r="E75" i="11" s="1"/>
  <c r="E76" i="11" s="1"/>
  <c r="D70" i="11"/>
  <c r="D72" i="11" s="1"/>
  <c r="F73" i="11" l="1"/>
  <c r="F75" i="11" s="1"/>
  <c r="D73" i="11"/>
  <c r="D75" i="11" l="1"/>
  <c r="D76" i="11" s="1"/>
  <c r="H76" i="11" s="1"/>
  <c r="G63" i="11"/>
  <c r="G67" i="11" s="1"/>
  <c r="H55" i="11"/>
  <c r="H56" i="11"/>
  <c r="H57" i="11"/>
  <c r="H58" i="11"/>
  <c r="H59" i="11"/>
  <c r="H60" i="11"/>
  <c r="H61" i="11"/>
  <c r="H62" i="11"/>
  <c r="G69" i="11" l="1"/>
  <c r="G70" i="11" s="1"/>
  <c r="H63" i="11"/>
  <c r="G72" i="11" l="1"/>
  <c r="G73" i="11" s="1"/>
  <c r="J77" i="11"/>
  <c r="G75" i="11" l="1"/>
  <c r="I63" i="11"/>
  <c r="J63" i="11"/>
  <c r="J67" i="11" l="1"/>
  <c r="J70" i="11" s="1"/>
  <c r="J73" i="11" s="1"/>
  <c r="H67" i="11"/>
  <c r="H34" i="11"/>
  <c r="H35" i="11"/>
  <c r="H36" i="11"/>
  <c r="H37" i="11"/>
  <c r="H38" i="11"/>
  <c r="H39" i="11"/>
  <c r="H40" i="11"/>
  <c r="H41" i="11"/>
  <c r="H42" i="11"/>
  <c r="D43" i="11"/>
  <c r="E43" i="11"/>
  <c r="F43" i="11"/>
  <c r="G43" i="11"/>
  <c r="H45" i="11"/>
  <c r="H46" i="11" s="1"/>
  <c r="E46" i="11"/>
  <c r="F46" i="11"/>
  <c r="G46" i="11"/>
  <c r="H48" i="11"/>
  <c r="H49" i="11" s="1"/>
  <c r="D49" i="11"/>
  <c r="E49" i="11"/>
  <c r="F49" i="11"/>
  <c r="G49" i="11"/>
  <c r="H51" i="11"/>
  <c r="H52" i="11" s="1"/>
  <c r="D52" i="11"/>
  <c r="E52" i="11"/>
  <c r="F52" i="11"/>
  <c r="G52" i="11"/>
  <c r="H69" i="11" l="1"/>
  <c r="H70" i="11" s="1"/>
  <c r="J78" i="11"/>
  <c r="F77" i="11"/>
  <c r="F78" i="11" s="1"/>
  <c r="F80" i="11" s="1"/>
  <c r="G77" i="11"/>
  <c r="G78" i="11" s="1"/>
  <c r="G80" i="11" s="1"/>
  <c r="H43" i="11"/>
  <c r="I20" i="11"/>
  <c r="I21" i="11" s="1"/>
  <c r="I17" i="11"/>
  <c r="I32" i="11" l="1"/>
  <c r="H72" i="11"/>
  <c r="H73" i="11" s="1"/>
  <c r="J81" i="11"/>
  <c r="I67" i="11" l="1"/>
  <c r="I70" i="11" s="1"/>
  <c r="H75" i="11"/>
  <c r="J82" i="11"/>
  <c r="J83" i="11" s="1"/>
  <c r="I72" i="11" l="1"/>
  <c r="I73" i="11" s="1"/>
  <c r="I76" i="11" s="1"/>
  <c r="I77" i="11" s="1"/>
  <c r="I78" i="11" l="1"/>
  <c r="I80" i="11" s="1"/>
  <c r="I81" i="11" s="1"/>
  <c r="I82" i="11" s="1"/>
  <c r="I83" i="11" s="1"/>
  <c r="H77" i="11"/>
  <c r="H78" i="11" s="1"/>
  <c r="E77" i="11"/>
  <c r="E78" i="11" s="1"/>
  <c r="E80" i="11" s="1"/>
  <c r="D77" i="11"/>
  <c r="D78" i="11" s="1"/>
  <c r="D80" i="11" s="1"/>
  <c r="F81" i="11"/>
  <c r="G81" i="11"/>
  <c r="H80" i="11" l="1"/>
  <c r="H81" i="11" s="1"/>
  <c r="G82" i="11"/>
  <c r="G83" i="11" s="1"/>
  <c r="F82" i="11"/>
  <c r="F83" i="11" s="1"/>
  <c r="D81" i="11"/>
  <c r="D82" i="11" l="1"/>
  <c r="D83" i="11" s="1"/>
  <c r="E81" i="11"/>
  <c r="H82" i="11" l="1"/>
  <c r="H83" i="11" s="1"/>
  <c r="E82" i="11"/>
  <c r="E83" i="11" s="1"/>
  <c r="D33" i="11"/>
</calcChain>
</file>

<file path=xl/sharedStrings.xml><?xml version="1.0" encoding="utf-8"?>
<sst xmlns="http://schemas.openxmlformats.org/spreadsheetml/2006/main" count="131" uniqueCount="120">
  <si>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</si>
  <si>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</si>
  <si>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</si>
  <si>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</si>
  <si>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</si>
  <si>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</si>
  <si>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</si>
  <si>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</si>
  <si>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</si>
  <si>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</si>
  <si>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</si>
  <si>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</si>
  <si>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</si>
  <si>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</si>
  <si>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</si>
  <si>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</si>
  <si>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Электроснабжение.</t>
  </si>
  <si>
    <t>РЗА</t>
  </si>
  <si>
    <t>АИИС КУЭ</t>
  </si>
  <si>
    <t>Вентиляция</t>
  </si>
  <si>
    <t>СОТ</t>
  </si>
  <si>
    <t>СС1</t>
  </si>
  <si>
    <t>Автоматическая охранная сигнализация</t>
  </si>
  <si>
    <t>Пожарная сигнализация.</t>
  </si>
  <si>
    <t>Непредвиденные затраты - 2,0%</t>
  </si>
  <si>
    <t>01-01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</si>
  <si>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</si>
  <si>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</si>
  <si>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</si>
  <si>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</si>
  <si>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</si>
  <si>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</si>
  <si>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</si>
  <si>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</si>
  <si>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</si>
  <si>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</si>
  <si>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</si>
  <si>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</si>
  <si>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</si>
  <si>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</si>
  <si>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</si>
  <si>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</si>
  <si>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</si>
  <si>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</si>
  <si>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1:</t>
  </si>
  <si>
    <t>Итого по Главе 2:</t>
  </si>
  <si>
    <t>03-01</t>
  </si>
  <si>
    <t>ВСЕГО по сводному сметному расчёту:</t>
  </si>
  <si>
    <t>Глава 1. ПС 110 кВ</t>
  </si>
  <si>
    <t>Глава 2. Пусконаладочные работы ПС 110 кВ</t>
  </si>
  <si>
    <t>Глава 3.  ВЛ 110 кВ</t>
  </si>
  <si>
    <t>Строительство ВЛ 110 кВ</t>
  </si>
  <si>
    <t>Итого по Главе  3:</t>
  </si>
  <si>
    <t>Глава 4. Вынос участков ВЛ 15-250  и  15-251</t>
  </si>
  <si>
    <t>04-01</t>
  </si>
  <si>
    <t>Вынос участков ВЛ 15-250  и  15-251</t>
  </si>
  <si>
    <t>Итого по Главе 4:</t>
  </si>
  <si>
    <t>НДС 18 %</t>
  </si>
  <si>
    <t>МДС 81-11.2000</t>
  </si>
  <si>
    <t xml:space="preserve">Средства на организацию и проведение подрядных торгов 0,168% (по итогам глав 1-4) </t>
  </si>
  <si>
    <t>Постановление №468 от 21.06.2010г.</t>
  </si>
  <si>
    <t>Глава 5. Проектно-изыскательские работы</t>
  </si>
  <si>
    <t xml:space="preserve"> Проектно-изыскательские работы</t>
  </si>
  <si>
    <t>Итого по главе 5:</t>
  </si>
  <si>
    <t>Телемеханика и связь</t>
  </si>
  <si>
    <t>Ограждение</t>
  </si>
  <si>
    <t>Вертикальная планировка</t>
  </si>
  <si>
    <t>Искусственные сооружения</t>
  </si>
  <si>
    <t>Контур заземления</t>
  </si>
  <si>
    <t>Устройство 2-х маслоприёмников</t>
  </si>
  <si>
    <t>Маслосборник</t>
  </si>
  <si>
    <t>Фундаменты и металлоконструкции под оборудование ОРУ 110/15  кВ</t>
  </si>
  <si>
    <t>Здание  ЗРУ-15</t>
  </si>
  <si>
    <t>Прокладка труб по территории подстанции</t>
  </si>
  <si>
    <t>Осуществление строительного контроля 2,14% (по итогам глав 1-5)</t>
  </si>
  <si>
    <t>01-11</t>
  </si>
  <si>
    <t>Устройство фундаментов и маслоприёмников под установки ТСН- 1,2; Т ДГР и ДГР-1; Т ДГР и ДГР-2</t>
  </si>
  <si>
    <t>Устройство дорожного покрытия</t>
  </si>
  <si>
    <t>01-12</t>
  </si>
  <si>
    <t>АИСКУЭ и КЭ</t>
  </si>
  <si>
    <t>01-13</t>
  </si>
  <si>
    <t>01-14</t>
  </si>
  <si>
    <t xml:space="preserve"> Электротехническте решения</t>
  </si>
  <si>
    <t xml:space="preserve"> АСУ-ТП</t>
  </si>
  <si>
    <t xml:space="preserve">Автоматическая установка охранной сигнализации </t>
  </si>
  <si>
    <t>01-15</t>
  </si>
  <si>
    <t>01-16</t>
  </si>
  <si>
    <t>Системы охранного телевидения</t>
  </si>
  <si>
    <t>Внешняя и внутриобъектная связь</t>
  </si>
  <si>
    <t>01-17</t>
  </si>
  <si>
    <t>01-18</t>
  </si>
  <si>
    <t>01-19</t>
  </si>
  <si>
    <t>Охранная сигнализация пнр</t>
  </si>
  <si>
    <t>Пожарная сигнализация пнр</t>
  </si>
  <si>
    <t>01-20</t>
  </si>
  <si>
    <t>Пожарная безопасность</t>
  </si>
  <si>
    <t>Итого по  главе 2:</t>
  </si>
  <si>
    <t xml:space="preserve">Глава 2. Пусконаладочные работы ПС </t>
  </si>
  <si>
    <t>Электроснабжение</t>
  </si>
  <si>
    <t xml:space="preserve">АИИС КУЭ </t>
  </si>
  <si>
    <t xml:space="preserve">АСУ ТП </t>
  </si>
  <si>
    <t xml:space="preserve">Вентиляция </t>
  </si>
  <si>
    <t xml:space="preserve">СОТ </t>
  </si>
  <si>
    <t xml:space="preserve">СС1 </t>
  </si>
  <si>
    <t>в т.ч.   Стоимость материалов</t>
  </si>
  <si>
    <t>Релейная защита и автоматика</t>
  </si>
  <si>
    <t>Глава 3. Проектно-изыскательские работы</t>
  </si>
  <si>
    <t>Итого по главе 3:</t>
  </si>
  <si>
    <t>ИТОГО ПО ГЛАВАМ 1,2,3</t>
  </si>
  <si>
    <t xml:space="preserve">Глава 4. Прочие работы и затраты </t>
  </si>
  <si>
    <t>Итого по главам : 1-4</t>
  </si>
  <si>
    <t>Глава 5. Содержание службы заказчика-застройщика</t>
  </si>
  <si>
    <t>Итого по главам : 1-5</t>
  </si>
  <si>
    <t>Глава 6.</t>
  </si>
  <si>
    <t>Итого по главе 6</t>
  </si>
  <si>
    <t>ИТОГО по главам 1-6</t>
  </si>
  <si>
    <t>Глава 7. Непредвиденные затраты</t>
  </si>
  <si>
    <t>ВСЕГО по главам (1-7)</t>
  </si>
  <si>
    <t xml:space="preserve">Строительство ПС 110 кВ "ЯЛТИНСКАЯ", расположенного по адресу: Калининградская область, </t>
  </si>
  <si>
    <t>Электроосвещение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</si>
</sst>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0"/>
    <numFmt numFmtId="165" formatCode="#,##0.00_р_."/>
    <numFmt numFmtId="166" formatCode="#,##0.000_р_."/>
    <numFmt numFmtId="167" formatCode="#,##0.00000_р_."/>
    <numFmt numFmtId="168" formatCode="#,##0.00000"/>
    <numFmt numFmtId="169" formatCode="#,##0.00\ _₽"/>
    <numFmt numFmtId="170" formatCode="#,##0.000;[Red]#,##0.000"/>
    <numFmt numFmtId="171" formatCode="#,##0.0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/>
    </xf>
    <xf numFmtId="0" fontId="8" fillId="0" borderId="2" xfId="0" applyFont="1" applyFill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49" fontId="8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/>
    </xf>
    <xf numFmtId="167" fontId="8" fillId="3" borderId="2" xfId="0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center" vertical="top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Fill="1" applyBorder="1" applyAlignment="1">
      <alignment horizontal="center"/>
    </xf>
    <xf numFmtId="169" fontId="9" fillId="0" borderId="2" xfId="0" applyNumberFormat="1" applyFont="1" applyFill="1" applyBorder="1" applyAlignment="1">
      <alignment horizontal="center"/>
    </xf>
    <xf numFmtId="169" fontId="0" fillId="0" borderId="2" xfId="0" applyNumberFormat="1" applyBorder="1" applyAlignment="1">
      <alignment horizontal="center" vertical="center"/>
    </xf>
    <xf numFmtId="169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wrapText="1"/>
    </xf>
    <xf numFmtId="169" fontId="7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9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/>
    <xf numFmtId="49" fontId="7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170" fontId="8" fillId="0" borderId="2" xfId="0" applyNumberFormat="1" applyFont="1" applyFill="1" applyBorder="1" applyAlignment="1">
      <alignment vertical="center" wrapText="1"/>
    </xf>
    <xf numFmtId="170" fontId="8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vertical="top" wrapText="1"/>
    </xf>
    <xf numFmtId="165" fontId="7" fillId="4" borderId="4" xfId="0" applyNumberFormat="1" applyFont="1" applyFill="1" applyBorder="1" applyAlignment="1">
      <alignment vertical="top" wrapText="1"/>
    </xf>
    <xf numFmtId="164" fontId="0" fillId="4" borderId="0" xfId="0" applyNumberFormat="1" applyFill="1"/>
    <xf numFmtId="164" fontId="8" fillId="0" borderId="2" xfId="0" applyNumberFormat="1" applyFont="1" applyFill="1" applyBorder="1" applyAlignment="1">
      <alignment horizontal="center" vertical="center" wrapText="1"/>
    </xf>
    <xf numFmtId="169" fontId="1" fillId="4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9" fontId="1" fillId="0" borderId="2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9" fontId="0" fillId="0" borderId="0" xfId="0" applyNumberFormat="1" applyFill="1"/>
    <xf numFmtId="169" fontId="10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1" fontId="0" fillId="0" borderId="0" xfId="0" applyNumberFormat="1" applyFill="1"/>
    <xf numFmtId="171" fontId="0" fillId="0" borderId="0" xfId="0" applyNumberFormat="1"/>
    <xf numFmtId="49" fontId="6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4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83"/>
  <sheetViews>
    <sheetView tabSelected="1" zoomScaleNormal="100" workbookViewId="0">
      <selection activeCell="C80" sqref="C80"/>
    </sheetView>
  </sheetViews>
  <sheetFormatPr defaultRowHeight="15" x14ac:dyDescent="0.25"/>
  <cols>
    <col min="1" max="1" width="5" style="1" customWidth="1"/>
    <col min="2" max="2" width="14.28515625" style="2" customWidth="1"/>
    <col min="3" max="3" width="51" style="3" customWidth="1"/>
    <col min="4" max="4" width="14.5703125" style="4" customWidth="1"/>
    <col min="5" max="5" width="13.85546875" style="4" customWidth="1"/>
    <col min="6" max="6" width="14.7109375" style="4" customWidth="1"/>
    <col min="7" max="7" width="16.28515625" style="4" customWidth="1"/>
    <col min="8" max="8" width="18.7109375" style="4" customWidth="1"/>
    <col min="9" max="9" width="15.7109375" hidden="1" customWidth="1"/>
    <col min="10" max="10" width="14.7109375" hidden="1" customWidth="1"/>
    <col min="11" max="11" width="0" hidden="1" customWidth="1"/>
    <col min="12" max="12" width="21" hidden="1" customWidth="1"/>
  </cols>
  <sheetData>
    <row r="1" spans="1:12" x14ac:dyDescent="0.25">
      <c r="A1" s="86"/>
      <c r="B1" s="86"/>
      <c r="C1" s="87" t="s">
        <v>0</v>
      </c>
      <c r="D1" s="87"/>
      <c r="E1" s="87"/>
      <c r="F1" s="87"/>
      <c r="G1" s="87"/>
      <c r="H1" s="5"/>
    </row>
    <row r="2" spans="1:12" x14ac:dyDescent="0.25">
      <c r="A2" s="44"/>
      <c r="B2" s="44"/>
      <c r="C2" s="87" t="s">
        <v>118</v>
      </c>
      <c r="D2" s="87"/>
      <c r="E2" s="87"/>
      <c r="F2" s="87"/>
      <c r="G2" s="87"/>
      <c r="H2" s="5"/>
    </row>
    <row r="3" spans="1:12" x14ac:dyDescent="0.25">
      <c r="A3" s="44"/>
      <c r="B3" s="44"/>
      <c r="C3" s="88"/>
      <c r="D3" s="88"/>
      <c r="E3" s="88"/>
      <c r="F3" s="88"/>
      <c r="G3" s="88"/>
      <c r="H3" s="5"/>
    </row>
    <row r="4" spans="1:12" x14ac:dyDescent="0.25">
      <c r="A4" s="44"/>
      <c r="B4" s="6"/>
      <c r="C4" s="89" t="s">
        <v>1</v>
      </c>
      <c r="D4" s="89"/>
      <c r="E4" s="89"/>
      <c r="F4" s="89"/>
      <c r="G4" s="89"/>
      <c r="H4" s="5"/>
    </row>
    <row r="5" spans="1:12" x14ac:dyDescent="0.25">
      <c r="A5" s="44"/>
      <c r="B5" s="85"/>
      <c r="C5" s="85"/>
      <c r="D5" s="7"/>
      <c r="E5" s="5"/>
      <c r="F5" s="5"/>
      <c r="G5" s="5"/>
      <c r="H5" s="5"/>
    </row>
    <row r="6" spans="1:12" x14ac:dyDescent="0.25">
      <c r="A6" s="97" t="s">
        <v>2</v>
      </c>
      <c r="B6" s="98" t="s">
        <v>3</v>
      </c>
      <c r="C6" s="97" t="s">
        <v>4</v>
      </c>
      <c r="D6" s="99" t="s">
        <v>5</v>
      </c>
      <c r="E6" s="99"/>
      <c r="F6" s="99"/>
      <c r="G6" s="99"/>
      <c r="H6" s="97" t="s">
        <v>6</v>
      </c>
      <c r="J6" s="90" t="s">
        <v>104</v>
      </c>
    </row>
    <row r="7" spans="1:12" x14ac:dyDescent="0.25">
      <c r="A7" s="97"/>
      <c r="B7" s="98"/>
      <c r="C7" s="97"/>
      <c r="D7" s="97" t="s">
        <v>7</v>
      </c>
      <c r="E7" s="97" t="s">
        <v>8</v>
      </c>
      <c r="F7" s="97" t="s">
        <v>9</v>
      </c>
      <c r="G7" s="97" t="s">
        <v>15</v>
      </c>
      <c r="H7" s="97"/>
      <c r="J7" s="91"/>
      <c r="L7" s="76"/>
    </row>
    <row r="8" spans="1:12" x14ac:dyDescent="0.25">
      <c r="A8" s="97"/>
      <c r="B8" s="98"/>
      <c r="C8" s="97"/>
      <c r="D8" s="97"/>
      <c r="E8" s="97"/>
      <c r="F8" s="97"/>
      <c r="G8" s="97"/>
      <c r="H8" s="97"/>
      <c r="J8" s="91"/>
      <c r="L8" s="76"/>
    </row>
    <row r="9" spans="1:12" x14ac:dyDescent="0.25">
      <c r="A9" s="97"/>
      <c r="B9" s="98"/>
      <c r="C9" s="97"/>
      <c r="D9" s="97"/>
      <c r="E9" s="97"/>
      <c r="F9" s="97"/>
      <c r="G9" s="97"/>
      <c r="H9" s="97"/>
      <c r="J9" s="92"/>
      <c r="L9" s="76"/>
    </row>
    <row r="10" spans="1:12" x14ac:dyDescent="0.25">
      <c r="A10" s="47">
        <v>1</v>
      </c>
      <c r="B10" s="8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J10" s="42"/>
      <c r="L10" s="76"/>
    </row>
    <row r="11" spans="1:12" x14ac:dyDescent="0.25">
      <c r="A11" s="21">
        <v>1</v>
      </c>
      <c r="B11" s="100" t="s">
        <v>48</v>
      </c>
      <c r="C11" s="101"/>
      <c r="D11" s="28"/>
      <c r="E11" s="28"/>
      <c r="F11" s="65"/>
      <c r="G11" s="28"/>
      <c r="H11" s="58"/>
      <c r="J11" s="42"/>
      <c r="L11" s="76"/>
    </row>
    <row r="12" spans="1:12" x14ac:dyDescent="0.25">
      <c r="A12" s="21">
        <v>2</v>
      </c>
      <c r="B12" s="50" t="s">
        <v>25</v>
      </c>
      <c r="C12" s="51" t="s">
        <v>66</v>
      </c>
      <c r="D12" s="25">
        <v>482.39699999999999</v>
      </c>
      <c r="E12" s="25">
        <v>0</v>
      </c>
      <c r="F12" s="25">
        <v>0</v>
      </c>
      <c r="G12" s="43">
        <v>0</v>
      </c>
      <c r="H12" s="59">
        <f t="shared" ref="H12:H18" si="0">D12+E12+F12+G12</f>
        <v>482.39699999999999</v>
      </c>
      <c r="I12" s="52"/>
      <c r="J12" s="60">
        <v>0</v>
      </c>
      <c r="K12">
        <v>1.5355000000000001</v>
      </c>
      <c r="L12" s="84">
        <f>H12*K12</f>
        <v>740.72059350000006</v>
      </c>
    </row>
    <row r="13" spans="1:12" x14ac:dyDescent="0.25">
      <c r="A13" s="45">
        <v>3</v>
      </c>
      <c r="B13" s="14" t="s">
        <v>26</v>
      </c>
      <c r="C13" s="79" t="s">
        <v>69</v>
      </c>
      <c r="D13" s="25">
        <v>1306.73</v>
      </c>
      <c r="E13" s="25">
        <v>134.33000000000001</v>
      </c>
      <c r="F13" s="25">
        <v>0</v>
      </c>
      <c r="G13" s="43">
        <v>0</v>
      </c>
      <c r="H13" s="59">
        <f t="shared" si="0"/>
        <v>1441.06</v>
      </c>
      <c r="I13" s="29"/>
      <c r="J13" s="61">
        <v>183.82</v>
      </c>
      <c r="K13">
        <v>1.5355000000000001</v>
      </c>
      <c r="L13" s="84">
        <f t="shared" ref="L13:L31" si="1">H13*K13</f>
        <v>2212.7476299999998</v>
      </c>
    </row>
    <row r="14" spans="1:12" x14ac:dyDescent="0.25">
      <c r="A14" s="21">
        <v>4</v>
      </c>
      <c r="B14" s="14" t="s">
        <v>27</v>
      </c>
      <c r="C14" s="79" t="s">
        <v>65</v>
      </c>
      <c r="D14" s="25">
        <v>2867.9650000000001</v>
      </c>
      <c r="E14" s="25">
        <v>943.52300000000002</v>
      </c>
      <c r="F14" s="25">
        <v>0</v>
      </c>
      <c r="G14" s="43">
        <v>0</v>
      </c>
      <c r="H14" s="59">
        <f t="shared" si="0"/>
        <v>3811.4880000000003</v>
      </c>
      <c r="I14" s="29"/>
      <c r="J14" s="61">
        <v>233.233</v>
      </c>
      <c r="K14">
        <v>1.5355000000000001</v>
      </c>
      <c r="L14" s="84">
        <f t="shared" si="1"/>
        <v>5852.5398240000004</v>
      </c>
    </row>
    <row r="15" spans="1:12" x14ac:dyDescent="0.25">
      <c r="A15" s="21">
        <v>5</v>
      </c>
      <c r="B15" s="14" t="s">
        <v>28</v>
      </c>
      <c r="C15" s="79" t="s">
        <v>68</v>
      </c>
      <c r="D15" s="25">
        <v>1078.9949999999999</v>
      </c>
      <c r="E15" s="25">
        <v>335.16699999999997</v>
      </c>
      <c r="F15" s="25">
        <v>0</v>
      </c>
      <c r="G15" s="43">
        <v>0</v>
      </c>
      <c r="H15" s="59">
        <f t="shared" si="0"/>
        <v>1414.1619999999998</v>
      </c>
      <c r="I15" s="29"/>
      <c r="J15" s="61">
        <v>142.63</v>
      </c>
      <c r="K15">
        <v>1.5355000000000001</v>
      </c>
      <c r="L15" s="84">
        <f t="shared" si="1"/>
        <v>2171.4457509999997</v>
      </c>
    </row>
    <row r="16" spans="1:12" x14ac:dyDescent="0.25">
      <c r="A16" s="21">
        <v>6</v>
      </c>
      <c r="B16" s="50" t="s">
        <v>29</v>
      </c>
      <c r="C16" s="79" t="s">
        <v>77</v>
      </c>
      <c r="D16" s="25">
        <v>15231.941000000001</v>
      </c>
      <c r="E16" s="25">
        <v>48.311999999999998</v>
      </c>
      <c r="F16" s="25">
        <v>0</v>
      </c>
      <c r="G16" s="43">
        <v>0</v>
      </c>
      <c r="H16" s="59">
        <f t="shared" si="0"/>
        <v>15280.253000000001</v>
      </c>
      <c r="I16" s="29">
        <v>119353.307</v>
      </c>
      <c r="J16" s="61">
        <v>6844.78</v>
      </c>
      <c r="K16">
        <v>1.5355000000000001</v>
      </c>
      <c r="L16" s="84">
        <f t="shared" si="1"/>
        <v>23462.828481500001</v>
      </c>
    </row>
    <row r="17" spans="1:12" x14ac:dyDescent="0.25">
      <c r="A17" s="21">
        <v>7</v>
      </c>
      <c r="B17" s="14" t="s">
        <v>30</v>
      </c>
      <c r="C17" s="79" t="s">
        <v>67</v>
      </c>
      <c r="D17" s="25">
        <v>1337.51</v>
      </c>
      <c r="E17" s="25">
        <v>0</v>
      </c>
      <c r="F17" s="25">
        <v>0</v>
      </c>
      <c r="G17" s="43">
        <v>0</v>
      </c>
      <c r="H17" s="59">
        <f t="shared" si="0"/>
        <v>1337.51</v>
      </c>
      <c r="I17" s="53">
        <f>I16-H16</f>
        <v>104073.054</v>
      </c>
      <c r="J17" s="61">
        <v>278.63</v>
      </c>
      <c r="K17">
        <v>1.5355000000000001</v>
      </c>
      <c r="L17" s="84">
        <f t="shared" si="1"/>
        <v>2053.7466050000003</v>
      </c>
    </row>
    <row r="18" spans="1:12" ht="24" x14ac:dyDescent="0.25">
      <c r="A18" s="21">
        <v>8</v>
      </c>
      <c r="B18" s="14" t="s">
        <v>31</v>
      </c>
      <c r="C18" s="79" t="s">
        <v>71</v>
      </c>
      <c r="D18" s="25">
        <v>3393.0059999999999</v>
      </c>
      <c r="E18" s="25">
        <v>2801.6559999999999</v>
      </c>
      <c r="F18" s="25">
        <v>0</v>
      </c>
      <c r="G18" s="43">
        <v>0</v>
      </c>
      <c r="H18" s="59">
        <f t="shared" si="0"/>
        <v>6194.6620000000003</v>
      </c>
      <c r="I18" s="29"/>
      <c r="J18" s="61">
        <v>154.08500000000001</v>
      </c>
      <c r="K18">
        <v>1.5355000000000001</v>
      </c>
      <c r="L18" s="84">
        <f t="shared" si="1"/>
        <v>9511.9035010000007</v>
      </c>
    </row>
    <row r="19" spans="1:12" x14ac:dyDescent="0.25">
      <c r="A19" s="82">
        <v>9</v>
      </c>
      <c r="B19" s="14" t="s">
        <v>32</v>
      </c>
      <c r="C19" s="79" t="s">
        <v>70</v>
      </c>
      <c r="D19" s="25">
        <v>4826.6890000000003</v>
      </c>
      <c r="E19" s="25">
        <v>2.5710000000000002</v>
      </c>
      <c r="F19" s="25">
        <v>0</v>
      </c>
      <c r="G19" s="43">
        <v>0</v>
      </c>
      <c r="H19" s="59">
        <f t="shared" ref="H19:H32" si="2">D19+E19+F19+G19</f>
        <v>4829.26</v>
      </c>
      <c r="I19" s="29">
        <v>25667.682000000001</v>
      </c>
      <c r="J19" s="61">
        <v>604.78700000000003</v>
      </c>
      <c r="K19">
        <v>1.5355000000000001</v>
      </c>
      <c r="L19" s="84">
        <f t="shared" si="1"/>
        <v>7415.3287300000011</v>
      </c>
    </row>
    <row r="20" spans="1:12" x14ac:dyDescent="0.25">
      <c r="A20" s="21">
        <v>10</v>
      </c>
      <c r="B20" s="50" t="s">
        <v>33</v>
      </c>
      <c r="C20" s="79" t="s">
        <v>72</v>
      </c>
      <c r="D20" s="25">
        <v>1496.6420000000001</v>
      </c>
      <c r="E20" s="25">
        <v>947.09400000000005</v>
      </c>
      <c r="F20" s="25">
        <v>32700</v>
      </c>
      <c r="G20" s="43">
        <v>0</v>
      </c>
      <c r="H20" s="59">
        <f t="shared" si="2"/>
        <v>35143.735999999997</v>
      </c>
      <c r="I20" s="53" t="e">
        <f>I19-#REF!</f>
        <v>#REF!</v>
      </c>
      <c r="J20" s="61">
        <v>85.025999999999996</v>
      </c>
      <c r="K20">
        <v>1.5355000000000001</v>
      </c>
      <c r="L20" s="84">
        <f t="shared" si="1"/>
        <v>53963.206628</v>
      </c>
    </row>
    <row r="21" spans="1:12" x14ac:dyDescent="0.25">
      <c r="A21" s="21">
        <v>11</v>
      </c>
      <c r="B21" s="54" t="s">
        <v>34</v>
      </c>
      <c r="C21" s="80" t="s">
        <v>73</v>
      </c>
      <c r="D21" s="48">
        <v>1211.3820000000001</v>
      </c>
      <c r="E21" s="48">
        <v>78.522999999999996</v>
      </c>
      <c r="F21" s="48">
        <v>0</v>
      </c>
      <c r="G21" s="49">
        <v>0</v>
      </c>
      <c r="H21" s="59">
        <f t="shared" si="2"/>
        <v>1289.905</v>
      </c>
      <c r="I21" s="53" t="e">
        <f>F19+I20</f>
        <v>#REF!</v>
      </c>
      <c r="J21" s="62">
        <v>166.214</v>
      </c>
      <c r="K21">
        <v>1.5355000000000001</v>
      </c>
      <c r="L21" s="84">
        <f t="shared" si="1"/>
        <v>1980.6491275000001</v>
      </c>
    </row>
    <row r="22" spans="1:12" ht="25.5" x14ac:dyDescent="0.25">
      <c r="A22" s="21">
        <v>12</v>
      </c>
      <c r="B22" s="55" t="s">
        <v>75</v>
      </c>
      <c r="C22" s="51" t="s">
        <v>76</v>
      </c>
      <c r="D22" s="64">
        <v>1691.9590000000001</v>
      </c>
      <c r="E22" s="64">
        <v>207.65299999999999</v>
      </c>
      <c r="F22" s="64"/>
      <c r="G22" s="49">
        <v>0</v>
      </c>
      <c r="H22" s="59">
        <f t="shared" si="2"/>
        <v>1899.6120000000001</v>
      </c>
      <c r="I22" s="78"/>
      <c r="J22" s="63">
        <v>126.298</v>
      </c>
      <c r="K22">
        <v>1.5355000000000001</v>
      </c>
      <c r="L22" s="84">
        <f t="shared" si="1"/>
        <v>2916.8542260000004</v>
      </c>
    </row>
    <row r="23" spans="1:12" x14ac:dyDescent="0.25">
      <c r="A23" s="21">
        <v>13</v>
      </c>
      <c r="B23" s="55" t="s">
        <v>78</v>
      </c>
      <c r="C23" s="51" t="s">
        <v>105</v>
      </c>
      <c r="D23" s="64"/>
      <c r="E23" s="64">
        <v>728.35400000000004</v>
      </c>
      <c r="F23" s="64">
        <v>17108.906999999999</v>
      </c>
      <c r="G23" s="49">
        <v>0</v>
      </c>
      <c r="H23" s="59">
        <f t="shared" si="2"/>
        <v>17837.260999999999</v>
      </c>
      <c r="I23" s="78"/>
      <c r="J23" s="63">
        <v>124.98399999999999</v>
      </c>
      <c r="K23">
        <v>1.5355000000000001</v>
      </c>
      <c r="L23" s="84">
        <f t="shared" si="1"/>
        <v>27389.1142655</v>
      </c>
    </row>
    <row r="24" spans="1:12" x14ac:dyDescent="0.25">
      <c r="A24" s="21">
        <v>14</v>
      </c>
      <c r="B24" s="55" t="s">
        <v>80</v>
      </c>
      <c r="C24" s="51" t="s">
        <v>79</v>
      </c>
      <c r="D24" s="64"/>
      <c r="E24" s="64">
        <v>492.654</v>
      </c>
      <c r="F24" s="64">
        <v>4613.1909999999998</v>
      </c>
      <c r="G24" s="49">
        <v>0</v>
      </c>
      <c r="H24" s="59">
        <f t="shared" si="2"/>
        <v>5105.8449999999993</v>
      </c>
      <c r="I24" s="78"/>
      <c r="J24" s="63">
        <v>139.38999999999999</v>
      </c>
      <c r="K24">
        <v>1.5355000000000001</v>
      </c>
      <c r="L24" s="84">
        <f t="shared" si="1"/>
        <v>7840.0249974999997</v>
      </c>
    </row>
    <row r="25" spans="1:12" x14ac:dyDescent="0.25">
      <c r="A25" s="82">
        <v>15</v>
      </c>
      <c r="B25" s="55" t="s">
        <v>81</v>
      </c>
      <c r="C25" s="51" t="s">
        <v>82</v>
      </c>
      <c r="D25" s="64"/>
      <c r="E25" s="64">
        <v>7799.826</v>
      </c>
      <c r="F25" s="64">
        <v>119508.432</v>
      </c>
      <c r="G25" s="49">
        <v>0</v>
      </c>
      <c r="H25" s="59">
        <f t="shared" si="2"/>
        <v>127308.258</v>
      </c>
      <c r="I25" s="78"/>
      <c r="J25" s="63">
        <v>3494.64</v>
      </c>
      <c r="K25">
        <v>1.5355000000000001</v>
      </c>
      <c r="L25" s="84">
        <f t="shared" si="1"/>
        <v>195481.830159</v>
      </c>
    </row>
    <row r="26" spans="1:12" x14ac:dyDescent="0.25">
      <c r="A26" s="21">
        <v>16</v>
      </c>
      <c r="B26" s="55" t="s">
        <v>85</v>
      </c>
      <c r="C26" s="51" t="s">
        <v>83</v>
      </c>
      <c r="D26" s="64"/>
      <c r="E26" s="64">
        <v>912.673</v>
      </c>
      <c r="F26" s="64">
        <v>7328.1710000000003</v>
      </c>
      <c r="G26" s="49">
        <v>0</v>
      </c>
      <c r="H26" s="59">
        <f t="shared" si="2"/>
        <v>8240.844000000001</v>
      </c>
      <c r="I26" s="78"/>
      <c r="J26" s="63">
        <v>798.60500000000002</v>
      </c>
      <c r="K26">
        <v>1.5355000000000001</v>
      </c>
      <c r="L26" s="84">
        <f t="shared" si="1"/>
        <v>12653.815962000002</v>
      </c>
    </row>
    <row r="27" spans="1:12" ht="18" customHeight="1" x14ac:dyDescent="0.25">
      <c r="A27" s="21">
        <v>17</v>
      </c>
      <c r="B27" s="55" t="s">
        <v>86</v>
      </c>
      <c r="C27" s="51" t="s">
        <v>84</v>
      </c>
      <c r="D27" s="64"/>
      <c r="E27" s="64">
        <v>168.47300000000001</v>
      </c>
      <c r="F27" s="64">
        <v>13.509</v>
      </c>
      <c r="G27" s="49">
        <v>0</v>
      </c>
      <c r="H27" s="59">
        <f t="shared" si="2"/>
        <v>181.98200000000003</v>
      </c>
      <c r="I27" s="78"/>
      <c r="J27" s="63">
        <v>81.863</v>
      </c>
      <c r="K27">
        <v>1.5355000000000001</v>
      </c>
      <c r="L27" s="84">
        <f t="shared" si="1"/>
        <v>279.43336100000005</v>
      </c>
    </row>
    <row r="28" spans="1:12" x14ac:dyDescent="0.25">
      <c r="A28" s="21">
        <v>18</v>
      </c>
      <c r="B28" s="55" t="s">
        <v>89</v>
      </c>
      <c r="C28" s="51" t="s">
        <v>87</v>
      </c>
      <c r="D28" s="64">
        <v>33.470999999999997</v>
      </c>
      <c r="E28" s="64">
        <v>835.43600000000004</v>
      </c>
      <c r="F28" s="64">
        <v>968.73800000000006</v>
      </c>
      <c r="G28" s="49">
        <v>0</v>
      </c>
      <c r="H28" s="59">
        <f t="shared" si="2"/>
        <v>1837.645</v>
      </c>
      <c r="I28" s="78"/>
      <c r="J28" s="63">
        <v>581.81100000000004</v>
      </c>
      <c r="K28">
        <v>1.5355000000000001</v>
      </c>
      <c r="L28" s="84">
        <f t="shared" si="1"/>
        <v>2821.7038975</v>
      </c>
    </row>
    <row r="29" spans="1:12" x14ac:dyDescent="0.25">
      <c r="A29" s="21">
        <v>19</v>
      </c>
      <c r="B29" s="55" t="s">
        <v>90</v>
      </c>
      <c r="C29" s="51" t="s">
        <v>119</v>
      </c>
      <c r="D29" s="64">
        <v>528.77499999999998</v>
      </c>
      <c r="E29" s="64">
        <v>1612.386</v>
      </c>
      <c r="F29" s="64">
        <v>245.184</v>
      </c>
      <c r="G29" s="49">
        <v>0</v>
      </c>
      <c r="H29" s="59">
        <f t="shared" si="2"/>
        <v>2386.3450000000003</v>
      </c>
      <c r="I29" s="78"/>
      <c r="J29" s="63">
        <v>1704.4570000000001</v>
      </c>
      <c r="K29">
        <v>1.5355000000000001</v>
      </c>
      <c r="L29" s="84">
        <f t="shared" si="1"/>
        <v>3664.2327475000006</v>
      </c>
    </row>
    <row r="30" spans="1:12" x14ac:dyDescent="0.25">
      <c r="A30" s="21">
        <v>20</v>
      </c>
      <c r="B30" s="55" t="s">
        <v>91</v>
      </c>
      <c r="C30" s="51" t="s">
        <v>88</v>
      </c>
      <c r="D30" s="64">
        <v>5.202</v>
      </c>
      <c r="E30" s="64">
        <v>101.851</v>
      </c>
      <c r="F30" s="64">
        <v>522.74400000000003</v>
      </c>
      <c r="G30" s="49">
        <v>0</v>
      </c>
      <c r="H30" s="59">
        <f t="shared" si="2"/>
        <v>629.79700000000003</v>
      </c>
      <c r="I30" s="78"/>
      <c r="J30" s="63">
        <v>455.69</v>
      </c>
      <c r="K30">
        <v>1.5355000000000001</v>
      </c>
      <c r="L30" s="84">
        <f t="shared" si="1"/>
        <v>967.05329350000011</v>
      </c>
    </row>
    <row r="31" spans="1:12" x14ac:dyDescent="0.25">
      <c r="A31" s="82">
        <v>21</v>
      </c>
      <c r="B31" s="55" t="s">
        <v>94</v>
      </c>
      <c r="C31" s="51" t="s">
        <v>95</v>
      </c>
      <c r="D31" s="64"/>
      <c r="E31" s="64">
        <v>2251.6909999999998</v>
      </c>
      <c r="F31" s="64"/>
      <c r="G31" s="49">
        <v>0</v>
      </c>
      <c r="H31" s="59">
        <f t="shared" si="2"/>
        <v>2251.6909999999998</v>
      </c>
      <c r="I31" s="78"/>
      <c r="J31" s="63">
        <v>1005.201</v>
      </c>
      <c r="K31">
        <v>1.5355000000000001</v>
      </c>
      <c r="L31" s="84">
        <f t="shared" si="1"/>
        <v>3457.4715305</v>
      </c>
    </row>
    <row r="32" spans="1:12" x14ac:dyDescent="0.25">
      <c r="A32" s="21">
        <v>22</v>
      </c>
      <c r="B32" s="9"/>
      <c r="C32" s="10" t="s">
        <v>44</v>
      </c>
      <c r="D32" s="11">
        <f>SUM(D12:D31)</f>
        <v>35492.663999999997</v>
      </c>
      <c r="E32" s="11">
        <f t="shared" ref="E32:J32" si="3">SUM(E12:E31)</f>
        <v>20402.172999999999</v>
      </c>
      <c r="F32" s="11">
        <f>SUM(F12:F31)</f>
        <v>183008.87600000002</v>
      </c>
      <c r="G32" s="11">
        <f t="shared" si="3"/>
        <v>0</v>
      </c>
      <c r="H32" s="59">
        <f t="shared" si="2"/>
        <v>238903.71300000002</v>
      </c>
      <c r="I32" s="11" t="e">
        <f t="shared" si="3"/>
        <v>#REF!</v>
      </c>
      <c r="J32" s="11">
        <f t="shared" si="3"/>
        <v>17206.144</v>
      </c>
      <c r="L32" s="83">
        <f>SUM(L12:L31)</f>
        <v>366836.65131149994</v>
      </c>
    </row>
    <row r="33" spans="1:12" ht="15" hidden="1" customHeight="1" x14ac:dyDescent="0.25">
      <c r="A33" s="21">
        <v>23</v>
      </c>
      <c r="B33" s="100" t="s">
        <v>49</v>
      </c>
      <c r="C33" s="101"/>
      <c r="D33" s="13">
        <f>SUM(D12:D32)</f>
        <v>70985.327999999994</v>
      </c>
      <c r="E33" s="13"/>
      <c r="F33" s="13"/>
      <c r="G33" s="13"/>
      <c r="H33" s="13"/>
      <c r="J33" s="39"/>
      <c r="L33" s="77"/>
    </row>
    <row r="34" spans="1:12" hidden="1" x14ac:dyDescent="0.25">
      <c r="A34" s="21">
        <v>24</v>
      </c>
      <c r="B34" s="14" t="s">
        <v>35</v>
      </c>
      <c r="C34" s="12" t="s">
        <v>16</v>
      </c>
      <c r="D34" s="19"/>
      <c r="E34" s="19"/>
      <c r="F34" s="19"/>
      <c r="G34" s="20">
        <v>0</v>
      </c>
      <c r="H34" s="19">
        <f>G34</f>
        <v>0</v>
      </c>
      <c r="J34" s="39"/>
      <c r="L34" s="77"/>
    </row>
    <row r="35" spans="1:12" hidden="1" x14ac:dyDescent="0.25">
      <c r="A35" s="21">
        <v>25</v>
      </c>
      <c r="B35" s="14" t="s">
        <v>36</v>
      </c>
      <c r="C35" s="12" t="s">
        <v>17</v>
      </c>
      <c r="D35" s="19"/>
      <c r="E35" s="19"/>
      <c r="F35" s="19"/>
      <c r="G35" s="20">
        <v>0</v>
      </c>
      <c r="H35" s="19">
        <f t="shared" ref="H35:H42" si="4">G35</f>
        <v>0</v>
      </c>
      <c r="J35" s="39"/>
      <c r="L35" s="77"/>
    </row>
    <row r="36" spans="1:12" hidden="1" x14ac:dyDescent="0.25">
      <c r="A36" s="21">
        <v>26</v>
      </c>
      <c r="B36" s="14" t="s">
        <v>37</v>
      </c>
      <c r="C36" s="12" t="s">
        <v>18</v>
      </c>
      <c r="D36" s="19"/>
      <c r="E36" s="19"/>
      <c r="F36" s="19"/>
      <c r="G36" s="20">
        <v>0</v>
      </c>
      <c r="H36" s="19">
        <f t="shared" si="4"/>
        <v>0</v>
      </c>
      <c r="J36" s="39"/>
      <c r="L36" s="77"/>
    </row>
    <row r="37" spans="1:12" hidden="1" x14ac:dyDescent="0.25">
      <c r="A37" s="82">
        <v>27</v>
      </c>
      <c r="B37" s="14" t="s">
        <v>38</v>
      </c>
      <c r="C37" s="12" t="s">
        <v>64</v>
      </c>
      <c r="D37" s="19"/>
      <c r="E37" s="19"/>
      <c r="F37" s="19"/>
      <c r="G37" s="20">
        <v>0</v>
      </c>
      <c r="H37" s="19">
        <f t="shared" si="4"/>
        <v>0</v>
      </c>
      <c r="J37" s="39"/>
      <c r="L37" s="77"/>
    </row>
    <row r="38" spans="1:12" hidden="1" x14ac:dyDescent="0.25">
      <c r="A38" s="21">
        <v>28</v>
      </c>
      <c r="B38" s="14" t="s">
        <v>39</v>
      </c>
      <c r="C38" s="12" t="s">
        <v>19</v>
      </c>
      <c r="D38" s="19"/>
      <c r="E38" s="19"/>
      <c r="F38" s="19"/>
      <c r="G38" s="20">
        <v>0</v>
      </c>
      <c r="H38" s="19">
        <f t="shared" si="4"/>
        <v>0</v>
      </c>
      <c r="J38" s="39"/>
      <c r="L38" s="77"/>
    </row>
    <row r="39" spans="1:12" hidden="1" x14ac:dyDescent="0.25">
      <c r="A39" s="21">
        <v>29</v>
      </c>
      <c r="B39" s="14" t="s">
        <v>40</v>
      </c>
      <c r="C39" s="12" t="s">
        <v>20</v>
      </c>
      <c r="D39" s="19"/>
      <c r="E39" s="19"/>
      <c r="F39" s="19"/>
      <c r="G39" s="20">
        <v>0</v>
      </c>
      <c r="H39" s="19">
        <f t="shared" si="4"/>
        <v>0</v>
      </c>
      <c r="J39" s="39"/>
      <c r="L39" s="77"/>
    </row>
    <row r="40" spans="1:12" hidden="1" x14ac:dyDescent="0.25">
      <c r="A40" s="21">
        <v>30</v>
      </c>
      <c r="B40" s="14" t="s">
        <v>41</v>
      </c>
      <c r="C40" s="12" t="s">
        <v>21</v>
      </c>
      <c r="D40" s="19"/>
      <c r="E40" s="19"/>
      <c r="F40" s="19"/>
      <c r="G40" s="20">
        <v>0</v>
      </c>
      <c r="H40" s="19">
        <f t="shared" si="4"/>
        <v>0</v>
      </c>
      <c r="J40" s="39"/>
      <c r="L40" s="77"/>
    </row>
    <row r="41" spans="1:12" hidden="1" x14ac:dyDescent="0.25">
      <c r="A41" s="21">
        <v>31</v>
      </c>
      <c r="B41" s="14" t="s">
        <v>42</v>
      </c>
      <c r="C41" s="12" t="s">
        <v>22</v>
      </c>
      <c r="D41" s="19"/>
      <c r="E41" s="19"/>
      <c r="F41" s="19"/>
      <c r="G41" s="20">
        <v>0</v>
      </c>
      <c r="H41" s="19">
        <f t="shared" si="4"/>
        <v>0</v>
      </c>
      <c r="J41" s="39"/>
      <c r="L41" s="77"/>
    </row>
    <row r="42" spans="1:12" hidden="1" x14ac:dyDescent="0.25">
      <c r="A42" s="21">
        <v>32</v>
      </c>
      <c r="B42" s="14" t="s">
        <v>43</v>
      </c>
      <c r="C42" s="12" t="s">
        <v>23</v>
      </c>
      <c r="D42" s="19"/>
      <c r="E42" s="19"/>
      <c r="F42" s="19"/>
      <c r="G42" s="20">
        <v>0</v>
      </c>
      <c r="H42" s="19">
        <f t="shared" si="4"/>
        <v>0</v>
      </c>
      <c r="J42" s="39"/>
      <c r="L42" s="77"/>
    </row>
    <row r="43" spans="1:12" hidden="1" x14ac:dyDescent="0.25">
      <c r="A43" s="82">
        <v>33</v>
      </c>
      <c r="B43" s="46"/>
      <c r="C43" s="16" t="s">
        <v>45</v>
      </c>
      <c r="D43" s="17">
        <f>SUM(D34:D42)</f>
        <v>0</v>
      </c>
      <c r="E43" s="17">
        <f t="shared" ref="E43:G43" si="5">SUM(E34:E42)</f>
        <v>0</v>
      </c>
      <c r="F43" s="17">
        <f t="shared" si="5"/>
        <v>0</v>
      </c>
      <c r="G43" s="17">
        <f t="shared" si="5"/>
        <v>0</v>
      </c>
      <c r="H43" s="19">
        <f>SUM(H34:H42)</f>
        <v>0</v>
      </c>
      <c r="J43" s="39"/>
      <c r="L43" s="77"/>
    </row>
    <row r="44" spans="1:12" s="29" customFormat="1" hidden="1" x14ac:dyDescent="0.25">
      <c r="A44" s="21">
        <v>34</v>
      </c>
      <c r="B44" s="14"/>
      <c r="C44" s="34" t="s">
        <v>50</v>
      </c>
      <c r="D44" s="19"/>
      <c r="E44" s="19"/>
      <c r="F44" s="19"/>
      <c r="G44" s="19"/>
      <c r="H44" s="19"/>
      <c r="I44" s="30"/>
      <c r="J44" s="40"/>
      <c r="L44" s="77"/>
    </row>
    <row r="45" spans="1:12" s="29" customFormat="1" hidden="1" x14ac:dyDescent="0.25">
      <c r="A45" s="21">
        <v>35</v>
      </c>
      <c r="B45" s="14" t="s">
        <v>46</v>
      </c>
      <c r="C45" s="12" t="s">
        <v>51</v>
      </c>
      <c r="D45" s="23">
        <v>0</v>
      </c>
      <c r="E45" s="23">
        <v>0</v>
      </c>
      <c r="F45" s="23"/>
      <c r="G45" s="23"/>
      <c r="H45" s="23">
        <f>SUM(D45:G45)</f>
        <v>0</v>
      </c>
      <c r="I45" s="30"/>
      <c r="J45" s="41">
        <v>0</v>
      </c>
      <c r="L45" s="77"/>
    </row>
    <row r="46" spans="1:12" s="29" customFormat="1" hidden="1" x14ac:dyDescent="0.25">
      <c r="A46" s="21">
        <v>36</v>
      </c>
      <c r="B46" s="14"/>
      <c r="C46" s="16" t="s">
        <v>52</v>
      </c>
      <c r="D46" s="17"/>
      <c r="E46" s="17">
        <f t="shared" ref="E46:H46" si="6">E45</f>
        <v>0</v>
      </c>
      <c r="F46" s="17">
        <f t="shared" si="6"/>
        <v>0</v>
      </c>
      <c r="G46" s="17">
        <f t="shared" si="6"/>
        <v>0</v>
      </c>
      <c r="H46" s="19">
        <f t="shared" si="6"/>
        <v>0</v>
      </c>
      <c r="I46" s="30"/>
      <c r="J46" s="40"/>
      <c r="L46" s="77"/>
    </row>
    <row r="47" spans="1:12" s="29" customFormat="1" hidden="1" x14ac:dyDescent="0.25">
      <c r="A47" s="21">
        <v>37</v>
      </c>
      <c r="B47" s="14"/>
      <c r="C47" s="34" t="s">
        <v>53</v>
      </c>
      <c r="D47" s="23"/>
      <c r="E47" s="23"/>
      <c r="F47" s="23"/>
      <c r="G47" s="23"/>
      <c r="H47" s="23"/>
      <c r="I47" s="30"/>
      <c r="J47" s="40"/>
      <c r="L47" s="77"/>
    </row>
    <row r="48" spans="1:12" s="29" customFormat="1" hidden="1" x14ac:dyDescent="0.25">
      <c r="A48" s="21">
        <v>38</v>
      </c>
      <c r="B48" s="14" t="s">
        <v>54</v>
      </c>
      <c r="C48" s="12" t="s">
        <v>55</v>
      </c>
      <c r="D48" s="23">
        <v>0</v>
      </c>
      <c r="E48" s="23">
        <v>0</v>
      </c>
      <c r="F48" s="23"/>
      <c r="G48" s="23">
        <v>0</v>
      </c>
      <c r="H48" s="23">
        <f>SUM(D48:G48)</f>
        <v>0</v>
      </c>
      <c r="I48" s="30"/>
      <c r="J48" s="41">
        <v>0</v>
      </c>
      <c r="L48" s="77"/>
    </row>
    <row r="49" spans="1:12" s="29" customFormat="1" hidden="1" x14ac:dyDescent="0.25">
      <c r="A49" s="82">
        <v>39</v>
      </c>
      <c r="B49" s="14"/>
      <c r="C49" s="16" t="s">
        <v>56</v>
      </c>
      <c r="D49" s="17">
        <f>D48</f>
        <v>0</v>
      </c>
      <c r="E49" s="17">
        <f t="shared" ref="E49:H49" si="7">E48</f>
        <v>0</v>
      </c>
      <c r="F49" s="17">
        <f t="shared" si="7"/>
        <v>0</v>
      </c>
      <c r="G49" s="17">
        <f t="shared" si="7"/>
        <v>0</v>
      </c>
      <c r="H49" s="19">
        <f t="shared" si="7"/>
        <v>0</v>
      </c>
      <c r="I49" s="30"/>
      <c r="J49" s="40"/>
      <c r="L49" s="77"/>
    </row>
    <row r="50" spans="1:12" s="29" customFormat="1" hidden="1" x14ac:dyDescent="0.25">
      <c r="A50" s="21">
        <v>40</v>
      </c>
      <c r="B50" s="14"/>
      <c r="C50" s="19" t="s">
        <v>61</v>
      </c>
      <c r="D50" s="19"/>
      <c r="E50" s="19"/>
      <c r="F50" s="19"/>
      <c r="G50" s="19"/>
      <c r="H50" s="19"/>
      <c r="I50" s="30"/>
      <c r="J50" s="40"/>
      <c r="L50" s="77"/>
    </row>
    <row r="51" spans="1:12" s="29" customFormat="1" hidden="1" x14ac:dyDescent="0.25">
      <c r="A51" s="21">
        <v>41</v>
      </c>
      <c r="B51" s="14"/>
      <c r="C51" s="12" t="s">
        <v>62</v>
      </c>
      <c r="D51" s="19"/>
      <c r="E51" s="19"/>
      <c r="F51" s="19"/>
      <c r="G51" s="23">
        <v>0</v>
      </c>
      <c r="H51" s="23">
        <f>G51</f>
        <v>0</v>
      </c>
      <c r="I51" s="30"/>
      <c r="J51" s="40"/>
      <c r="L51" s="77"/>
    </row>
    <row r="52" spans="1:12" s="29" customFormat="1" hidden="1" x14ac:dyDescent="0.25">
      <c r="A52" s="21">
        <v>42</v>
      </c>
      <c r="B52" s="14"/>
      <c r="C52" s="16" t="s">
        <v>63</v>
      </c>
      <c r="D52" s="17">
        <f>D51</f>
        <v>0</v>
      </c>
      <c r="E52" s="17">
        <f t="shared" ref="E52:H52" si="8">E51</f>
        <v>0</v>
      </c>
      <c r="F52" s="17">
        <f t="shared" si="8"/>
        <v>0</v>
      </c>
      <c r="G52" s="17">
        <f t="shared" si="8"/>
        <v>0</v>
      </c>
      <c r="H52" s="19">
        <f t="shared" si="8"/>
        <v>0</v>
      </c>
      <c r="I52" s="30"/>
      <c r="J52" s="40"/>
      <c r="L52" s="77"/>
    </row>
    <row r="53" spans="1:12" s="29" customFormat="1" x14ac:dyDescent="0.25">
      <c r="A53" s="21">
        <v>43</v>
      </c>
      <c r="B53" s="95" t="s">
        <v>97</v>
      </c>
      <c r="C53" s="96"/>
      <c r="D53" s="56"/>
      <c r="E53" s="56"/>
      <c r="F53" s="56"/>
      <c r="G53" s="56"/>
      <c r="H53" s="19"/>
      <c r="I53" s="57"/>
      <c r="J53" s="70"/>
      <c r="L53" s="77"/>
    </row>
    <row r="54" spans="1:12" s="29" customFormat="1" x14ac:dyDescent="0.25">
      <c r="A54" s="21">
        <v>44</v>
      </c>
      <c r="B54" s="50" t="s">
        <v>35</v>
      </c>
      <c r="C54" s="67" t="s">
        <v>98</v>
      </c>
      <c r="D54" s="56"/>
      <c r="E54" s="56"/>
      <c r="F54" s="56"/>
      <c r="G54" s="69">
        <v>3533.2429999999999</v>
      </c>
      <c r="H54" s="11">
        <f>G54</f>
        <v>3533.2429999999999</v>
      </c>
      <c r="I54" s="68"/>
      <c r="J54" s="71">
        <v>872.23500000000001</v>
      </c>
      <c r="L54" s="77"/>
    </row>
    <row r="55" spans="1:12" s="29" customFormat="1" x14ac:dyDescent="0.25">
      <c r="A55" s="82">
        <v>45</v>
      </c>
      <c r="B55" s="50" t="s">
        <v>36</v>
      </c>
      <c r="C55" s="66" t="s">
        <v>17</v>
      </c>
      <c r="D55" s="19"/>
      <c r="E55" s="19"/>
      <c r="F55" s="19"/>
      <c r="G55" s="69">
        <v>1606.548</v>
      </c>
      <c r="H55" s="11">
        <f t="shared" ref="H55:H62" si="9">G55</f>
        <v>1606.548</v>
      </c>
      <c r="I55" s="53"/>
      <c r="J55" s="72">
        <v>793.06500000000005</v>
      </c>
      <c r="L55" s="77"/>
    </row>
    <row r="56" spans="1:12" s="29" customFormat="1" x14ac:dyDescent="0.25">
      <c r="A56" s="21">
        <v>46</v>
      </c>
      <c r="B56" s="50" t="s">
        <v>37</v>
      </c>
      <c r="C56" s="66" t="s">
        <v>99</v>
      </c>
      <c r="D56" s="19"/>
      <c r="E56" s="19"/>
      <c r="F56" s="19"/>
      <c r="G56" s="69">
        <v>1900.9169999999999</v>
      </c>
      <c r="H56" s="11">
        <f t="shared" si="9"/>
        <v>1900.9169999999999</v>
      </c>
      <c r="I56" s="53"/>
      <c r="J56" s="72">
        <v>938.80799999999999</v>
      </c>
      <c r="L56" s="77"/>
    </row>
    <row r="57" spans="1:12" s="29" customFormat="1" x14ac:dyDescent="0.25">
      <c r="A57" s="21">
        <v>47</v>
      </c>
      <c r="B57" s="50" t="s">
        <v>38</v>
      </c>
      <c r="C57" s="66" t="s">
        <v>100</v>
      </c>
      <c r="D57" s="19"/>
      <c r="E57" s="19"/>
      <c r="F57" s="19"/>
      <c r="G57" s="69">
        <v>3224.17</v>
      </c>
      <c r="H57" s="11">
        <f t="shared" si="9"/>
        <v>3224.17</v>
      </c>
      <c r="I57" s="53"/>
      <c r="J57" s="72">
        <v>1592.325</v>
      </c>
      <c r="L57" s="77"/>
    </row>
    <row r="58" spans="1:12" s="29" customFormat="1" x14ac:dyDescent="0.25">
      <c r="A58" s="21">
        <v>48</v>
      </c>
      <c r="B58" s="50" t="s">
        <v>39</v>
      </c>
      <c r="C58" s="66" t="s">
        <v>101</v>
      </c>
      <c r="D58" s="19"/>
      <c r="E58" s="19"/>
      <c r="F58" s="19"/>
      <c r="G58" s="69">
        <v>53.698999999999998</v>
      </c>
      <c r="H58" s="11">
        <f t="shared" si="9"/>
        <v>53.698999999999998</v>
      </c>
      <c r="I58" s="53"/>
      <c r="J58" s="72">
        <v>26.52</v>
      </c>
      <c r="L58" s="77"/>
    </row>
    <row r="59" spans="1:12" s="29" customFormat="1" x14ac:dyDescent="0.25">
      <c r="A59" s="21">
        <v>49</v>
      </c>
      <c r="B59" s="50" t="s">
        <v>40</v>
      </c>
      <c r="C59" s="66" t="s">
        <v>102</v>
      </c>
      <c r="D59" s="19"/>
      <c r="E59" s="19"/>
      <c r="F59" s="19"/>
      <c r="G59" s="69">
        <v>42.234000000000002</v>
      </c>
      <c r="H59" s="11">
        <f t="shared" si="9"/>
        <v>42.234000000000002</v>
      </c>
      <c r="I59" s="53"/>
      <c r="J59" s="72">
        <v>20.859000000000002</v>
      </c>
      <c r="L59" s="77"/>
    </row>
    <row r="60" spans="1:12" s="29" customFormat="1" x14ac:dyDescent="0.25">
      <c r="A60" s="21">
        <v>50</v>
      </c>
      <c r="B60" s="50" t="s">
        <v>41</v>
      </c>
      <c r="C60" s="66" t="s">
        <v>103</v>
      </c>
      <c r="D60" s="19"/>
      <c r="E60" s="19"/>
      <c r="F60" s="19"/>
      <c r="G60" s="69">
        <v>304.42099999999999</v>
      </c>
      <c r="H60" s="11">
        <f t="shared" si="9"/>
        <v>304.42099999999999</v>
      </c>
      <c r="I60" s="53"/>
      <c r="J60" s="72">
        <v>50.115000000000002</v>
      </c>
      <c r="L60" s="77"/>
    </row>
    <row r="61" spans="1:12" s="29" customFormat="1" x14ac:dyDescent="0.25">
      <c r="A61" s="82">
        <v>51</v>
      </c>
      <c r="B61" s="50" t="s">
        <v>42</v>
      </c>
      <c r="C61" s="66" t="s">
        <v>92</v>
      </c>
      <c r="D61" s="19"/>
      <c r="E61" s="19"/>
      <c r="F61" s="19"/>
      <c r="G61" s="69">
        <v>621.46100000000001</v>
      </c>
      <c r="H61" s="11">
        <f t="shared" si="9"/>
        <v>621.46100000000001</v>
      </c>
      <c r="I61" s="53"/>
      <c r="J61" s="72">
        <v>102.307</v>
      </c>
      <c r="L61" s="77"/>
    </row>
    <row r="62" spans="1:12" s="29" customFormat="1" x14ac:dyDescent="0.25">
      <c r="A62" s="21">
        <v>52</v>
      </c>
      <c r="B62" s="50" t="s">
        <v>43</v>
      </c>
      <c r="C62" s="66" t="s">
        <v>93</v>
      </c>
      <c r="D62" s="19"/>
      <c r="E62" s="19"/>
      <c r="F62" s="19"/>
      <c r="G62" s="69">
        <v>655.71400000000006</v>
      </c>
      <c r="H62" s="11">
        <f t="shared" si="9"/>
        <v>655.71400000000006</v>
      </c>
      <c r="I62" s="53"/>
      <c r="J62" s="72">
        <v>107.946</v>
      </c>
      <c r="L62" s="77"/>
    </row>
    <row r="63" spans="1:12" s="29" customFormat="1" x14ac:dyDescent="0.25">
      <c r="A63" s="21">
        <v>53</v>
      </c>
      <c r="B63" s="50"/>
      <c r="C63" s="74" t="s">
        <v>96</v>
      </c>
      <c r="D63" s="17"/>
      <c r="E63" s="17"/>
      <c r="F63" s="17"/>
      <c r="G63" s="75">
        <f>SUM(G54:G62)</f>
        <v>11942.407000000001</v>
      </c>
      <c r="H63" s="75">
        <f>SUM(H54:H62)</f>
        <v>11942.407000000001</v>
      </c>
      <c r="I63" s="75">
        <f t="shared" ref="I63:J63" si="10">SUM(I54:I62)</f>
        <v>0</v>
      </c>
      <c r="J63" s="75">
        <f t="shared" si="10"/>
        <v>4504.18</v>
      </c>
      <c r="L63" s="77"/>
    </row>
    <row r="64" spans="1:12" s="29" customFormat="1" x14ac:dyDescent="0.25">
      <c r="A64" s="21">
        <v>54</v>
      </c>
      <c r="B64" s="14"/>
      <c r="C64" s="19" t="s">
        <v>106</v>
      </c>
      <c r="D64" s="19"/>
      <c r="E64" s="19"/>
      <c r="F64" s="19"/>
      <c r="G64" s="19"/>
      <c r="H64" s="19"/>
      <c r="I64" s="30"/>
      <c r="J64" s="40"/>
    </row>
    <row r="65" spans="1:12" s="29" customFormat="1" x14ac:dyDescent="0.25">
      <c r="A65" s="21">
        <v>55</v>
      </c>
      <c r="B65" s="14"/>
      <c r="C65" s="12" t="s">
        <v>62</v>
      </c>
      <c r="D65" s="19"/>
      <c r="E65" s="19"/>
      <c r="F65" s="19"/>
      <c r="G65" s="23">
        <v>0</v>
      </c>
      <c r="H65" s="23">
        <f>G65</f>
        <v>0</v>
      </c>
      <c r="I65" s="30"/>
      <c r="J65" s="40"/>
    </row>
    <row r="66" spans="1:12" s="29" customFormat="1" x14ac:dyDescent="0.25">
      <c r="A66" s="21">
        <v>56</v>
      </c>
      <c r="B66" s="14"/>
      <c r="C66" s="16" t="s">
        <v>107</v>
      </c>
      <c r="D66" s="17">
        <f>D65</f>
        <v>0</v>
      </c>
      <c r="E66" s="17">
        <f t="shared" ref="E66:F66" si="11">E65</f>
        <v>0</v>
      </c>
      <c r="F66" s="17">
        <f t="shared" si="11"/>
        <v>0</v>
      </c>
      <c r="G66" s="17">
        <v>0</v>
      </c>
      <c r="H66" s="17">
        <v>0</v>
      </c>
      <c r="I66" s="30"/>
      <c r="J66" s="40"/>
    </row>
    <row r="67" spans="1:12" s="29" customFormat="1" x14ac:dyDescent="0.25">
      <c r="A67" s="82">
        <v>57</v>
      </c>
      <c r="B67" s="14"/>
      <c r="C67" s="17" t="s">
        <v>108</v>
      </c>
      <c r="D67" s="17">
        <f>D32+D63+D66</f>
        <v>35492.663999999997</v>
      </c>
      <c r="E67" s="17">
        <f t="shared" ref="E67:J67" si="12">E32+E63+E66</f>
        <v>20402.172999999999</v>
      </c>
      <c r="F67" s="17">
        <f t="shared" si="12"/>
        <v>183008.87600000002</v>
      </c>
      <c r="G67" s="17">
        <f t="shared" si="12"/>
        <v>11942.407000000001</v>
      </c>
      <c r="H67" s="17">
        <f t="shared" si="12"/>
        <v>250846.12000000002</v>
      </c>
      <c r="I67" s="17" t="e">
        <f t="shared" si="12"/>
        <v>#REF!</v>
      </c>
      <c r="J67" s="17">
        <f t="shared" si="12"/>
        <v>21710.324000000001</v>
      </c>
    </row>
    <row r="68" spans="1:12" s="29" customFormat="1" x14ac:dyDescent="0.25">
      <c r="A68" s="21">
        <v>58</v>
      </c>
      <c r="B68" s="93" t="s">
        <v>109</v>
      </c>
      <c r="C68" s="94"/>
      <c r="D68" s="19"/>
      <c r="E68" s="19"/>
      <c r="F68" s="19"/>
      <c r="G68" s="23"/>
      <c r="H68" s="19"/>
      <c r="I68" s="30"/>
      <c r="J68" s="73"/>
      <c r="L68" s="77"/>
    </row>
    <row r="69" spans="1:12" s="29" customFormat="1" ht="24" x14ac:dyDescent="0.25">
      <c r="A69" s="21">
        <v>59</v>
      </c>
      <c r="B69" s="14" t="s">
        <v>58</v>
      </c>
      <c r="C69" s="12" t="s">
        <v>59</v>
      </c>
      <c r="D69" s="19">
        <f>D67*0.00168</f>
        <v>59.627675519999997</v>
      </c>
      <c r="E69" s="19">
        <f t="shared" ref="E69:H69" si="13">E67*0.00168</f>
        <v>34.275650640000002</v>
      </c>
      <c r="F69" s="19">
        <f t="shared" si="13"/>
        <v>307.45491168000007</v>
      </c>
      <c r="G69" s="19">
        <f t="shared" si="13"/>
        <v>20.063243760000002</v>
      </c>
      <c r="H69" s="19">
        <f t="shared" si="13"/>
        <v>421.42148160000005</v>
      </c>
      <c r="I69" s="30"/>
      <c r="J69" s="40"/>
      <c r="L69" s="77"/>
    </row>
    <row r="70" spans="1:12" s="29" customFormat="1" x14ac:dyDescent="0.25">
      <c r="A70" s="21">
        <v>60</v>
      </c>
      <c r="B70" s="14"/>
      <c r="C70" s="17" t="s">
        <v>110</v>
      </c>
      <c r="D70" s="17">
        <f>D67+D69</f>
        <v>35552.291675519999</v>
      </c>
      <c r="E70" s="17">
        <f t="shared" ref="E70:G70" si="14">E67+E69</f>
        <v>20436.448650639999</v>
      </c>
      <c r="F70" s="17">
        <f t="shared" si="14"/>
        <v>183316.33091168001</v>
      </c>
      <c r="G70" s="17">
        <f t="shared" si="14"/>
        <v>11962.470243760001</v>
      </c>
      <c r="H70" s="17">
        <f t="shared" ref="H70:J70" si="15">H67+H69</f>
        <v>251267.54148160003</v>
      </c>
      <c r="I70" s="17" t="e">
        <f t="shared" si="15"/>
        <v>#REF!</v>
      </c>
      <c r="J70" s="17">
        <f t="shared" si="15"/>
        <v>21710.324000000001</v>
      </c>
      <c r="L70" s="77"/>
    </row>
    <row r="71" spans="1:12" s="29" customFormat="1" ht="25.5" x14ac:dyDescent="0.25">
      <c r="A71" s="21">
        <v>61</v>
      </c>
      <c r="B71" s="14"/>
      <c r="C71" s="34" t="s">
        <v>111</v>
      </c>
      <c r="D71" s="19"/>
      <c r="E71" s="19"/>
      <c r="F71" s="19"/>
      <c r="G71" s="19"/>
      <c r="H71" s="19"/>
      <c r="I71" s="30"/>
      <c r="J71" s="40"/>
      <c r="L71" s="77"/>
    </row>
    <row r="72" spans="1:12" s="29" customFormat="1" ht="36" x14ac:dyDescent="0.25">
      <c r="A72" s="21">
        <v>62</v>
      </c>
      <c r="B72" s="14" t="s">
        <v>60</v>
      </c>
      <c r="C72" s="12" t="s">
        <v>74</v>
      </c>
      <c r="D72" s="19">
        <f>D70*0.0214</f>
        <v>760.81904185612791</v>
      </c>
      <c r="E72" s="19">
        <f t="shared" ref="E72:I72" si="16">E70*0.0214</f>
        <v>437.34000112369597</v>
      </c>
      <c r="F72" s="19">
        <f t="shared" si="16"/>
        <v>3922.9694815099519</v>
      </c>
      <c r="G72" s="19">
        <f t="shared" si="16"/>
        <v>255.99686321646399</v>
      </c>
      <c r="H72" s="19">
        <f t="shared" si="16"/>
        <v>5377.12538770624</v>
      </c>
      <c r="I72" s="19" t="e">
        <f t="shared" si="16"/>
        <v>#REF!</v>
      </c>
      <c r="J72" s="40"/>
      <c r="L72" s="77"/>
    </row>
    <row r="73" spans="1:12" s="29" customFormat="1" x14ac:dyDescent="0.25">
      <c r="A73" s="82">
        <v>63</v>
      </c>
      <c r="B73" s="14"/>
      <c r="C73" s="17" t="s">
        <v>112</v>
      </c>
      <c r="D73" s="17">
        <f>D70+D72</f>
        <v>36313.110717376127</v>
      </c>
      <c r="E73" s="17">
        <f t="shared" ref="E73:G73" si="17">E70+E72</f>
        <v>20873.788651763694</v>
      </c>
      <c r="F73" s="17">
        <f t="shared" si="17"/>
        <v>187239.30039318997</v>
      </c>
      <c r="G73" s="17">
        <f t="shared" si="17"/>
        <v>12218.467106976464</v>
      </c>
      <c r="H73" s="17">
        <f t="shared" ref="H73:J73" si="18">H70+H72</f>
        <v>256644.66686930627</v>
      </c>
      <c r="I73" s="17" t="e">
        <f t="shared" si="18"/>
        <v>#REF!</v>
      </c>
      <c r="J73" s="17">
        <f t="shared" si="18"/>
        <v>21710.324000000001</v>
      </c>
      <c r="L73" s="77"/>
    </row>
    <row r="74" spans="1:12" x14ac:dyDescent="0.25">
      <c r="A74" s="21">
        <v>64</v>
      </c>
      <c r="C74" s="33" t="s">
        <v>113</v>
      </c>
      <c r="D74" s="19"/>
      <c r="E74" s="19"/>
      <c r="F74" s="19"/>
      <c r="G74" s="19"/>
      <c r="H74" s="19"/>
      <c r="J74" s="39"/>
      <c r="L74" s="76"/>
    </row>
    <row r="75" spans="1:12" ht="36" x14ac:dyDescent="0.25">
      <c r="A75" s="21">
        <v>65</v>
      </c>
      <c r="B75" s="24" t="s">
        <v>10</v>
      </c>
      <c r="C75" s="22" t="s">
        <v>11</v>
      </c>
      <c r="D75" s="23">
        <f>D73*0.039</f>
        <v>1416.2113179776688</v>
      </c>
      <c r="E75" s="23">
        <f t="shared" ref="E75:H75" si="19">E73*0.039</f>
        <v>814.07775741878413</v>
      </c>
      <c r="F75" s="23">
        <f t="shared" si="19"/>
        <v>7302.3327153344089</v>
      </c>
      <c r="G75" s="23">
        <f t="shared" si="19"/>
        <v>476.52021717208214</v>
      </c>
      <c r="H75" s="23">
        <f t="shared" si="19"/>
        <v>10009.142007902945</v>
      </c>
      <c r="J75" s="39"/>
      <c r="L75" s="76"/>
    </row>
    <row r="76" spans="1:12" ht="24" x14ac:dyDescent="0.25">
      <c r="A76" s="21">
        <v>66</v>
      </c>
      <c r="B76" s="46" t="s">
        <v>12</v>
      </c>
      <c r="C76" s="12" t="s">
        <v>13</v>
      </c>
      <c r="D76" s="23">
        <f>(D73+D75)*0.00756</f>
        <v>285.23367458727472</v>
      </c>
      <c r="E76" s="23">
        <f>(E73+E75)*0.00756</f>
        <v>163.96027005341955</v>
      </c>
      <c r="F76" s="23">
        <v>0</v>
      </c>
      <c r="G76" s="23">
        <v>0</v>
      </c>
      <c r="H76" s="23">
        <f>D76+E76</f>
        <v>449.19394464069427</v>
      </c>
      <c r="I76" s="23" t="e">
        <f t="shared" ref="I76" si="20">(I73+I75)*0.00756</f>
        <v>#REF!</v>
      </c>
      <c r="J76" s="23"/>
      <c r="L76" s="76"/>
    </row>
    <row r="77" spans="1:12" x14ac:dyDescent="0.25">
      <c r="A77" s="21">
        <v>67</v>
      </c>
      <c r="B77" s="46"/>
      <c r="C77" s="16" t="s">
        <v>114</v>
      </c>
      <c r="D77" s="17">
        <f>D75+D76</f>
        <v>1701.4449925649435</v>
      </c>
      <c r="E77" s="17">
        <f t="shared" ref="E77:J77" si="21">E75+E76</f>
        <v>978.03802747220368</v>
      </c>
      <c r="F77" s="17">
        <f t="shared" si="21"/>
        <v>7302.3327153344089</v>
      </c>
      <c r="G77" s="17">
        <f t="shared" si="21"/>
        <v>476.52021717208214</v>
      </c>
      <c r="H77" s="17">
        <f t="shared" si="21"/>
        <v>10458.335952543639</v>
      </c>
      <c r="I77" s="17" t="e">
        <f t="shared" si="21"/>
        <v>#REF!</v>
      </c>
      <c r="J77" s="17">
        <f t="shared" si="21"/>
        <v>0</v>
      </c>
      <c r="L77" s="76"/>
    </row>
    <row r="78" spans="1:12" x14ac:dyDescent="0.25">
      <c r="A78" s="21">
        <v>68</v>
      </c>
      <c r="B78" s="26"/>
      <c r="C78" s="16" t="s">
        <v>115</v>
      </c>
      <c r="D78" s="17">
        <f>D73+D77</f>
        <v>38014.555709941073</v>
      </c>
      <c r="E78" s="17">
        <f t="shared" ref="E78:J78" si="22">E73+E77</f>
        <v>21851.826679235899</v>
      </c>
      <c r="F78" s="17">
        <f t="shared" si="22"/>
        <v>194541.63310852437</v>
      </c>
      <c r="G78" s="17">
        <f t="shared" si="22"/>
        <v>12694.987324148547</v>
      </c>
      <c r="H78" s="17">
        <f t="shared" si="22"/>
        <v>267103.00282184989</v>
      </c>
      <c r="I78" s="17" t="e">
        <f t="shared" si="22"/>
        <v>#REF!</v>
      </c>
      <c r="J78" s="17">
        <f t="shared" si="22"/>
        <v>21710.324000000001</v>
      </c>
      <c r="L78" s="76"/>
    </row>
    <row r="79" spans="1:12" x14ac:dyDescent="0.25">
      <c r="A79" s="82">
        <v>69</v>
      </c>
      <c r="B79" s="102" t="s">
        <v>116</v>
      </c>
      <c r="C79" s="102"/>
      <c r="D79" s="23"/>
      <c r="E79" s="23"/>
      <c r="F79" s="23"/>
      <c r="G79" s="23"/>
      <c r="H79" s="23"/>
      <c r="J79" s="39"/>
      <c r="L79" s="76"/>
    </row>
    <row r="80" spans="1:12" ht="24" x14ac:dyDescent="0.25">
      <c r="A80" s="21">
        <v>70</v>
      </c>
      <c r="B80" s="31" t="s">
        <v>14</v>
      </c>
      <c r="C80" s="32" t="s">
        <v>24</v>
      </c>
      <c r="D80" s="17">
        <f>D78*0.02</f>
        <v>760.29111419882145</v>
      </c>
      <c r="E80" s="17">
        <f t="shared" ref="E80:G80" si="23">E78*0.02</f>
        <v>437.03653358471797</v>
      </c>
      <c r="F80" s="17">
        <f t="shared" si="23"/>
        <v>3890.8326621704873</v>
      </c>
      <c r="G80" s="17">
        <f t="shared" si="23"/>
        <v>253.89974648297095</v>
      </c>
      <c r="H80" s="17">
        <f>H78*0.02</f>
        <v>5342.0600564369979</v>
      </c>
      <c r="I80" s="17" t="e">
        <f t="shared" ref="I80" si="24">I78*0.02</f>
        <v>#REF!</v>
      </c>
      <c r="J80" s="17">
        <v>0</v>
      </c>
      <c r="L80" s="76"/>
    </row>
    <row r="81" spans="1:12" ht="27.75" customHeight="1" x14ac:dyDescent="0.25">
      <c r="A81" s="21">
        <v>71</v>
      </c>
      <c r="B81" s="46"/>
      <c r="C81" s="15" t="s">
        <v>117</v>
      </c>
      <c r="D81" s="81">
        <f>D78+D80</f>
        <v>38774.846824139895</v>
      </c>
      <c r="E81" s="81">
        <f t="shared" ref="E81:G81" si="25">E78+E80</f>
        <v>22288.863212820615</v>
      </c>
      <c r="F81" s="81">
        <f t="shared" si="25"/>
        <v>198432.46577069486</v>
      </c>
      <c r="G81" s="81">
        <f t="shared" si="25"/>
        <v>12948.887070631519</v>
      </c>
      <c r="H81" s="81">
        <f>H78+H80</f>
        <v>272445.06287828687</v>
      </c>
      <c r="I81" s="37" t="e">
        <f t="shared" ref="I81:J81" si="26">I78+I80</f>
        <v>#REF!</v>
      </c>
      <c r="J81" s="37">
        <f t="shared" si="26"/>
        <v>21710.324000000001</v>
      </c>
      <c r="L81" s="76"/>
    </row>
    <row r="82" spans="1:12" hidden="1" x14ac:dyDescent="0.25">
      <c r="A82" s="21">
        <v>72</v>
      </c>
      <c r="B82" s="46"/>
      <c r="C82" s="15" t="s">
        <v>57</v>
      </c>
      <c r="D82" s="18">
        <f>D81*0.18</f>
        <v>6979.4724283451806</v>
      </c>
      <c r="E82" s="18">
        <f t="shared" ref="E82:J82" si="27">E81*0.18</f>
        <v>4011.9953783077108</v>
      </c>
      <c r="F82" s="18">
        <f t="shared" si="27"/>
        <v>35717.843838725072</v>
      </c>
      <c r="G82" s="18">
        <f t="shared" si="27"/>
        <v>2330.7996727136733</v>
      </c>
      <c r="H82" s="37">
        <f t="shared" si="27"/>
        <v>49040.111318091636</v>
      </c>
      <c r="I82" s="37" t="e">
        <f t="shared" si="27"/>
        <v>#REF!</v>
      </c>
      <c r="J82" s="37">
        <f t="shared" si="27"/>
        <v>3907.8583199999998</v>
      </c>
      <c r="L82" s="76"/>
    </row>
    <row r="83" spans="1:12" hidden="1" x14ac:dyDescent="0.25">
      <c r="A83" s="21">
        <v>73</v>
      </c>
      <c r="B83" s="27"/>
      <c r="C83" s="35" t="s">
        <v>47</v>
      </c>
      <c r="D83" s="36">
        <f>D81+D82</f>
        <v>45754.319252485075</v>
      </c>
      <c r="E83" s="36">
        <f>E81+E82</f>
        <v>26300.858591128326</v>
      </c>
      <c r="F83" s="36">
        <f>F81+F82</f>
        <v>234150.30960941993</v>
      </c>
      <c r="G83" s="36">
        <f>G81+G82</f>
        <v>15279.686743345192</v>
      </c>
      <c r="H83" s="38">
        <f>H81+H82</f>
        <v>321485.1741963785</v>
      </c>
      <c r="I83" s="38" t="e">
        <f t="shared" ref="I83:J83" si="28">I81+I82</f>
        <v>#REF!</v>
      </c>
      <c r="J83" s="38">
        <f t="shared" si="28"/>
        <v>25618.18232</v>
      </c>
      <c r="L83" s="76"/>
    </row>
  </sheetData>
  <mergeCells count="21">
    <mergeCell ref="B79:C79"/>
    <mergeCell ref="D7:D9"/>
    <mergeCell ref="E7:E9"/>
    <mergeCell ref="F7:F9"/>
    <mergeCell ref="G7:G9"/>
    <mergeCell ref="B11:C11"/>
    <mergeCell ref="J6:J9"/>
    <mergeCell ref="B68:C68"/>
    <mergeCell ref="B53:C53"/>
    <mergeCell ref="A6:A9"/>
    <mergeCell ref="B6:B9"/>
    <mergeCell ref="C6:C9"/>
    <mergeCell ref="D6:G6"/>
    <mergeCell ref="H6:H9"/>
    <mergeCell ref="B33:C33"/>
    <mergeCell ref="B5:C5"/>
    <mergeCell ref="A1:B1"/>
    <mergeCell ref="C1:G1"/>
    <mergeCell ref="C2:G2"/>
    <mergeCell ref="C3:G3"/>
    <mergeCell ref="C4:G4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29" sqref="F2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ПС </vt:lpstr>
      <vt:lpstr>Лист2</vt:lpstr>
      <vt:lpstr>Лист3</vt:lpstr>
      <vt:lpstr>'ПС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2022-05-04T10:20:53Z</dcterms:modified>
</cp:coreProperties>
</file>