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М 22-12\паспорт, карта\"/>
    </mc:Choice>
  </mc:AlternateContent>
  <xr:revisionPtr revIDLastSave="0" documentId="13_ncr:1_{AA272B52-B488-4855-AAA4-BD89AA6FE9D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3" i="15" l="1"/>
  <c r="R33" i="15"/>
  <c r="AC33" i="15" s="1"/>
  <c r="AC25" i="15"/>
  <c r="AC26" i="15"/>
  <c r="AC28" i="15"/>
  <c r="AC29" i="15"/>
  <c r="AC31" i="15"/>
  <c r="AC32" i="15"/>
  <c r="AC34" i="15"/>
  <c r="AC35" i="15"/>
  <c r="AC36" i="15"/>
  <c r="AC37" i="15"/>
  <c r="AC38" i="15"/>
  <c r="AC39" i="15"/>
  <c r="AC40" i="15"/>
  <c r="AC41" i="15"/>
  <c r="AC42" i="15"/>
  <c r="AC43" i="15"/>
  <c r="AC44" i="15"/>
  <c r="AC45" i="15"/>
  <c r="AC46" i="15"/>
  <c r="AC47" i="15"/>
  <c r="AC48" i="15"/>
  <c r="AC49" i="15"/>
  <c r="AC50" i="15"/>
  <c r="AC51" i="15"/>
  <c r="AC53" i="15"/>
  <c r="AC54" i="15"/>
  <c r="AC55" i="15"/>
  <c r="AC56" i="15"/>
  <c r="AC57" i="15"/>
  <c r="AC58" i="15"/>
  <c r="AC59" i="15"/>
  <c r="AC60" i="15"/>
  <c r="AC61" i="15"/>
  <c r="AC62" i="15"/>
  <c r="AC63" i="15"/>
  <c r="AC64"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D30" i="15"/>
  <c r="R30" i="15" s="1"/>
  <c r="AC30" i="15" s="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D52" i="15" l="1"/>
  <c r="R52" i="15" s="1"/>
  <c r="AC52" i="15" s="1"/>
  <c r="C51" i="7" s="1"/>
  <c r="D27" i="15"/>
  <c r="B24" i="27"/>
  <c r="C106" i="27"/>
  <c r="D107" i="27"/>
  <c r="C80" i="27"/>
  <c r="H139" i="27"/>
  <c r="I138" i="27"/>
  <c r="D24" i="15" l="1"/>
  <c r="R27" i="15"/>
  <c r="AC27" i="15" s="1"/>
  <c r="B28" i="27"/>
  <c r="L60" i="27" s="1"/>
  <c r="B49" i="27"/>
  <c r="B58" i="27" s="1"/>
  <c r="B34" i="27"/>
  <c r="N62" i="27" s="1"/>
  <c r="V62" i="27" s="1"/>
  <c r="AD62" i="27" s="1"/>
  <c r="AD59" i="27" s="1"/>
  <c r="E107" i="27"/>
  <c r="D106" i="27"/>
  <c r="J138" i="27"/>
  <c r="J139" i="27"/>
  <c r="I139" i="27"/>
  <c r="R24" i="15" l="1"/>
  <c r="AC24" i="15" s="1"/>
  <c r="C50" i="7" s="1"/>
  <c r="B81" i="27"/>
  <c r="B79" i="27" s="1"/>
  <c r="C79" i="27" s="1"/>
  <c r="B66" i="27"/>
  <c r="B68" i="27" s="1"/>
  <c r="B80" i="27"/>
  <c r="K138" i="27"/>
  <c r="K139" i="27"/>
  <c r="F107" i="27"/>
  <c r="E106" i="27"/>
  <c r="G67" i="27" l="1"/>
  <c r="D67" i="27"/>
  <c r="C67" i="27"/>
  <c r="E67" i="27"/>
  <c r="F67" i="27"/>
  <c r="D79" i="27"/>
  <c r="E79" i="27" s="1"/>
  <c r="B70" i="27"/>
  <c r="B71" i="27" s="1"/>
  <c r="B78" i="27" s="1"/>
  <c r="B75" i="27"/>
  <c r="F106" i="27"/>
  <c r="G107" i="27"/>
  <c r="L139" i="27"/>
  <c r="L138" i="27"/>
  <c r="C76" i="27" l="1"/>
  <c r="C65" i="27"/>
  <c r="C59" i="27" s="1"/>
  <c r="C66" i="27" s="1"/>
  <c r="C68" i="27" s="1"/>
  <c r="G65" i="27"/>
  <c r="G59" i="27" s="1"/>
  <c r="F65" i="27"/>
  <c r="F59" i="27" s="1"/>
  <c r="F76" i="27"/>
  <c r="H67" i="27"/>
  <c r="G76" i="27"/>
  <c r="E76" i="27"/>
  <c r="E65" i="27"/>
  <c r="E59" i="27" s="1"/>
  <c r="E66" i="27" s="1"/>
  <c r="E68" i="27" s="1"/>
  <c r="D76" i="27"/>
  <c r="D65" i="27"/>
  <c r="D59" i="27" s="1"/>
  <c r="D66" i="27" s="1"/>
  <c r="D68" i="27" s="1"/>
  <c r="B83" i="27"/>
  <c r="B86" i="27" s="1"/>
  <c r="B72" i="27"/>
  <c r="M139" i="27"/>
  <c r="M138" i="27"/>
  <c r="G106" i="27"/>
  <c r="H107" i="27"/>
  <c r="B88" i="27"/>
  <c r="E75" i="27" l="1"/>
  <c r="E70" i="27"/>
  <c r="E71" i="27" s="1"/>
  <c r="E72" i="27" s="1"/>
  <c r="D75" i="27"/>
  <c r="D70" i="27"/>
  <c r="D71" i="27" s="1"/>
  <c r="D72" i="27" s="1"/>
  <c r="I67" i="27"/>
  <c r="H76" i="27"/>
  <c r="H65" i="27"/>
  <c r="H59" i="27" s="1"/>
  <c r="C70" i="27"/>
  <c r="C71" i="27" s="1"/>
  <c r="C75" i="27"/>
  <c r="B84" i="27"/>
  <c r="B89" i="27" s="1"/>
  <c r="B87" i="27"/>
  <c r="B90" i="27" s="1"/>
  <c r="N138" i="27"/>
  <c r="H106" i="27"/>
  <c r="J107" i="27"/>
  <c r="C72" i="27" l="1"/>
  <c r="C78" i="27"/>
  <c r="C83" i="27" s="1"/>
  <c r="I65" i="27"/>
  <c r="I59" i="27" s="1"/>
  <c r="J67" i="27"/>
  <c r="I76"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D78" i="27" l="1"/>
  <c r="D83" i="27" s="1"/>
  <c r="D86" i="27" s="1"/>
  <c r="K67" i="27"/>
  <c r="J76" i="27"/>
  <c r="J65" i="27"/>
  <c r="J59" i="27" s="1"/>
  <c r="C86" i="27"/>
  <c r="C88" i="27"/>
  <c r="C84" i="27"/>
  <c r="C89" i="27" s="1"/>
  <c r="F49" i="27"/>
  <c r="F58" i="27" s="1"/>
  <c r="P139" i="27"/>
  <c r="P138" i="27"/>
  <c r="D84" i="27" l="1"/>
  <c r="D89" i="27" s="1"/>
  <c r="D88" i="27"/>
  <c r="E78" i="27"/>
  <c r="E83" i="27" s="1"/>
  <c r="E84" i="27" s="1"/>
  <c r="L67" i="27"/>
  <c r="K76" i="27"/>
  <c r="K65" i="27"/>
  <c r="K59" i="27" s="1"/>
  <c r="C87" i="27"/>
  <c r="C90" i="27" s="1"/>
  <c r="D87" i="27"/>
  <c r="E88" i="27"/>
  <c r="E89" i="27"/>
  <c r="K106" i="27"/>
  <c r="G49" i="27" s="1"/>
  <c r="G58" i="27" s="1"/>
  <c r="Q138" i="27"/>
  <c r="F80" i="27"/>
  <c r="F66" i="27"/>
  <c r="F68" i="27" s="1"/>
  <c r="F79" i="27"/>
  <c r="E86" i="27" l="1"/>
  <c r="E87" i="27" s="1"/>
  <c r="E90" i="27" s="1"/>
  <c r="D90" i="27"/>
  <c r="L65" i="27"/>
  <c r="L59" i="27" s="1"/>
  <c r="M67" i="27"/>
  <c r="L76" i="27"/>
  <c r="G79" i="27"/>
  <c r="F70" i="27"/>
  <c r="F75" i="27"/>
  <c r="R138" i="27"/>
  <c r="R139" i="27"/>
  <c r="L106" i="27"/>
  <c r="H49" i="27" s="1"/>
  <c r="H58" i="27" s="1"/>
  <c r="Q139" i="27"/>
  <c r="G80" i="27"/>
  <c r="G66" i="27"/>
  <c r="G68" i="27" s="1"/>
  <c r="N67" i="27" l="1"/>
  <c r="M76" i="27"/>
  <c r="M65" i="27"/>
  <c r="M59" i="27" s="1"/>
  <c r="G75" i="27"/>
  <c r="G70" i="27"/>
  <c r="S138" i="27"/>
  <c r="S139" i="27"/>
  <c r="H66" i="27"/>
  <c r="H68" i="27" s="1"/>
  <c r="H80" i="27"/>
  <c r="H79" i="27"/>
  <c r="F71" i="27"/>
  <c r="M106" i="27"/>
  <c r="I49" i="27" s="1"/>
  <c r="I58" i="27" s="1"/>
  <c r="N76" i="27" l="1"/>
  <c r="O67" i="27"/>
  <c r="N65" i="27"/>
  <c r="N59" i="27" s="1"/>
  <c r="I79" i="27"/>
  <c r="F78" i="27"/>
  <c r="F83" i="27" s="1"/>
  <c r="F72" i="27"/>
  <c r="T139" i="27"/>
  <c r="T138" i="27"/>
  <c r="I80" i="27"/>
  <c r="I66" i="27"/>
  <c r="I68" i="27" s="1"/>
  <c r="G71" i="27"/>
  <c r="N106" i="27"/>
  <c r="J49" i="27" s="1"/>
  <c r="J58" i="27" s="1"/>
  <c r="H75" i="27"/>
  <c r="H70" i="27"/>
  <c r="O65" i="27" l="1"/>
  <c r="O59" i="27" s="1"/>
  <c r="P67" i="27"/>
  <c r="O76" i="27"/>
  <c r="J79" i="27"/>
  <c r="O106" i="27"/>
  <c r="K49" i="27" s="1"/>
  <c r="K58" i="27" s="1"/>
  <c r="F86" i="27"/>
  <c r="F84" i="27"/>
  <c r="F89" i="27" s="1"/>
  <c r="F88" i="27"/>
  <c r="H71" i="27"/>
  <c r="H72" i="27" s="1"/>
  <c r="J80" i="27"/>
  <c r="J66" i="27"/>
  <c r="J68" i="27" s="1"/>
  <c r="I75" i="27"/>
  <c r="I70" i="27"/>
  <c r="G78" i="27"/>
  <c r="G83" i="27" s="1"/>
  <c r="G86" i="27" s="1"/>
  <c r="G72" i="27"/>
  <c r="U139" i="27"/>
  <c r="U138" i="27"/>
  <c r="P76" i="27" l="1"/>
  <c r="Q67" i="27"/>
  <c r="P65" i="27"/>
  <c r="P59" i="27" s="1"/>
  <c r="K79" i="27"/>
  <c r="J70" i="27"/>
  <c r="J75" i="27"/>
  <c r="G88" i="27"/>
  <c r="G87" i="27"/>
  <c r="F87" i="27"/>
  <c r="F90" i="27" s="1"/>
  <c r="K80" i="27"/>
  <c r="K66" i="27"/>
  <c r="K68" i="27" s="1"/>
  <c r="P106" i="27"/>
  <c r="L49" i="27" s="1"/>
  <c r="L58" i="27" s="1"/>
  <c r="V138" i="27"/>
  <c r="V139" i="27"/>
  <c r="I71" i="27"/>
  <c r="I72" i="27" s="1"/>
  <c r="H78" i="27"/>
  <c r="H83" i="27" s="1"/>
  <c r="H84" i="27" s="1"/>
  <c r="G84" i="27"/>
  <c r="G89" i="27" s="1"/>
  <c r="Q76" i="27" l="1"/>
  <c r="R67" i="27"/>
  <c r="Q65" i="27"/>
  <c r="Q59" i="27" s="1"/>
  <c r="H89" i="27"/>
  <c r="G90" i="27"/>
  <c r="L80" i="27"/>
  <c r="L66" i="27"/>
  <c r="L68" i="27" s="1"/>
  <c r="L79" i="27"/>
  <c r="H86" i="27"/>
  <c r="H88" i="27"/>
  <c r="W138" i="27"/>
  <c r="K75" i="27"/>
  <c r="K70" i="27"/>
  <c r="J71" i="27"/>
  <c r="J72" i="27" s="1"/>
  <c r="I78" i="27"/>
  <c r="I83" i="27" s="1"/>
  <c r="Q106" i="27"/>
  <c r="M49" i="27" s="1"/>
  <c r="M58" i="27" s="1"/>
  <c r="R76" i="27" l="1"/>
  <c r="S67" i="27"/>
  <c r="R65" i="27"/>
  <c r="R59" i="27" s="1"/>
  <c r="J78" i="27"/>
  <c r="J83" i="27" s="1"/>
  <c r="J86" i="27" s="1"/>
  <c r="H87" i="27"/>
  <c r="H90" i="27" s="1"/>
  <c r="M80" i="27"/>
  <c r="M66" i="27"/>
  <c r="M68" i="27" s="1"/>
  <c r="M79" i="27"/>
  <c r="X139" i="27"/>
  <c r="X138" i="27"/>
  <c r="I86" i="27"/>
  <c r="J84" i="27"/>
  <c r="I88" i="27"/>
  <c r="I84" i="27"/>
  <c r="I89" i="27" s="1"/>
  <c r="R106" i="27"/>
  <c r="N49" i="27" s="1"/>
  <c r="N58" i="27" s="1"/>
  <c r="K71" i="27"/>
  <c r="K72" i="27" s="1"/>
  <c r="L75" i="27"/>
  <c r="L70" i="27"/>
  <c r="W139" i="27"/>
  <c r="S76" i="27" l="1"/>
  <c r="T67" i="27"/>
  <c r="S65" i="27"/>
  <c r="S59" i="27" s="1"/>
  <c r="J88" i="27"/>
  <c r="J87" i="27"/>
  <c r="S106" i="27"/>
  <c r="O49" i="27" s="1"/>
  <c r="O58" i="27" s="1"/>
  <c r="K78" i="27"/>
  <c r="K83" i="27" s="1"/>
  <c r="N80" i="27"/>
  <c r="N66" i="27"/>
  <c r="N68" i="27" s="1"/>
  <c r="N79" i="27"/>
  <c r="J89" i="27"/>
  <c r="M75" i="27"/>
  <c r="M70" i="27"/>
  <c r="I87" i="27"/>
  <c r="I90" i="27" s="1"/>
  <c r="L71" i="27"/>
  <c r="L72" i="27" s="1"/>
  <c r="Y138" i="27"/>
  <c r="T76" i="27" l="1"/>
  <c r="U67" i="27"/>
  <c r="T65" i="27"/>
  <c r="T59" i="27" s="1"/>
  <c r="J90" i="27"/>
  <c r="Z138" i="27"/>
  <c r="Z139" i="27"/>
  <c r="Y139" i="27"/>
  <c r="O80" i="27"/>
  <c r="O66" i="27"/>
  <c r="O68" i="27" s="1"/>
  <c r="O79" i="27"/>
  <c r="M71" i="27"/>
  <c r="N70" i="27"/>
  <c r="N75" i="27"/>
  <c r="L78" i="27"/>
  <c r="L83" i="27" s="1"/>
  <c r="L86" i="27" s="1"/>
  <c r="B103" i="27" s="1"/>
  <c r="K86" i="27"/>
  <c r="K88" i="27"/>
  <c r="K84" i="27"/>
  <c r="K89" i="27" s="1"/>
  <c r="T106" i="27"/>
  <c r="P49" i="27" s="1"/>
  <c r="P58" i="27" s="1"/>
  <c r="U76" i="27" l="1"/>
  <c r="V67" i="27"/>
  <c r="U65" i="27"/>
  <c r="U59" i="27" s="1"/>
  <c r="L88" i="27"/>
  <c r="N71" i="27"/>
  <c r="N72" i="27" s="1"/>
  <c r="M78" i="27"/>
  <c r="M83" i="27" s="1"/>
  <c r="P80" i="27"/>
  <c r="P66" i="27"/>
  <c r="P68" i="27" s="1"/>
  <c r="P79" i="27"/>
  <c r="U106" i="27"/>
  <c r="Q49" i="27" s="1"/>
  <c r="Q58" i="27" s="1"/>
  <c r="L84" i="27"/>
  <c r="L89" i="27" s="1"/>
  <c r="L87" i="27"/>
  <c r="K87" i="27"/>
  <c r="K90" i="27" s="1"/>
  <c r="M72" i="27"/>
  <c r="O75" i="27"/>
  <c r="O70" i="27"/>
  <c r="AA138" i="27"/>
  <c r="AA139" i="27"/>
  <c r="V76" i="27" l="1"/>
  <c r="V65" i="27"/>
  <c r="V59" i="27" s="1"/>
  <c r="W67" i="27"/>
  <c r="V106" i="27"/>
  <c r="R49" i="27" s="1"/>
  <c r="R58" i="27" s="1"/>
  <c r="M86" i="27"/>
  <c r="M84" i="27"/>
  <c r="M89" i="27" s="1"/>
  <c r="M88" i="27"/>
  <c r="L90" i="27"/>
  <c r="G29" i="27"/>
  <c r="N78" i="27"/>
  <c r="N83" i="27" s="1"/>
  <c r="P75" i="27"/>
  <c r="P70" i="27"/>
  <c r="AB138" i="27"/>
  <c r="O71" i="27"/>
  <c r="O72" i="27" s="1"/>
  <c r="Q66" i="27"/>
  <c r="Q68" i="27" s="1"/>
  <c r="Q80" i="27"/>
  <c r="Q79" i="27"/>
  <c r="W65" i="27" l="1"/>
  <c r="W59" i="27" s="1"/>
  <c r="X67" i="27"/>
  <c r="W76" i="27"/>
  <c r="O78" i="27"/>
  <c r="O83" i="27" s="1"/>
  <c r="O86" i="27" s="1"/>
  <c r="R80" i="27"/>
  <c r="R66" i="27"/>
  <c r="R68" i="27" s="1"/>
  <c r="R79" i="27"/>
  <c r="AC138" i="27"/>
  <c r="AC139" i="27" s="1"/>
  <c r="M87" i="27"/>
  <c r="M90" i="27" s="1"/>
  <c r="Q70" i="27"/>
  <c r="Q75" i="27"/>
  <c r="AB139" i="27"/>
  <c r="W106" i="27"/>
  <c r="S49" i="27" s="1"/>
  <c r="S58" i="27" s="1"/>
  <c r="P71" i="27"/>
  <c r="N86" i="27"/>
  <c r="N87" i="27" s="1"/>
  <c r="N88" i="27"/>
  <c r="N84" i="27"/>
  <c r="N89" i="27" s="1"/>
  <c r="X76" i="27" l="1"/>
  <c r="X65" i="27"/>
  <c r="X59" i="27" s="1"/>
  <c r="Y67" i="27"/>
  <c r="P78" i="27"/>
  <c r="P83" i="27" s="1"/>
  <c r="P86" i="27" s="1"/>
  <c r="P87" i="27" s="1"/>
  <c r="O84" i="27"/>
  <c r="O89" i="27" s="1"/>
  <c r="O88" i="27"/>
  <c r="N90" i="27"/>
  <c r="P72" i="27"/>
  <c r="S80" i="27"/>
  <c r="S66" i="27"/>
  <c r="S68" i="27" s="1"/>
  <c r="S79" i="27"/>
  <c r="AD138" i="27"/>
  <c r="AD139" i="27" s="1"/>
  <c r="Q71" i="27"/>
  <c r="X106" i="27"/>
  <c r="T49" i="27" s="1"/>
  <c r="T58" i="27" s="1"/>
  <c r="R70" i="27"/>
  <c r="R75" i="27"/>
  <c r="O87" i="27"/>
  <c r="O90" i="27" s="1"/>
  <c r="Z67" i="27" l="1"/>
  <c r="Y76" i="27"/>
  <c r="Y65" i="27"/>
  <c r="Y59" i="27" s="1"/>
  <c r="P88" i="27"/>
  <c r="P84" i="27"/>
  <c r="P89" i="27" s="1"/>
  <c r="Q78" i="27"/>
  <c r="Q83" i="27" s="1"/>
  <c r="Q86" i="27" s="1"/>
  <c r="Q87" i="27" s="1"/>
  <c r="Q90" i="27" s="1"/>
  <c r="Y106" i="27"/>
  <c r="U49" i="27" s="1"/>
  <c r="U58" i="27" s="1"/>
  <c r="Q72" i="27"/>
  <c r="S75" i="27"/>
  <c r="S70" i="27"/>
  <c r="R71" i="27"/>
  <c r="T80" i="27"/>
  <c r="T66" i="27"/>
  <c r="T68" i="27" s="1"/>
  <c r="T79" i="27"/>
  <c r="AE138" i="27"/>
  <c r="AE139" i="27"/>
  <c r="P90" i="27"/>
  <c r="Z65" i="27" l="1"/>
  <c r="Z59" i="27" s="1"/>
  <c r="Z76" i="27"/>
  <c r="AA67" i="27"/>
  <c r="R78" i="27"/>
  <c r="R83" i="27" s="1"/>
  <c r="R86" i="27" s="1"/>
  <c r="R87" i="27" s="1"/>
  <c r="R90" i="27" s="1"/>
  <c r="Q88" i="27"/>
  <c r="Q84" i="27"/>
  <c r="Q89" i="27" s="1"/>
  <c r="AF138" i="27"/>
  <c r="U80" i="27"/>
  <c r="U66" i="27"/>
  <c r="U68" i="27" s="1"/>
  <c r="U79" i="27"/>
  <c r="R72" i="27"/>
  <c r="T75" i="27"/>
  <c r="T70" i="27"/>
  <c r="S71" i="27"/>
  <c r="Z106" i="27"/>
  <c r="V49" i="27" s="1"/>
  <c r="V58" i="27" s="1"/>
  <c r="AB67" i="27" l="1"/>
  <c r="AA76" i="27"/>
  <c r="AA65" i="27"/>
  <c r="AA59" i="27" s="1"/>
  <c r="S78" i="27"/>
  <c r="S83" i="27" s="1"/>
  <c r="S84" i="27" s="1"/>
  <c r="R88" i="27"/>
  <c r="R84" i="27"/>
  <c r="R89" i="27" s="1"/>
  <c r="S72" i="27"/>
  <c r="AA106" i="27"/>
  <c r="W49" i="27" s="1"/>
  <c r="W58" i="27" s="1"/>
  <c r="T71" i="27"/>
  <c r="T72" i="27" s="1"/>
  <c r="U70" i="27"/>
  <c r="U75" i="27"/>
  <c r="V80" i="27"/>
  <c r="V66" i="27"/>
  <c r="V68" i="27" s="1"/>
  <c r="V79" i="27"/>
  <c r="AG139" i="27"/>
  <c r="AG138" i="27"/>
  <c r="AF139" i="27"/>
  <c r="AB76" i="27" l="1"/>
  <c r="AB65" i="27"/>
  <c r="AB59" i="27" s="1"/>
  <c r="S88" i="27"/>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90" i="27" s="1"/>
  <c r="X84" i="27"/>
  <c r="X89" i="27" s="1"/>
  <c r="X88" i="27"/>
  <c r="Y78" i="27"/>
  <c r="Y83" i="27" s="1"/>
  <c r="Y86" i="27" s="1"/>
  <c r="Y87" i="27" s="1"/>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4" i="27" s="1"/>
  <c r="Z84" i="27"/>
  <c r="Z89" i="27" s="1"/>
  <c r="Z88" i="27"/>
  <c r="AA88" i="27"/>
  <c r="AC75" i="27"/>
  <c r="AC70" i="27"/>
  <c r="AD80" i="27"/>
  <c r="AD66" i="27"/>
  <c r="AD68" i="27" s="1"/>
  <c r="AD79" i="27"/>
  <c r="AA72" i="27"/>
  <c r="AB71" i="27"/>
  <c r="AB78" i="27" s="1"/>
  <c r="AB83" i="27" s="1"/>
  <c r="AO138" i="27"/>
  <c r="AI106" i="27"/>
  <c r="AE49" i="27" s="1"/>
  <c r="AE58" i="27" s="1"/>
  <c r="AA89" i="27" l="1"/>
  <c r="AA86" i="27"/>
  <c r="AA87" i="27" s="1"/>
  <c r="AA90" i="27" s="1"/>
  <c r="AB86" i="27"/>
  <c r="AB84" i="27"/>
  <c r="AB89" i="27" s="1"/>
  <c r="AB88" i="27"/>
  <c r="AP138" i="27"/>
  <c r="AP139" i="27"/>
  <c r="AC71" i="27"/>
  <c r="AC78" i="27" s="1"/>
  <c r="AC83" i="27" s="1"/>
  <c r="AC72" i="27"/>
  <c r="AO139" i="27"/>
  <c r="AE80" i="27"/>
  <c r="AE66" i="27"/>
  <c r="AE68" i="27" s="1"/>
  <c r="AE79" i="27"/>
  <c r="AB72" i="27"/>
  <c r="AD70" i="27"/>
  <c r="AD75" i="27"/>
  <c r="AJ106" i="27"/>
  <c r="AB87" i="27" l="1"/>
  <c r="AB90" i="27" s="1"/>
  <c r="AC86" i="27"/>
  <c r="AC87" i="27" s="1"/>
  <c r="AC88" i="27"/>
  <c r="AC84" i="27"/>
  <c r="AC89" i="27" s="1"/>
  <c r="AD71" i="27"/>
  <c r="AD78" i="27" s="1"/>
  <c r="AD83" i="27" s="1"/>
  <c r="AK106" i="27"/>
  <c r="AQ138" i="27"/>
  <c r="AQ139" i="27"/>
  <c r="AE75" i="27"/>
  <c r="AE70" i="27"/>
  <c r="AC90" i="27" l="1"/>
  <c r="AD86" i="27"/>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B59" i="22"/>
  <c r="B46" i="22"/>
  <c r="B72" i="22"/>
  <c r="B88" i="22"/>
  <c r="B68" i="22"/>
  <c r="B30" i="22"/>
  <c r="B83" i="22" s="1"/>
  <c r="B63" i="22"/>
  <c r="B76" i="22"/>
  <c r="B51" i="22"/>
  <c r="B80" i="22"/>
  <c r="B90" i="22"/>
  <c r="B42" i="22"/>
  <c r="B55" i="22"/>
  <c r="E24" i="15"/>
  <c r="E30" i="15"/>
  <c r="F27" i="15" l="1"/>
  <c r="F52" i="15"/>
  <c r="E52" i="15"/>
  <c r="F24"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<sst xmlns="http://schemas.openxmlformats.org/spreadsheetml/2006/main" count="1393" uniqueCount="611">
  <si>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</si>
  <si>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</si>
  <si>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</si>
  <si>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</si>
  <si>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</si>
  <si>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</si>
  <si>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</si>
  <si>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</si>
  <si>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</si>
  <si>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</si>
  <si>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</si>
  <si>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</si>
  <si>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</si>
  <si>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</si>
  <si>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</si>
  <si>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</si>
  <si>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</si>
  <si>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</si>
  <si>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</si>
  <si>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</si>
  <si>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</si>
  <si>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</si>
  <si>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</si>
  <si>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</si>
  <si>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</si>
  <si>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</si>
  <si>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</si>
  <si>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</si>
  <si>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</si>
  <si>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</si>
  <si>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</si>
  <si>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</si>
  <si>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</si>
  <si>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</si>
  <si>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</si>
  <si>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</si>
  <si>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</si>
  <si>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</si>
  <si>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</si>
  <si>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</si>
  <si>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</si>
  <si>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</si>
  <si>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</si>
  <si>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</si>
  <si>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</si>
  <si>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</si>
  <si>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</si>
  <si>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</si>
  <si>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</si>
  <si>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</si>
  <si>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</si>
  <si>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</si>
  <si>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</si>
  <si>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</si>
  <si>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</si>
  <si>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</si>
  <si>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</si>
  <si>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</si>
  <si>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</si>
  <si>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</si>
  <si>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</si>
  <si>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</si>
  <si>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</si>
  <si>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</si>
  <si>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</si>
  <si>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</si>
  <si>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</si>
  <si>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</si>
  <si>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</si>
  <si>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</si>
  <si>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</si>
  <si>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</si>
  <si>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</si>
  <si>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</si>
  <si>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</si>
  <si>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</si>
  <si>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</si>
  <si>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</si>
  <si>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</si>
  <si>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</si>
  <si>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</si>
  <si>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</si>
  <si>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</si>
  <si>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</si>
  <si>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</si>
  <si>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</si>
  <si>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</si>
  <si>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</si>
  <si>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</si>
  <si>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</si>
  <si>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</si>
  <si>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</si>
  <si>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</si>
  <si>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</si>
  <si>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</si>
  <si>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</si>
  <si>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</si>
  <si>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</si>
  <si>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</si>
  <si>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</si>
  <si>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</si>
  <si>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</si>
  <si>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</si>
  <si>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</si>
  <si>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</si>
  <si>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</si>
  <si>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</si>
  <si>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</si>
  <si>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</si>
  <si>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</si>
  <si>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</si>
  <si>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</si>
  <si>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</si>
  <si>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</si>
  <si>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</si>
  <si>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</si>
  <si>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</si>
  <si>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</si>
  <si>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</si>
  <si>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</si>
  <si>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</si>
  <si>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</si>
  <si>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</si>
  <si>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</si>
  <si>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</si>
  <si>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</si>
  <si>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</si>
  <si>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</si>
  <si>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</si>
  <si>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</si>
  <si>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</si>
  <si>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</si>
  <si>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</si>
  <si>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</si>
  <si>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</si>
  <si>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</si>
  <si>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</si>
  <si>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</si>
  <si>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</si>
  <si>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</si>
  <si>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</si>
  <si>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</si>
  <si>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</si>
  <si>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</si>
  <si>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</si>
  <si>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</si>
  <si>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</si>
  <si>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</si>
  <si>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</si>
  <si>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</si>
  <si>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</si>
  <si>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</si>
  <si>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</si>
  <si>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</si>
  <si>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</si>
  <si>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</si>
  <si>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</si>
  <si>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</si>
  <si>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</si>
  <si>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</si>
  <si>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</si>
  <si>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</si>
  <si>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</si>
  <si>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</si>
  <si>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</si>
  <si>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</si>
  <si>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</si>
  <si>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</si>
  <si>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</si>
  <si>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</si>
  <si>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</si>
  <si>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</si>
  <si>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</si>
  <si>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</si>
  <si>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</si>
  <si>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</si>
  <si>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</si>
  <si>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</si>
  <si>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</si>
  <si>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</si>
  <si>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</si>
  <si>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</si>
  <si>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</si>
  <si>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</si>
  <si>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</si>
  <si>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</si>
  <si>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</si>
  <si>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</si>
  <si>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</si>
  <si>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</si>
  <si>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</si>
  <si>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</si>
  <si>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</si>
  <si>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</si>
  <si>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</si>
  <si>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</si>
  <si>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</si>
  <si>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</si>
  <si>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</si>
  <si>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</si>
  <si>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</si>
  <si>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</si>
  <si>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</si>
  <si>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</si>
  <si>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</si>
  <si>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</si>
  <si>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</si>
  <si>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</si>
  <si>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</si>
  <si>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</si>
  <si>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</si>
  <si>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</si>
  <si>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</si>
  <si>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</si>
  <si>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</si>
  <si>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</si>
  <si>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</si>
  <si>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</si>
  <si>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</si>
  <si>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</si>
  <si>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</si>
  <si>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</si>
  <si>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</si>
  <si>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</si>
  <si>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</si>
  <si>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</si>
  <si>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</si>
  <si>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</si>
  <si>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</si>
  <si>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</si>
  <si>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</si>
  <si>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</si>
  <si>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</si>
  <si>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</si>
  <si>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</si>
  <si>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</si>
  <si>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</si>
  <si>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</si>
  <si>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</si>
  <si>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</si>
  <si>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</si>
  <si>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</si>
  <si>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</si>
  <si>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</si>
  <si>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</si>
  <si>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</si>
  <si>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</si>
  <si>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</si>
  <si>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</si>
  <si>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</si>
  <si>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</si>
  <si>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</si>
  <si>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</si>
  <si>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</si>
  <si>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</si>
  <si>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</si>
  <si>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</si>
  <si>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</si>
  <si>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</si>
  <si>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</si>
  <si>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</si>
  <si>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</si>
  <si>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</si>
  <si>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</si>
  <si>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</si>
  <si>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</si>
  <si>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</si>
  <si>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</si>
  <si>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</si>
  <si>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</si>
  <si>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</si>
  <si>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</si>
  <si>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</si>
  <si>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</si>
  <si>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</si>
  <si>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</si>
  <si>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</si>
  <si>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</si>
  <si>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</si>
  <si>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</si>
  <si>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</si>
  <si>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</si>
  <si>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</si>
  <si>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</si>
  <si>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</si>
  <si>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</si>
  <si>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</si>
  <si>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</si>
  <si>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</si>
  <si>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</si>
  <si>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</si>
  <si>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</si>
  <si>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</si>
  <si>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</si>
  <si>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</si>
  <si>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</si>
  <si>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</si>
  <si>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</si>
  <si>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</si>
  <si>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</si>
  <si>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</si>
  <si>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</si>
  <si>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</si>
  <si>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</si>
  <si>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</si>
  <si>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</si>
  <si>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</si>
  <si>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</si>
  <si>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</si>
  <si>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</si>
  <si>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</si>
  <si>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</si>
  <si>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</si>
  <si>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</si>
  <si>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</si>
  <si>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</si>
  <si>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</si>
  <si>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</si>
  <si>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</si>
  <si>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</si>
  <si>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</si>
  <si>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</si>
  <si>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</si>
  <si>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</si>
  <si>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</si>
  <si>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</si>
  <si>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</si>
  <si>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</si>
  <si>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</si>
  <si>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</si>
  <si>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</si>
  <si>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</si>
  <si>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</si>
  <si>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</si>
  <si>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</si>
  <si>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</si>
  <si>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</si>
  <si>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</si>
  <si>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</si>
  <si>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</si>
  <si>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</si>
  <si>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</si>
  <si>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</si>
  <si>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</si>
  <si>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</si>
  <si>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</si>
  <si>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</si>
  <si>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</si>
  <si>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</si>
  <si>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</si>
  <si>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</si>
  <si>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</si>
  <si>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</si>
  <si>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</si>
  <si>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</si>
  <si>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</si>
  <si>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</si>
  <si>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</si>
  <si>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</si>
  <si>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</si>
  <si>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</si>
  <si>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</si>
  <si>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</si>
  <si>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</si>
  <si>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</si>
  <si>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</si>
  <si>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</si>
  <si>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</si>
  <si>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</si>
  <si>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</si>
  <si>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</si>
  <si>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</si>
  <si>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</si>
  <si>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</si>
  <si>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</si>
  <si>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</si>
  <si>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</si>
  <si>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</si>
  <si>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</si>
  <si>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</si>
  <si>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</si>
  <si>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</si>
  <si>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</si>
  <si>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</si>
  <si>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</si>
  <si>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</si>
  <si>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</si>
  <si>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</si>
  <si>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</si>
  <si>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</si>
  <si>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</si>
  <si>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</si>
  <si>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</si>
  <si>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</si>
  <si>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</si>
  <si>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</si>
  <si>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</si>
  <si>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</si>
  <si>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</si>
  <si>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</si>
  <si>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</si>
  <si>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</si>
  <si>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</si>
  <si>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</si>
  <si>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</si>
  <si>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</si>
  <si>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</si>
  <si>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</si>
  <si>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</si>
  <si>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</si>
  <si>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</si>
  <si>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</si>
  <si>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</si>
  <si>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</si>
  <si>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</si>
  <si>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</si>
  <si>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</si>
  <si>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</si>
  <si>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</si>
  <si>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</si>
  <si>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</si>
  <si>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</si>
  <si>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</si>
  <si>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</si>
  <si>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</si>
  <si>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</si>
  <si>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</si>
  <si>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</si>
  <si>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</si>
  <si>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</si>
  <si>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</si>
  <si>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</si>
  <si>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</si>
  <si>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</si>
  <si>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</si>
  <si>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</si>
  <si>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</si>
  <si>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</si>
  <si>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</si>
  <si>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</si>
  <si>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</si>
  <si>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</si>
  <si>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</si>
  <si>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</si>
  <si>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</si>
  <si>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</si>
  <si>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</si>
  <si>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</si>
  <si>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</si>
  <si>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</si>
  <si>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</si>
  <si>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</si>
  <si>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</si>
  <si>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</si>
  <si>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</si>
  <si>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</si>
  <si>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</si>
  <si>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</si>
  <si>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</si>
  <si>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</si>
  <si>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</si>
  <si>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</si>
  <si>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</si>
  <si>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</si>
  <si>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</si>
  <si>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</si>
  <si>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</si>
  <si>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</si>
  <si>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</si>
  <si>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</si>
  <si>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</si>
  <si>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</si>
  <si>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</si>
  <si>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</si>
  <si>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</si>
  <si>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</si>
  <si>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</si>
  <si>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</si>
  <si>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</si>
  <si>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</si>
  <si>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</si>
  <si>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</si>
  <si>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</si>
  <si>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</si>
  <si>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</si>
  <si>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</si>
  <si>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</si>
  <si>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</si>
  <si>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</si>
  <si>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</si>
  <si>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</si>
  <si>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</si>
  <si>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</si>
  <si>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</si>
  <si>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</si>
  <si>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</si>
  <si>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</si>
  <si>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</si>
  <si>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</si>
  <si>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</si>
  <si>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</si>
  <si>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</si>
  <si>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</si>
  <si>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</si>
  <si>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</si>
  <si>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</si>
  <si>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</si>
  <si>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</si>
  <si>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</si>
  <si>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</si>
  <si>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</si>
  <si>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</si>
  <si>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</si>
  <si>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</si>
  <si>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</si>
  <si>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</si>
  <si>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</si>
  <si>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</si>
  <si>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</si>
  <si>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</si>
  <si>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</si>
  <si>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</si>
  <si>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</si>
  <si>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</si>
  <si>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</si>
  <si>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</si>
  <si>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</si>
  <si>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</si>
  <si>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</si>
  <si>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</si>
  <si>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</si>
  <si>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</si>
  <si>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</si>
  <si>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</si>
  <si>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</si>
  <si>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</si>
  <si>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</si>
  <si>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</si>
  <si>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</si>
  <si>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</si>
  <si>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</si>
  <si>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</si>
  <si>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</si>
  <si>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</si>
  <si>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</si>
  <si>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</si>
  <si>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</si>
  <si>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</si>
  <si>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</si>
  <si>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</si>
  <si>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</si>
  <si>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</si>
  <si>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</si>
  <si>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</si>
  <si>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</si>
  <si>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</si>
  <si>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</si>
  <si>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</si>
  <si>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</si>
  <si>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</si>
  <si>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</si>
  <si>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</si>
  <si>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</si>
  <si>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</si>
  <si>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</si>
  <si>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</si>
  <si>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</si>
  <si>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</si>
  <si>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</si>
  <si>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</si>
  <si>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</si>
  <si>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</si>
  <si>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</si>
  <si>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</si>
  <si>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</si>
  <si>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</si>
  <si>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</si>
  <si>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</si>
  <si>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</si>
  <si>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</si>
  <si>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</si>
  <si>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</si>
  <si>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</si>
  <si>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</si>
  <si>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</si>
  <si>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</si>
  <si>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</si>
  <si>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</si>
  <si>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</si>
  <si>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</si>
  <si>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</si>
  <si>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</si>
  <si>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</si>
  <si>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</si>
  <si>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</si>
  <si>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</si>
  <si>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</si>
  <si>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</si>
  <si>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</si>
  <si>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</si>
  <si>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</si>
  <si>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</si>
  <si>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</si>
  <si>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</si>
  <si>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</si>
  <si>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</si>
  <si>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</si>
  <si>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</si>
  <si>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22-12</t>
  </si>
  <si>
    <t xml:space="preserve">Монтаж кондиционеров на ПС "Университетская" и ПС "Ижевская" </t>
  </si>
  <si>
    <t xml:space="preserve">Монтаж кондиционеров на ПС "Университетская" и ПС "Ижевская"  - 0,320 млн.рублей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</si>
</sst>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 numFmtId="177" formatCode="#,##0.000_ ;\-#,##0.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177" fontId="42"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tabSelected="1" view="pageBreakPreview" zoomScaleSheetLayoutView="100" workbookViewId="0">
      <selection activeCell="C54" sqref="C54"/>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5" t="s">
        <v>548</v>
      </c>
      <c r="B5" s="405"/>
      <c r="C5" s="405"/>
      <c r="D5" s="147"/>
      <c r="E5" s="147"/>
      <c r="F5" s="147"/>
      <c r="G5" s="147"/>
      <c r="H5" s="147"/>
      <c r="I5" s="147"/>
      <c r="J5" s="147"/>
    </row>
    <row r="6" spans="1:22" s="15" customFormat="1" ht="18.75" x14ac:dyDescent="0.3">
      <c r="A6" s="163"/>
      <c r="H6" s="162"/>
    </row>
    <row r="7" spans="1:22" s="15" customFormat="1" ht="18.75" x14ac:dyDescent="0.2">
      <c r="A7" s="409" t="s">
        <v>7</v>
      </c>
      <c r="B7" s="409"/>
      <c r="C7" s="409"/>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10" t="s">
        <v>549</v>
      </c>
      <c r="B9" s="410"/>
      <c r="C9" s="410"/>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6" t="s">
        <v>6</v>
      </c>
      <c r="B10" s="406"/>
      <c r="C10" s="406"/>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8" t="s">
        <v>608</v>
      </c>
      <c r="B12" s="408"/>
      <c r="C12" s="408"/>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6" t="s">
        <v>5</v>
      </c>
      <c r="B13" s="406"/>
      <c r="C13" s="406"/>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1" t="s">
        <v>609</v>
      </c>
      <c r="B15" s="411"/>
      <c r="C15" s="411"/>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6" t="s">
        <v>4</v>
      </c>
      <c r="B16" s="406"/>
      <c r="C16" s="406"/>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7" t="s">
        <v>494</v>
      </c>
      <c r="B18" s="408"/>
      <c r="C18" s="408"/>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607</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2"/>
      <c r="B24" s="403"/>
      <c r="C24" s="404"/>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2"/>
      <c r="B39" s="403"/>
      <c r="C39" s="404"/>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2"/>
      <c r="B47" s="403"/>
      <c r="C47" s="404"/>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ввод'!AC24,2)," млн.рублей")</f>
        <v>0,32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ввод'!AC52,2)," млн.рублей")</f>
        <v>0,27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20" zoomScale="80" zoomScaleNormal="80" zoomScaleSheetLayoutView="70" workbookViewId="0">
      <pane xSplit="4" ySplit="5" topLeftCell="O31" activePane="bottomRight" state="frozen"/>
      <selection activeCell="A20" sqref="A20"/>
      <selection pane="topRight" activeCell="E20" sqref="E20"/>
      <selection pane="bottomLeft" activeCell="A25" sqref="A25"/>
      <selection pane="bottomRight" activeCell="D52" sqref="D52"/>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59"/>
      <c r="B5" s="59"/>
      <c r="C5" s="59"/>
      <c r="D5" s="59"/>
      <c r="E5" s="59"/>
      <c r="F5" s="59"/>
      <c r="AC5" s="14"/>
    </row>
    <row r="6" spans="1:29"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4" t="str">
        <f>'1. паспорт местоположение'!A9:C9</f>
        <v>Акционерное общество "Западная энергетическая компания"</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4" t="str">
        <f>'1. паспорт местоположение'!A12:C12</f>
        <v>M 22-12</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20" t="str">
        <f>'1. паспорт местоположение'!A15</f>
        <v xml:space="preserve">Монтаж кондиционеров на ПС "Университетская" и ПС "Ижевская" </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59"/>
      <c r="AB17" s="59"/>
    </row>
    <row r="18" spans="1:32" x14ac:dyDescent="0.25">
      <c r="A18" s="485" t="s">
        <v>479</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59"/>
      <c r="B19" s="59"/>
      <c r="C19" s="59"/>
      <c r="D19" s="59"/>
      <c r="E19" s="59"/>
      <c r="F19" s="59"/>
      <c r="AB19" s="59"/>
    </row>
    <row r="20" spans="1:32" ht="33" customHeight="1" x14ac:dyDescent="0.25">
      <c r="A20" s="486" t="s">
        <v>182</v>
      </c>
      <c r="B20" s="486" t="s">
        <v>181</v>
      </c>
      <c r="C20" s="491" t="s">
        <v>180</v>
      </c>
      <c r="D20" s="491"/>
      <c r="E20" s="492" t="s">
        <v>179</v>
      </c>
      <c r="F20" s="492"/>
      <c r="G20" s="486" t="s">
        <v>553</v>
      </c>
      <c r="H20" s="489" t="s">
        <v>552</v>
      </c>
      <c r="I20" s="490"/>
      <c r="J20" s="490"/>
      <c r="K20" s="490"/>
      <c r="L20" s="489" t="s">
        <v>539</v>
      </c>
      <c r="M20" s="490"/>
      <c r="N20" s="490"/>
      <c r="O20" s="490"/>
      <c r="P20" s="489" t="s">
        <v>538</v>
      </c>
      <c r="Q20" s="490"/>
      <c r="R20" s="490"/>
      <c r="S20" s="490"/>
      <c r="T20" s="489" t="s">
        <v>542</v>
      </c>
      <c r="U20" s="490"/>
      <c r="V20" s="490"/>
      <c r="W20" s="490"/>
      <c r="X20" s="489" t="s">
        <v>606</v>
      </c>
      <c r="Y20" s="490"/>
      <c r="Z20" s="490"/>
      <c r="AA20" s="490"/>
      <c r="AB20" s="483" t="s">
        <v>178</v>
      </c>
      <c r="AC20" s="483"/>
      <c r="AD20" s="69"/>
      <c r="AE20" s="69"/>
      <c r="AF20" s="69"/>
    </row>
    <row r="21" spans="1:32" ht="99.75" customHeight="1" x14ac:dyDescent="0.25">
      <c r="A21" s="487"/>
      <c r="B21" s="487"/>
      <c r="C21" s="491"/>
      <c r="D21" s="491"/>
      <c r="E21" s="492"/>
      <c r="F21" s="492"/>
      <c r="G21" s="487"/>
      <c r="H21" s="491" t="s">
        <v>2</v>
      </c>
      <c r="I21" s="491"/>
      <c r="J21" s="491" t="s">
        <v>554</v>
      </c>
      <c r="K21" s="491"/>
      <c r="L21" s="491" t="s">
        <v>2</v>
      </c>
      <c r="M21" s="491"/>
      <c r="N21" s="491" t="s">
        <v>554</v>
      </c>
      <c r="O21" s="491"/>
      <c r="P21" s="491" t="s">
        <v>2</v>
      </c>
      <c r="Q21" s="491"/>
      <c r="R21" s="491" t="s">
        <v>177</v>
      </c>
      <c r="S21" s="491"/>
      <c r="T21" s="491" t="s">
        <v>2</v>
      </c>
      <c r="U21" s="491"/>
      <c r="V21" s="491" t="s">
        <v>177</v>
      </c>
      <c r="W21" s="491"/>
      <c r="X21" s="491" t="s">
        <v>2</v>
      </c>
      <c r="Y21" s="491"/>
      <c r="Z21" s="491" t="s">
        <v>177</v>
      </c>
      <c r="AA21" s="491"/>
      <c r="AB21" s="483"/>
      <c r="AC21" s="483"/>
    </row>
    <row r="22" spans="1:32" ht="89.25" customHeight="1" x14ac:dyDescent="0.25">
      <c r="A22" s="488"/>
      <c r="B22" s="488"/>
      <c r="C22" s="213" t="s">
        <v>2</v>
      </c>
      <c r="D22" s="213" t="s">
        <v>177</v>
      </c>
      <c r="E22" s="192" t="s">
        <v>551</v>
      </c>
      <c r="F22" s="192" t="s">
        <v>550</v>
      </c>
      <c r="G22" s="488"/>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f>SUM(D25:D28)</f>
        <v>0.31998189599999999</v>
      </c>
      <c r="E24" s="227">
        <f t="shared" ref="E24:W24" si="1">SUM(E25:E29)</f>
        <v>0</v>
      </c>
      <c r="F24" s="227">
        <f>D24</f>
        <v>0.31998189599999999</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D24</f>
        <v>0.31998189599999999</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N24+R24+V24+Z24</f>
        <v>0.31998189599999999</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N25+R25+V25+Z25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401">
        <f>D30*1.2</f>
        <v>0.31998189599999999</v>
      </c>
      <c r="E27" s="232" t="str">
        <f t="shared" si="5"/>
        <v>нд</v>
      </c>
      <c r="F27" s="227">
        <f t="shared" si="2"/>
        <v>0.31998189599999999</v>
      </c>
      <c r="G27" s="232">
        <v>0</v>
      </c>
      <c r="H27" s="227" t="s">
        <v>526</v>
      </c>
      <c r="I27" s="250">
        <v>0</v>
      </c>
      <c r="J27" s="250">
        <v>0</v>
      </c>
      <c r="K27" s="250">
        <v>0</v>
      </c>
      <c r="L27" s="227" t="s">
        <v>526</v>
      </c>
      <c r="M27" s="232">
        <v>0</v>
      </c>
      <c r="N27" s="232">
        <v>0</v>
      </c>
      <c r="O27" s="232">
        <v>0</v>
      </c>
      <c r="P27" s="227" t="s">
        <v>526</v>
      </c>
      <c r="Q27" s="232">
        <v>0</v>
      </c>
      <c r="R27" s="227">
        <f t="shared" si="3"/>
        <v>0.31998189599999999</v>
      </c>
      <c r="S27" s="232">
        <v>0</v>
      </c>
      <c r="T27" s="227" t="s">
        <v>526</v>
      </c>
      <c r="U27" s="232">
        <v>0</v>
      </c>
      <c r="V27" s="232">
        <v>0</v>
      </c>
      <c r="W27" s="232">
        <v>0</v>
      </c>
      <c r="X27" s="227" t="s">
        <v>526</v>
      </c>
      <c r="Y27" s="250">
        <v>0</v>
      </c>
      <c r="Z27" s="250">
        <v>0</v>
      </c>
      <c r="AA27" s="250">
        <v>0</v>
      </c>
      <c r="AB27" s="227" t="s">
        <v>526</v>
      </c>
      <c r="AC27" s="228">
        <f t="shared" si="4"/>
        <v>0.31998189599999999</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f>SUM(D31:D34)</f>
        <v>0.26665158</v>
      </c>
      <c r="E30" s="227" t="str">
        <f t="shared" si="5"/>
        <v>нд</v>
      </c>
      <c r="F30" s="227">
        <f t="shared" si="2"/>
        <v>0.26665158</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 t="shared" si="3"/>
        <v>0.26665158</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0.26665158</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0.03</v>
      </c>
      <c r="E32" s="232" t="str">
        <f t="shared" si="5"/>
        <v>нд</v>
      </c>
      <c r="F32" s="227">
        <f t="shared" si="2"/>
        <v>0.03</v>
      </c>
      <c r="G32" s="232">
        <v>0</v>
      </c>
      <c r="H32" s="227" t="s">
        <v>526</v>
      </c>
      <c r="I32" s="250">
        <v>0</v>
      </c>
      <c r="J32" s="250">
        <v>0</v>
      </c>
      <c r="K32" s="250">
        <v>0</v>
      </c>
      <c r="L32" s="227" t="s">
        <v>526</v>
      </c>
      <c r="M32" s="232">
        <v>0</v>
      </c>
      <c r="N32" s="232">
        <v>0</v>
      </c>
      <c r="O32" s="232">
        <v>0</v>
      </c>
      <c r="P32" s="227" t="s">
        <v>526</v>
      </c>
      <c r="Q32" s="232">
        <v>0</v>
      </c>
      <c r="R32" s="227">
        <f t="shared" si="3"/>
        <v>0.03</v>
      </c>
      <c r="S32" s="232">
        <v>0</v>
      </c>
      <c r="T32" s="227" t="s">
        <v>526</v>
      </c>
      <c r="U32" s="232">
        <v>0</v>
      </c>
      <c r="V32" s="232">
        <v>0</v>
      </c>
      <c r="W32" s="232">
        <v>0</v>
      </c>
      <c r="X32" s="227" t="s">
        <v>526</v>
      </c>
      <c r="Y32" s="250">
        <v>0</v>
      </c>
      <c r="Z32" s="250">
        <v>0</v>
      </c>
      <c r="AA32" s="250">
        <v>0</v>
      </c>
      <c r="AB32" s="227" t="s">
        <v>526</v>
      </c>
      <c r="AC32" s="228">
        <f t="shared" si="4"/>
        <v>0.03</v>
      </c>
    </row>
    <row r="33" spans="1:29" x14ac:dyDescent="0.25">
      <c r="A33" s="225" t="s">
        <v>161</v>
      </c>
      <c r="B33" s="230" t="s">
        <v>160</v>
      </c>
      <c r="C33" s="227" t="s">
        <v>526</v>
      </c>
      <c r="D33" s="227">
        <f>0.167838*1.41</f>
        <v>0.23665157999999997</v>
      </c>
      <c r="E33" s="232" t="str">
        <f t="shared" si="5"/>
        <v>нд</v>
      </c>
      <c r="F33" s="227">
        <f t="shared" si="2"/>
        <v>0.23665157999999997</v>
      </c>
      <c r="G33" s="232">
        <v>0</v>
      </c>
      <c r="H33" s="227" t="s">
        <v>526</v>
      </c>
      <c r="I33" s="250">
        <v>0</v>
      </c>
      <c r="J33" s="250">
        <v>0</v>
      </c>
      <c r="K33" s="250">
        <v>0</v>
      </c>
      <c r="L33" s="227" t="s">
        <v>526</v>
      </c>
      <c r="M33" s="232">
        <v>0</v>
      </c>
      <c r="N33" s="232">
        <v>0</v>
      </c>
      <c r="O33" s="232">
        <v>0</v>
      </c>
      <c r="P33" s="227" t="s">
        <v>526</v>
      </c>
      <c r="Q33" s="232">
        <v>0</v>
      </c>
      <c r="R33" s="227">
        <f t="shared" si="3"/>
        <v>0.23665157999999997</v>
      </c>
      <c r="S33" s="232">
        <v>0</v>
      </c>
      <c r="T33" s="227" t="s">
        <v>526</v>
      </c>
      <c r="U33" s="232">
        <v>0</v>
      </c>
      <c r="V33" s="232">
        <v>0</v>
      </c>
      <c r="W33" s="232">
        <v>0</v>
      </c>
      <c r="X33" s="227" t="s">
        <v>526</v>
      </c>
      <c r="Y33" s="250">
        <v>0</v>
      </c>
      <c r="Z33" s="250">
        <v>0</v>
      </c>
      <c r="AA33" s="250">
        <v>0</v>
      </c>
      <c r="AB33" s="227" t="s">
        <v>526</v>
      </c>
      <c r="AC33" s="228">
        <f t="shared" si="4"/>
        <v>0.23665157999999997</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f>D30</f>
        <v>0.26665158</v>
      </c>
      <c r="E52" s="232" t="str">
        <f t="shared" si="5"/>
        <v>нд</v>
      </c>
      <c r="F52" s="227">
        <f t="shared" si="2"/>
        <v>0.26665158</v>
      </c>
      <c r="G52" s="232">
        <v>0</v>
      </c>
      <c r="H52" s="227" t="s">
        <v>526</v>
      </c>
      <c r="I52" s="250">
        <v>0</v>
      </c>
      <c r="J52" s="250">
        <v>0</v>
      </c>
      <c r="K52" s="250">
        <v>0</v>
      </c>
      <c r="L52" s="227" t="s">
        <v>526</v>
      </c>
      <c r="M52" s="232">
        <v>0</v>
      </c>
      <c r="N52" s="232">
        <v>0</v>
      </c>
      <c r="O52" s="232">
        <v>0</v>
      </c>
      <c r="P52" s="227" t="s">
        <v>526</v>
      </c>
      <c r="Q52" s="232">
        <v>0</v>
      </c>
      <c r="R52" s="227">
        <f t="shared" si="3"/>
        <v>0.26665158</v>
      </c>
      <c r="S52" s="232">
        <v>0</v>
      </c>
      <c r="T52" s="227" t="s">
        <v>526</v>
      </c>
      <c r="U52" s="232">
        <v>0</v>
      </c>
      <c r="V52" s="232">
        <v>0</v>
      </c>
      <c r="W52" s="232">
        <v>0</v>
      </c>
      <c r="X52" s="227" t="s">
        <v>526</v>
      </c>
      <c r="Y52" s="250">
        <v>0</v>
      </c>
      <c r="Z52" s="250">
        <v>0</v>
      </c>
      <c r="AA52" s="250">
        <v>0</v>
      </c>
      <c r="AB52" s="227" t="s">
        <v>526</v>
      </c>
      <c r="AC52" s="228">
        <f t="shared" si="4"/>
        <v>0.26665158</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4"/>
      <c r="C66" s="494"/>
      <c r="D66" s="494"/>
      <c r="E66" s="494"/>
      <c r="F66" s="494"/>
      <c r="G66" s="494"/>
      <c r="H66" s="494"/>
      <c r="I66" s="494"/>
      <c r="J66" s="494"/>
      <c r="K66" s="494"/>
      <c r="L66" s="494"/>
      <c r="M66" s="494"/>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5"/>
      <c r="C68" s="495"/>
      <c r="D68" s="495"/>
      <c r="E68" s="495"/>
      <c r="F68" s="495"/>
      <c r="G68" s="495"/>
      <c r="H68" s="495"/>
      <c r="I68" s="495"/>
      <c r="J68" s="495"/>
      <c r="K68" s="495"/>
      <c r="L68" s="495"/>
      <c r="M68" s="495"/>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4"/>
      <c r="C70" s="494"/>
      <c r="D70" s="494"/>
      <c r="E70" s="494"/>
      <c r="F70" s="494"/>
      <c r="G70" s="494"/>
      <c r="H70" s="494"/>
      <c r="I70" s="494"/>
      <c r="J70" s="494"/>
      <c r="K70" s="494"/>
      <c r="L70" s="494"/>
      <c r="M70" s="494"/>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4"/>
      <c r="C72" s="494"/>
      <c r="D72" s="494"/>
      <c r="E72" s="494"/>
      <c r="F72" s="494"/>
      <c r="G72" s="494"/>
      <c r="H72" s="494"/>
      <c r="I72" s="494"/>
      <c r="J72" s="494"/>
      <c r="K72" s="494"/>
      <c r="L72" s="494"/>
      <c r="M72" s="494"/>
      <c r="N72" s="211"/>
      <c r="O72" s="211"/>
      <c r="P72" s="211"/>
      <c r="Q72" s="211"/>
      <c r="R72" s="211"/>
      <c r="S72" s="211"/>
      <c r="T72" s="211"/>
      <c r="U72" s="211"/>
      <c r="V72" s="211"/>
      <c r="W72" s="211"/>
      <c r="X72" s="252"/>
      <c r="Y72" s="252"/>
      <c r="Z72" s="252"/>
      <c r="AA72" s="252"/>
      <c r="AB72" s="59"/>
    </row>
    <row r="73" spans="1:28" ht="32.25" customHeight="1" x14ac:dyDescent="0.25">
      <c r="A73" s="59"/>
      <c r="B73" s="495"/>
      <c r="C73" s="495"/>
      <c r="D73" s="495"/>
      <c r="E73" s="495"/>
      <c r="F73" s="495"/>
      <c r="G73" s="495"/>
      <c r="H73" s="495"/>
      <c r="I73" s="495"/>
      <c r="J73" s="495"/>
      <c r="K73" s="495"/>
      <c r="L73" s="495"/>
      <c r="M73" s="495"/>
      <c r="N73" s="212"/>
      <c r="O73" s="212"/>
      <c r="P73" s="212"/>
      <c r="Q73" s="212"/>
      <c r="R73" s="212"/>
      <c r="S73" s="212"/>
      <c r="T73" s="212"/>
      <c r="U73" s="212"/>
      <c r="V73" s="212"/>
      <c r="W73" s="212"/>
      <c r="X73" s="253"/>
      <c r="Y73" s="253"/>
      <c r="Z73" s="253"/>
      <c r="AA73" s="253"/>
      <c r="AB73" s="59"/>
    </row>
    <row r="74" spans="1:28" ht="51.75" customHeight="1" x14ac:dyDescent="0.25">
      <c r="A74" s="59"/>
      <c r="B74" s="494"/>
      <c r="C74" s="494"/>
      <c r="D74" s="494"/>
      <c r="E74" s="494"/>
      <c r="F74" s="494"/>
      <c r="G74" s="494"/>
      <c r="H74" s="494"/>
      <c r="I74" s="494"/>
      <c r="J74" s="494"/>
      <c r="K74" s="494"/>
      <c r="L74" s="494"/>
      <c r="M74" s="494"/>
      <c r="N74" s="211"/>
      <c r="O74" s="211"/>
      <c r="P74" s="211"/>
      <c r="Q74" s="211"/>
      <c r="R74" s="211"/>
      <c r="S74" s="211"/>
      <c r="T74" s="211"/>
      <c r="U74" s="211"/>
      <c r="V74" s="211"/>
      <c r="W74" s="211"/>
      <c r="X74" s="252"/>
      <c r="Y74" s="252"/>
      <c r="Z74" s="252"/>
      <c r="AA74" s="252"/>
      <c r="AB74" s="59"/>
    </row>
    <row r="75" spans="1:28" ht="21.75" customHeight="1" x14ac:dyDescent="0.25">
      <c r="A75" s="59"/>
      <c r="B75" s="496"/>
      <c r="C75" s="496"/>
      <c r="D75" s="496"/>
      <c r="E75" s="496"/>
      <c r="F75" s="496"/>
      <c r="G75" s="496"/>
      <c r="H75" s="496"/>
      <c r="I75" s="496"/>
      <c r="J75" s="496"/>
      <c r="K75" s="496"/>
      <c r="L75" s="496"/>
      <c r="M75" s="496"/>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3"/>
      <c r="C77" s="493"/>
      <c r="D77" s="493"/>
      <c r="E77" s="493"/>
      <c r="F77" s="493"/>
      <c r="G77" s="493"/>
      <c r="H77" s="493"/>
      <c r="I77" s="493"/>
      <c r="J77" s="493"/>
      <c r="K77" s="493"/>
      <c r="L77" s="493"/>
      <c r="M77" s="493"/>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5:D64 F25:G64 M24:O63 Q24:S24 U24:W63 L64:Q64 C24:G24 S64:W64 Q25:Q63 S25:S63 R25:R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Акционерное общество "Западная энергетическая компания"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M 22-12</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43.5" customHeight="1" x14ac:dyDescent="0.25">
      <c r="A15" s="420" t="str">
        <f>'1. паспорт местоположение'!A15</f>
        <v xml:space="preserve">Монтаж кондиционеров на ПС "Университетская" и ПС "Ижевская" </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511" t="s">
        <v>492</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5" customFormat="1" ht="58.5" customHeight="1" x14ac:dyDescent="0.25">
      <c r="A22" s="502" t="s">
        <v>50</v>
      </c>
      <c r="B22" s="513" t="s">
        <v>22</v>
      </c>
      <c r="C22" s="502" t="s">
        <v>49</v>
      </c>
      <c r="D22" s="502" t="s">
        <v>48</v>
      </c>
      <c r="E22" s="516" t="s">
        <v>503</v>
      </c>
      <c r="F22" s="517"/>
      <c r="G22" s="517"/>
      <c r="H22" s="517"/>
      <c r="I22" s="517"/>
      <c r="J22" s="517"/>
      <c r="K22" s="517"/>
      <c r="L22" s="518"/>
      <c r="M22" s="502" t="s">
        <v>47</v>
      </c>
      <c r="N22" s="502" t="s">
        <v>46</v>
      </c>
      <c r="O22" s="502" t="s">
        <v>45</v>
      </c>
      <c r="P22" s="497" t="s">
        <v>253</v>
      </c>
      <c r="Q22" s="497" t="s">
        <v>44</v>
      </c>
      <c r="R22" s="497" t="s">
        <v>43</v>
      </c>
      <c r="S22" s="497" t="s">
        <v>42</v>
      </c>
      <c r="T22" s="497"/>
      <c r="U22" s="519" t="s">
        <v>41</v>
      </c>
      <c r="V22" s="519" t="s">
        <v>40</v>
      </c>
      <c r="W22" s="497" t="s">
        <v>39</v>
      </c>
      <c r="X22" s="497" t="s">
        <v>38</v>
      </c>
      <c r="Y22" s="497" t="s">
        <v>37</v>
      </c>
      <c r="Z22" s="504"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5" t="s">
        <v>23</v>
      </c>
    </row>
    <row r="23" spans="1:48" s="25" customFormat="1" ht="64.5" customHeight="1" x14ac:dyDescent="0.25">
      <c r="A23" s="512"/>
      <c r="B23" s="514"/>
      <c r="C23" s="512"/>
      <c r="D23" s="512"/>
      <c r="E23" s="507" t="s">
        <v>21</v>
      </c>
      <c r="F23" s="498" t="s">
        <v>125</v>
      </c>
      <c r="G23" s="498" t="s">
        <v>124</v>
      </c>
      <c r="H23" s="498" t="s">
        <v>123</v>
      </c>
      <c r="I23" s="500" t="s">
        <v>413</v>
      </c>
      <c r="J23" s="500" t="s">
        <v>414</v>
      </c>
      <c r="K23" s="500" t="s">
        <v>415</v>
      </c>
      <c r="L23" s="498" t="s">
        <v>536</v>
      </c>
      <c r="M23" s="512"/>
      <c r="N23" s="512"/>
      <c r="O23" s="512"/>
      <c r="P23" s="497"/>
      <c r="Q23" s="497"/>
      <c r="R23" s="497"/>
      <c r="S23" s="509" t="s">
        <v>2</v>
      </c>
      <c r="T23" s="509" t="s">
        <v>9</v>
      </c>
      <c r="U23" s="519"/>
      <c r="V23" s="519"/>
      <c r="W23" s="497"/>
      <c r="X23" s="497"/>
      <c r="Y23" s="497"/>
      <c r="Z23" s="497"/>
      <c r="AA23" s="497"/>
      <c r="AB23" s="497"/>
      <c r="AC23" s="497"/>
      <c r="AD23" s="497"/>
      <c r="AE23" s="497"/>
      <c r="AF23" s="497" t="s">
        <v>20</v>
      </c>
      <c r="AG23" s="497"/>
      <c r="AH23" s="497" t="s">
        <v>19</v>
      </c>
      <c r="AI23" s="497"/>
      <c r="AJ23" s="502" t="s">
        <v>18</v>
      </c>
      <c r="AK23" s="502" t="s">
        <v>17</v>
      </c>
      <c r="AL23" s="502" t="s">
        <v>16</v>
      </c>
      <c r="AM23" s="502" t="s">
        <v>15</v>
      </c>
      <c r="AN23" s="502" t="s">
        <v>14</v>
      </c>
      <c r="AO23" s="502" t="s">
        <v>13</v>
      </c>
      <c r="AP23" s="502" t="s">
        <v>12</v>
      </c>
      <c r="AQ23" s="520" t="s">
        <v>9</v>
      </c>
      <c r="AR23" s="497"/>
      <c r="AS23" s="497"/>
      <c r="AT23" s="497"/>
      <c r="AU23" s="497"/>
      <c r="AV23" s="506"/>
    </row>
    <row r="24" spans="1:48" s="25"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35" t="s">
        <v>11</v>
      </c>
      <c r="AG24" s="135" t="s">
        <v>10</v>
      </c>
      <c r="AH24" s="136" t="s">
        <v>2</v>
      </c>
      <c r="AI24" s="136" t="s">
        <v>9</v>
      </c>
      <c r="AJ24" s="503"/>
      <c r="AK24" s="503"/>
      <c r="AL24" s="503"/>
      <c r="AM24" s="503"/>
      <c r="AN24" s="503"/>
      <c r="AO24" s="503"/>
      <c r="AP24" s="503"/>
      <c r="AQ24" s="521"/>
      <c r="AR24" s="497"/>
      <c r="AS24" s="497"/>
      <c r="AT24" s="497"/>
      <c r="AU24" s="497"/>
      <c r="AV24" s="50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7" t="str">
        <f>'7. Паспорт отчет о закупке'!A5:AV5</f>
        <v>Год раскрытия информации: 2022 год</v>
      </c>
      <c r="B5" s="527"/>
      <c r="C5" s="72"/>
      <c r="D5" s="72"/>
      <c r="E5" s="72"/>
      <c r="F5" s="72"/>
      <c r="G5" s="72"/>
      <c r="H5" s="72"/>
    </row>
    <row r="6" spans="1:8" ht="18.75" x14ac:dyDescent="0.3">
      <c r="A6" s="214"/>
      <c r="B6" s="214"/>
      <c r="C6" s="214"/>
      <c r="D6" s="214"/>
      <c r="E6" s="214"/>
      <c r="F6" s="214"/>
      <c r="G6" s="214"/>
      <c r="H6" s="214"/>
    </row>
    <row r="7" spans="1:8" ht="18.75" x14ac:dyDescent="0.25">
      <c r="A7" s="413" t="s">
        <v>7</v>
      </c>
      <c r="B7" s="413"/>
      <c r="C7" s="140"/>
      <c r="D7" s="140"/>
      <c r="E7" s="140"/>
      <c r="F7" s="140"/>
      <c r="G7" s="140"/>
      <c r="H7" s="140"/>
    </row>
    <row r="8" spans="1:8" ht="18.75" x14ac:dyDescent="0.25">
      <c r="A8" s="140"/>
      <c r="B8" s="140"/>
      <c r="C8" s="140"/>
      <c r="D8" s="140"/>
      <c r="E8" s="140"/>
      <c r="F8" s="140"/>
      <c r="G8" s="140"/>
      <c r="H8" s="140"/>
    </row>
    <row r="9" spans="1:8" x14ac:dyDescent="0.25">
      <c r="A9" s="414" t="str">
        <f>'7. Паспорт отчет о закупке'!A9:AV9</f>
        <v>Акционерное общество "Западная энергетическая компания"</v>
      </c>
      <c r="B9" s="414"/>
      <c r="C9" s="155"/>
      <c r="D9" s="155"/>
      <c r="E9" s="155"/>
      <c r="F9" s="155"/>
      <c r="G9" s="155"/>
      <c r="H9" s="155"/>
    </row>
    <row r="10" spans="1:8" x14ac:dyDescent="0.25">
      <c r="A10" s="418" t="s">
        <v>6</v>
      </c>
      <c r="B10" s="418"/>
      <c r="C10" s="142"/>
      <c r="D10" s="142"/>
      <c r="E10" s="142"/>
      <c r="F10" s="142"/>
      <c r="G10" s="142"/>
      <c r="H10" s="142"/>
    </row>
    <row r="11" spans="1:8" ht="18.75" x14ac:dyDescent="0.25">
      <c r="A11" s="140"/>
      <c r="B11" s="140"/>
      <c r="C11" s="140"/>
      <c r="D11" s="140"/>
      <c r="E11" s="140"/>
      <c r="F11" s="140"/>
      <c r="G11" s="140"/>
      <c r="H11" s="140"/>
    </row>
    <row r="12" spans="1:8" x14ac:dyDescent="0.25">
      <c r="A12" s="414" t="str">
        <f>'7. Паспорт отчет о закупке'!A12:AV12</f>
        <v>M 22-12</v>
      </c>
      <c r="B12" s="414"/>
      <c r="C12" s="155"/>
      <c r="D12" s="155"/>
      <c r="E12" s="155"/>
      <c r="F12" s="155"/>
      <c r="G12" s="155"/>
      <c r="H12" s="155"/>
    </row>
    <row r="13" spans="1:8" x14ac:dyDescent="0.25">
      <c r="A13" s="418" t="s">
        <v>5</v>
      </c>
      <c r="B13" s="418"/>
      <c r="C13" s="142"/>
      <c r="D13" s="142"/>
      <c r="E13" s="142"/>
      <c r="F13" s="142"/>
      <c r="G13" s="142"/>
      <c r="H13" s="142"/>
    </row>
    <row r="14" spans="1:8" ht="18.75" x14ac:dyDescent="0.25">
      <c r="A14" s="10"/>
      <c r="B14" s="10"/>
      <c r="C14" s="10"/>
      <c r="D14" s="10"/>
      <c r="E14" s="10"/>
      <c r="F14" s="10"/>
      <c r="G14" s="10"/>
      <c r="H14" s="10"/>
    </row>
    <row r="15" spans="1:8" ht="53.25" customHeight="1" x14ac:dyDescent="0.25">
      <c r="A15" s="459" t="str">
        <f>'7. Паспорт отчет о закупке'!A15:AV15</f>
        <v xml:space="preserve">Монтаж кондиционеров на ПС "Университетская" и ПС "Ижевская" </v>
      </c>
      <c r="B15" s="459"/>
      <c r="C15" s="155"/>
      <c r="D15" s="155"/>
      <c r="E15" s="155"/>
      <c r="F15" s="155"/>
      <c r="G15" s="155"/>
      <c r="H15" s="155"/>
    </row>
    <row r="16" spans="1:8" x14ac:dyDescent="0.25">
      <c r="A16" s="418" t="s">
        <v>4</v>
      </c>
      <c r="B16" s="418"/>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 xml:space="preserve">Монтаж кондиционеров на ПС "Университетская" и ПС "Ижевская" </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0.31998189599999999</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 xml:space="preserve">Монтаж кондиционеров на ПС "Университетская" и ПС "Ижевская" </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row>
    <row r="5" spans="1:28" s="11" customFormat="1" ht="15.75" x14ac:dyDescent="0.2">
      <c r="A5" s="16"/>
    </row>
    <row r="6" spans="1:28" s="11" customFormat="1" ht="18.75" x14ac:dyDescent="0.2">
      <c r="A6" s="413" t="s">
        <v>7</v>
      </c>
      <c r="B6" s="413"/>
      <c r="C6" s="413"/>
      <c r="D6" s="413"/>
      <c r="E6" s="413"/>
      <c r="F6" s="413"/>
      <c r="G6" s="413"/>
      <c r="H6" s="413"/>
      <c r="I6" s="413"/>
      <c r="J6" s="413"/>
      <c r="K6" s="413"/>
      <c r="L6" s="413"/>
      <c r="M6" s="413"/>
      <c r="N6" s="413"/>
      <c r="O6" s="413"/>
      <c r="P6" s="413"/>
      <c r="Q6" s="413"/>
      <c r="R6" s="413"/>
      <c r="S6" s="413"/>
      <c r="T6" s="12"/>
      <c r="U6" s="12"/>
      <c r="V6" s="12"/>
      <c r="W6" s="12"/>
      <c r="X6" s="12"/>
      <c r="Y6" s="12"/>
      <c r="Z6" s="12"/>
      <c r="AA6" s="12"/>
      <c r="AB6" s="12"/>
    </row>
    <row r="7" spans="1:28" s="11" customFormat="1" ht="18.75" x14ac:dyDescent="0.2">
      <c r="A7" s="413"/>
      <c r="B7" s="413"/>
      <c r="C7" s="413"/>
      <c r="D7" s="413"/>
      <c r="E7" s="413"/>
      <c r="F7" s="413"/>
      <c r="G7" s="413"/>
      <c r="H7" s="413"/>
      <c r="I7" s="413"/>
      <c r="J7" s="413"/>
      <c r="K7" s="413"/>
      <c r="L7" s="413"/>
      <c r="M7" s="413"/>
      <c r="N7" s="413"/>
      <c r="O7" s="413"/>
      <c r="P7" s="413"/>
      <c r="Q7" s="413"/>
      <c r="R7" s="413"/>
      <c r="S7" s="413"/>
      <c r="T7" s="12"/>
      <c r="U7" s="12"/>
      <c r="V7" s="12"/>
      <c r="W7" s="12"/>
      <c r="X7" s="12"/>
      <c r="Y7" s="12"/>
      <c r="Z7" s="12"/>
      <c r="AA7" s="12"/>
      <c r="AB7" s="12"/>
    </row>
    <row r="8" spans="1:28" s="11" customFormat="1" ht="18.75" x14ac:dyDescent="0.2">
      <c r="A8" s="414" t="str">
        <f>'1. паспорт местоположение'!A9:C9</f>
        <v>Акционерное общество "Западная энергетическая компания"</v>
      </c>
      <c r="B8" s="414"/>
      <c r="C8" s="414"/>
      <c r="D8" s="414"/>
      <c r="E8" s="414"/>
      <c r="F8" s="414"/>
      <c r="G8" s="414"/>
      <c r="H8" s="414"/>
      <c r="I8" s="414"/>
      <c r="J8" s="414"/>
      <c r="K8" s="414"/>
      <c r="L8" s="414"/>
      <c r="M8" s="414"/>
      <c r="N8" s="414"/>
      <c r="O8" s="414"/>
      <c r="P8" s="414"/>
      <c r="Q8" s="414"/>
      <c r="R8" s="414"/>
      <c r="S8" s="414"/>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13"/>
      <c r="B10" s="413"/>
      <c r="C10" s="413"/>
      <c r="D10" s="413"/>
      <c r="E10" s="413"/>
      <c r="F10" s="413"/>
      <c r="G10" s="413"/>
      <c r="H10" s="413"/>
      <c r="I10" s="413"/>
      <c r="J10" s="413"/>
      <c r="K10" s="413"/>
      <c r="L10" s="413"/>
      <c r="M10" s="413"/>
      <c r="N10" s="413"/>
      <c r="O10" s="413"/>
      <c r="P10" s="413"/>
      <c r="Q10" s="413"/>
      <c r="R10" s="413"/>
      <c r="S10" s="413"/>
      <c r="T10" s="12"/>
      <c r="U10" s="12"/>
      <c r="V10" s="12"/>
      <c r="W10" s="12"/>
      <c r="X10" s="12"/>
      <c r="Y10" s="12"/>
      <c r="Z10" s="12"/>
      <c r="AA10" s="12"/>
      <c r="AB10" s="12"/>
    </row>
    <row r="11" spans="1:28" s="11" customFormat="1" ht="18.75" x14ac:dyDescent="0.2">
      <c r="A11" s="414" t="str">
        <f>'1. паспорт местоположение'!A12:C12</f>
        <v>M 22-12</v>
      </c>
      <c r="B11" s="414"/>
      <c r="C11" s="414"/>
      <c r="D11" s="414"/>
      <c r="E11" s="414"/>
      <c r="F11" s="414"/>
      <c r="G11" s="414"/>
      <c r="H11" s="414"/>
      <c r="I11" s="414"/>
      <c r="J11" s="414"/>
      <c r="K11" s="414"/>
      <c r="L11" s="414"/>
      <c r="M11" s="414"/>
      <c r="N11" s="414"/>
      <c r="O11" s="414"/>
      <c r="P11" s="414"/>
      <c r="Q11" s="414"/>
      <c r="R11" s="414"/>
      <c r="S11" s="414"/>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36.75" customHeight="1" x14ac:dyDescent="0.2">
      <c r="A14" s="420" t="str">
        <f>'1. паспорт местоположение'!A15:C15</f>
        <v xml:space="preserve">Монтаж кондиционеров на ПС "Университетская" и ПС "Ижевская" </v>
      </c>
      <c r="B14" s="420"/>
      <c r="C14" s="420"/>
      <c r="D14" s="420"/>
      <c r="E14" s="420"/>
      <c r="F14" s="420"/>
      <c r="G14" s="420"/>
      <c r="H14" s="420"/>
      <c r="I14" s="420"/>
      <c r="J14" s="420"/>
      <c r="K14" s="420"/>
      <c r="L14" s="420"/>
      <c r="M14" s="420"/>
      <c r="N14" s="420"/>
      <c r="O14" s="420"/>
      <c r="P14" s="420"/>
      <c r="Q14" s="420"/>
      <c r="R14" s="420"/>
      <c r="S14" s="420"/>
      <c r="T14" s="7"/>
      <c r="U14" s="7"/>
      <c r="V14" s="7"/>
      <c r="W14" s="7"/>
      <c r="X14" s="7"/>
      <c r="Y14" s="7"/>
      <c r="Z14" s="7"/>
      <c r="AA14" s="7"/>
      <c r="AB14" s="7"/>
    </row>
    <row r="15" spans="1:28" s="3"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468</v>
      </c>
      <c r="B17" s="422"/>
      <c r="C17" s="422"/>
      <c r="D17" s="422"/>
      <c r="E17" s="422"/>
      <c r="F17" s="422"/>
      <c r="G17" s="422"/>
      <c r="H17" s="422"/>
      <c r="I17" s="422"/>
      <c r="J17" s="422"/>
      <c r="K17" s="422"/>
      <c r="L17" s="422"/>
      <c r="M17" s="422"/>
      <c r="N17" s="422"/>
      <c r="O17" s="422"/>
      <c r="P17" s="422"/>
      <c r="Q17" s="422"/>
      <c r="R17" s="422"/>
      <c r="S17" s="422"/>
      <c r="T17" s="6"/>
      <c r="U17" s="6"/>
      <c r="V17" s="6"/>
      <c r="W17" s="6"/>
      <c r="X17" s="6"/>
      <c r="Y17" s="6"/>
      <c r="Z17" s="6"/>
      <c r="AA17" s="6"/>
      <c r="AB17" s="6"/>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12" t="s">
        <v>3</v>
      </c>
      <c r="B19" s="412" t="s">
        <v>94</v>
      </c>
      <c r="C19" s="415" t="s">
        <v>362</v>
      </c>
      <c r="D19" s="412" t="s">
        <v>361</v>
      </c>
      <c r="E19" s="412" t="s">
        <v>93</v>
      </c>
      <c r="F19" s="412" t="s">
        <v>92</v>
      </c>
      <c r="G19" s="412" t="s">
        <v>357</v>
      </c>
      <c r="H19" s="412" t="s">
        <v>91</v>
      </c>
      <c r="I19" s="412" t="s">
        <v>90</v>
      </c>
      <c r="J19" s="412" t="s">
        <v>89</v>
      </c>
      <c r="K19" s="412" t="s">
        <v>88</v>
      </c>
      <c r="L19" s="412" t="s">
        <v>87</v>
      </c>
      <c r="M19" s="412" t="s">
        <v>86</v>
      </c>
      <c r="N19" s="412" t="s">
        <v>85</v>
      </c>
      <c r="O19" s="412" t="s">
        <v>84</v>
      </c>
      <c r="P19" s="412" t="s">
        <v>83</v>
      </c>
      <c r="Q19" s="412" t="s">
        <v>360</v>
      </c>
      <c r="R19" s="412"/>
      <c r="S19" s="417" t="s">
        <v>462</v>
      </c>
      <c r="T19" s="4"/>
      <c r="U19" s="4"/>
      <c r="V19" s="4"/>
      <c r="W19" s="4"/>
      <c r="X19" s="4"/>
      <c r="Y19" s="4"/>
    </row>
    <row r="20" spans="1:28" s="3" customFormat="1" ht="180.75" customHeight="1" x14ac:dyDescent="0.2">
      <c r="A20" s="412"/>
      <c r="B20" s="412"/>
      <c r="C20" s="416"/>
      <c r="D20" s="412"/>
      <c r="E20" s="412"/>
      <c r="F20" s="412"/>
      <c r="G20" s="412"/>
      <c r="H20" s="412"/>
      <c r="I20" s="412"/>
      <c r="J20" s="412"/>
      <c r="K20" s="412"/>
      <c r="L20" s="412"/>
      <c r="M20" s="412"/>
      <c r="N20" s="412"/>
      <c r="O20" s="412"/>
      <c r="P20" s="412"/>
      <c r="Q20" s="39" t="s">
        <v>358</v>
      </c>
      <c r="R20" s="40" t="s">
        <v>359</v>
      </c>
      <c r="S20" s="417"/>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5" t="str">
        <f>'1. паспорт местоположение'!A5:C5</f>
        <v>Год раскрытия информации: 2022 год</v>
      </c>
      <c r="B6" s="405"/>
      <c r="C6" s="405"/>
      <c r="D6" s="405"/>
      <c r="E6" s="405"/>
      <c r="F6" s="405"/>
      <c r="G6" s="405"/>
      <c r="H6" s="405"/>
      <c r="I6" s="405"/>
      <c r="J6" s="405"/>
      <c r="K6" s="405"/>
      <c r="L6" s="405"/>
      <c r="M6" s="405"/>
      <c r="N6" s="405"/>
      <c r="O6" s="405"/>
      <c r="P6" s="405"/>
      <c r="Q6" s="405"/>
      <c r="R6" s="405"/>
      <c r="S6" s="405"/>
      <c r="T6" s="405"/>
    </row>
    <row r="7" spans="1:20" s="11" customFormat="1" x14ac:dyDescent="0.2">
      <c r="A7" s="16"/>
      <c r="H7" s="15"/>
    </row>
    <row r="8" spans="1:20" s="11"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1"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1" customFormat="1" ht="18.75" customHeight="1" x14ac:dyDescent="0.2">
      <c r="A10" s="414" t="str">
        <f>'1. паспорт местоположение'!A9:C9</f>
        <v>Акционерное общество "Западная энергетическая компания"</v>
      </c>
      <c r="B10" s="414"/>
      <c r="C10" s="414"/>
      <c r="D10" s="414"/>
      <c r="E10" s="414"/>
      <c r="F10" s="414"/>
      <c r="G10" s="414"/>
      <c r="H10" s="414"/>
      <c r="I10" s="414"/>
      <c r="J10" s="414"/>
      <c r="K10" s="414"/>
      <c r="L10" s="414"/>
      <c r="M10" s="414"/>
      <c r="N10" s="414"/>
      <c r="O10" s="414"/>
      <c r="P10" s="414"/>
      <c r="Q10" s="414"/>
      <c r="R10" s="414"/>
      <c r="S10" s="414"/>
      <c r="T10" s="414"/>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1" customFormat="1" ht="18.75" customHeight="1" x14ac:dyDescent="0.2">
      <c r="A13" s="414" t="str">
        <f>'1. паспорт местоположение'!A12:C12</f>
        <v>M 22-12</v>
      </c>
      <c r="B13" s="414"/>
      <c r="C13" s="414"/>
      <c r="D13" s="414"/>
      <c r="E13" s="414"/>
      <c r="F13" s="414"/>
      <c r="G13" s="414"/>
      <c r="H13" s="414"/>
      <c r="I13" s="414"/>
      <c r="J13" s="414"/>
      <c r="K13" s="414"/>
      <c r="L13" s="414"/>
      <c r="M13" s="414"/>
      <c r="N13" s="414"/>
      <c r="O13" s="414"/>
      <c r="P13" s="414"/>
      <c r="Q13" s="414"/>
      <c r="R13" s="414"/>
      <c r="S13" s="414"/>
      <c r="T13" s="414"/>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66" customHeight="1" x14ac:dyDescent="0.2">
      <c r="A16" s="420" t="str">
        <f>'1. паспорт местоположение'!A15</f>
        <v xml:space="preserve">Монтаж кондиционеров на ПС "Университетская" и ПС "Ижевская" </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3" customFormat="1" ht="15" customHeight="1" x14ac:dyDescent="0.2">
      <c r="A19" s="438" t="s">
        <v>473</v>
      </c>
      <c r="B19" s="438"/>
      <c r="C19" s="438"/>
      <c r="D19" s="438"/>
      <c r="E19" s="438"/>
      <c r="F19" s="438"/>
      <c r="G19" s="438"/>
      <c r="H19" s="438"/>
      <c r="I19" s="438"/>
      <c r="J19" s="438"/>
      <c r="K19" s="438"/>
      <c r="L19" s="438"/>
      <c r="M19" s="438"/>
      <c r="N19" s="438"/>
      <c r="O19" s="438"/>
      <c r="P19" s="438"/>
      <c r="Q19" s="438"/>
      <c r="R19" s="438"/>
      <c r="S19" s="438"/>
      <c r="T19" s="438"/>
    </row>
    <row r="20" spans="1:113" s="52"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32" t="s">
        <v>3</v>
      </c>
      <c r="B21" s="425" t="s">
        <v>217</v>
      </c>
      <c r="C21" s="426"/>
      <c r="D21" s="429" t="s">
        <v>116</v>
      </c>
      <c r="E21" s="425" t="s">
        <v>502</v>
      </c>
      <c r="F21" s="426"/>
      <c r="G21" s="425" t="s">
        <v>267</v>
      </c>
      <c r="H21" s="426"/>
      <c r="I21" s="425" t="s">
        <v>115</v>
      </c>
      <c r="J21" s="426"/>
      <c r="K21" s="429" t="s">
        <v>114</v>
      </c>
      <c r="L21" s="425" t="s">
        <v>113</v>
      </c>
      <c r="M21" s="426"/>
      <c r="N21" s="425" t="s">
        <v>498</v>
      </c>
      <c r="O21" s="426"/>
      <c r="P21" s="429" t="s">
        <v>112</v>
      </c>
      <c r="Q21" s="435" t="s">
        <v>111</v>
      </c>
      <c r="R21" s="436"/>
      <c r="S21" s="435" t="s">
        <v>110</v>
      </c>
      <c r="T21" s="437"/>
    </row>
    <row r="22" spans="1:113" ht="204.75" customHeight="1" x14ac:dyDescent="0.25">
      <c r="A22" s="433"/>
      <c r="B22" s="427"/>
      <c r="C22" s="428"/>
      <c r="D22" s="431"/>
      <c r="E22" s="427"/>
      <c r="F22" s="428"/>
      <c r="G22" s="427"/>
      <c r="H22" s="428"/>
      <c r="I22" s="427"/>
      <c r="J22" s="428"/>
      <c r="K22" s="430"/>
      <c r="L22" s="427"/>
      <c r="M22" s="428"/>
      <c r="N22" s="427"/>
      <c r="O22" s="428"/>
      <c r="P22" s="430"/>
      <c r="Q22" s="96" t="s">
        <v>109</v>
      </c>
      <c r="R22" s="96" t="s">
        <v>472</v>
      </c>
      <c r="S22" s="96" t="s">
        <v>108</v>
      </c>
      <c r="T22" s="96" t="s">
        <v>107</v>
      </c>
    </row>
    <row r="23" spans="1:113" ht="51.75" customHeight="1" x14ac:dyDescent="0.25">
      <c r="A23" s="434"/>
      <c r="B23" s="145" t="s">
        <v>105</v>
      </c>
      <c r="C23" s="145" t="s">
        <v>106</v>
      </c>
      <c r="D23" s="43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4" t="s">
        <v>508</v>
      </c>
      <c r="C29" s="424"/>
      <c r="D29" s="424"/>
      <c r="E29" s="424"/>
      <c r="F29" s="424"/>
      <c r="G29" s="424"/>
      <c r="H29" s="424"/>
      <c r="I29" s="424"/>
      <c r="J29" s="424"/>
      <c r="K29" s="424"/>
      <c r="L29" s="424"/>
      <c r="M29" s="424"/>
      <c r="N29" s="424"/>
      <c r="O29" s="424"/>
      <c r="P29" s="424"/>
      <c r="Q29" s="424"/>
      <c r="R29" s="42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4" t="str">
        <f>'1. паспорт местоположение'!A9</f>
        <v>Акционерное общество "Западная энергетическая компания"</v>
      </c>
      <c r="F9" s="414"/>
      <c r="G9" s="414"/>
      <c r="H9" s="414"/>
      <c r="I9" s="414"/>
      <c r="J9" s="414"/>
      <c r="K9" s="414"/>
      <c r="L9" s="414"/>
      <c r="M9" s="414"/>
      <c r="N9" s="414"/>
      <c r="O9" s="414"/>
      <c r="P9" s="414"/>
      <c r="Q9" s="414"/>
      <c r="R9" s="414"/>
      <c r="S9" s="414"/>
      <c r="T9" s="414"/>
      <c r="U9" s="414"/>
      <c r="V9" s="414"/>
      <c r="W9" s="414"/>
      <c r="X9" s="414"/>
      <c r="Y9" s="414"/>
    </row>
    <row r="10" spans="1:27" s="11"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4" t="str">
        <f>'1. паспорт местоположение'!A12</f>
        <v>M 22-12</v>
      </c>
      <c r="F12" s="414"/>
      <c r="G12" s="414"/>
      <c r="H12" s="414"/>
      <c r="I12" s="414"/>
      <c r="J12" s="414"/>
      <c r="K12" s="414"/>
      <c r="L12" s="414"/>
      <c r="M12" s="414"/>
      <c r="N12" s="414"/>
      <c r="O12" s="414"/>
      <c r="P12" s="414"/>
      <c r="Q12" s="414"/>
      <c r="R12" s="414"/>
      <c r="S12" s="414"/>
      <c r="T12" s="414"/>
      <c r="U12" s="414"/>
      <c r="V12" s="414"/>
      <c r="W12" s="414"/>
      <c r="X12" s="414"/>
      <c r="Y12" s="414"/>
    </row>
    <row r="13" spans="1:27" s="11"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20" t="str">
        <f>'1. паспорт местоположение'!A15</f>
        <v xml:space="preserve">Монтаж кондиционеров на ПС "Университетская" и ПС "Ижевская" </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475</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2" customFormat="1" ht="21" customHeight="1" x14ac:dyDescent="0.25"/>
    <row r="21" spans="1:27" ht="15.75" customHeight="1" x14ac:dyDescent="0.25">
      <c r="A21" s="440" t="s">
        <v>3</v>
      </c>
      <c r="B21" s="443" t="s">
        <v>482</v>
      </c>
      <c r="C21" s="444"/>
      <c r="D21" s="443" t="s">
        <v>484</v>
      </c>
      <c r="E21" s="444"/>
      <c r="F21" s="435" t="s">
        <v>88</v>
      </c>
      <c r="G21" s="437"/>
      <c r="H21" s="437"/>
      <c r="I21" s="436"/>
      <c r="J21" s="440" t="s">
        <v>485</v>
      </c>
      <c r="K21" s="443" t="s">
        <v>486</v>
      </c>
      <c r="L21" s="444"/>
      <c r="M21" s="443" t="s">
        <v>487</v>
      </c>
      <c r="N21" s="444"/>
      <c r="O21" s="443" t="s">
        <v>474</v>
      </c>
      <c r="P21" s="444"/>
      <c r="Q21" s="443" t="s">
        <v>121</v>
      </c>
      <c r="R21" s="444"/>
      <c r="S21" s="440" t="s">
        <v>120</v>
      </c>
      <c r="T21" s="440" t="s">
        <v>488</v>
      </c>
      <c r="U21" s="440" t="s">
        <v>483</v>
      </c>
      <c r="V21" s="443" t="s">
        <v>119</v>
      </c>
      <c r="W21" s="444"/>
      <c r="X21" s="435" t="s">
        <v>111</v>
      </c>
      <c r="Y21" s="437"/>
      <c r="Z21" s="435" t="s">
        <v>110</v>
      </c>
      <c r="AA21" s="437"/>
    </row>
    <row r="22" spans="1:27" ht="216" customHeight="1" x14ac:dyDescent="0.25">
      <c r="A22" s="441"/>
      <c r="B22" s="445"/>
      <c r="C22" s="446"/>
      <c r="D22" s="445"/>
      <c r="E22" s="446"/>
      <c r="F22" s="435" t="s">
        <v>118</v>
      </c>
      <c r="G22" s="436"/>
      <c r="H22" s="435" t="s">
        <v>117</v>
      </c>
      <c r="I22" s="436"/>
      <c r="J22" s="442"/>
      <c r="K22" s="445"/>
      <c r="L22" s="446"/>
      <c r="M22" s="445"/>
      <c r="N22" s="446"/>
      <c r="O22" s="445"/>
      <c r="P22" s="446"/>
      <c r="Q22" s="445"/>
      <c r="R22" s="446"/>
      <c r="S22" s="442"/>
      <c r="T22" s="442"/>
      <c r="U22" s="442"/>
      <c r="V22" s="445"/>
      <c r="W22" s="446"/>
      <c r="X22" s="96" t="s">
        <v>109</v>
      </c>
      <c r="Y22" s="96" t="s">
        <v>472</v>
      </c>
      <c r="Z22" s="96" t="s">
        <v>108</v>
      </c>
      <c r="AA22" s="96" t="s">
        <v>107</v>
      </c>
    </row>
    <row r="23" spans="1:27" ht="60" customHeight="1" x14ac:dyDescent="0.25">
      <c r="A23" s="442"/>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5" t="str">
        <f>'1. паспорт местоположение'!A5:C5</f>
        <v>Год раскрытия информации: 2022 год</v>
      </c>
      <c r="B5" s="405"/>
      <c r="C5" s="405"/>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3" t="s">
        <v>7</v>
      </c>
      <c r="B7" s="413"/>
      <c r="C7" s="413"/>
      <c r="D7" s="12"/>
      <c r="E7" s="12"/>
      <c r="F7" s="12"/>
      <c r="G7" s="12"/>
      <c r="H7" s="12"/>
      <c r="I7" s="12"/>
      <c r="J7" s="12"/>
      <c r="K7" s="12"/>
      <c r="L7" s="12"/>
      <c r="M7" s="12"/>
      <c r="N7" s="12"/>
      <c r="O7" s="12"/>
      <c r="P7" s="12"/>
      <c r="Q7" s="12"/>
      <c r="R7" s="12"/>
      <c r="S7" s="12"/>
      <c r="T7" s="12"/>
      <c r="U7" s="12"/>
    </row>
    <row r="8" spans="1:29" s="11" customFormat="1" ht="18.75" x14ac:dyDescent="0.2">
      <c r="A8" s="413"/>
      <c r="B8" s="413"/>
      <c r="C8" s="413"/>
      <c r="D8" s="13"/>
      <c r="E8" s="13"/>
      <c r="F8" s="13"/>
      <c r="G8" s="13"/>
      <c r="H8" s="12"/>
      <c r="I8" s="12"/>
      <c r="J8" s="12"/>
      <c r="K8" s="12"/>
      <c r="L8" s="12"/>
      <c r="M8" s="12"/>
      <c r="N8" s="12"/>
      <c r="O8" s="12"/>
      <c r="P8" s="12"/>
      <c r="Q8" s="12"/>
      <c r="R8" s="12"/>
      <c r="S8" s="12"/>
      <c r="T8" s="12"/>
      <c r="U8" s="12"/>
    </row>
    <row r="9" spans="1:29" s="11" customFormat="1" ht="18.75" x14ac:dyDescent="0.2">
      <c r="A9" s="414" t="str">
        <f>'1. паспорт местоположение'!A9:C9</f>
        <v>Акционерное общество "Западная энергетическая компания"</v>
      </c>
      <c r="B9" s="414"/>
      <c r="C9" s="414"/>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13"/>
      <c r="B11" s="413"/>
      <c r="C11" s="413"/>
      <c r="D11" s="13"/>
      <c r="E11" s="13"/>
      <c r="F11" s="13"/>
      <c r="G11" s="13"/>
      <c r="H11" s="12"/>
      <c r="I11" s="12"/>
      <c r="J11" s="12"/>
      <c r="K11" s="12"/>
      <c r="L11" s="12"/>
      <c r="M11" s="12"/>
      <c r="N11" s="12"/>
      <c r="O11" s="12"/>
      <c r="P11" s="12"/>
      <c r="Q11" s="12"/>
      <c r="R11" s="12"/>
      <c r="S11" s="12"/>
      <c r="T11" s="12"/>
      <c r="U11" s="12"/>
    </row>
    <row r="12" spans="1:29" s="11" customFormat="1" ht="18.75" x14ac:dyDescent="0.2">
      <c r="A12" s="414" t="str">
        <f>'1. паспорт местоположение'!A12:C12</f>
        <v>M 22-12</v>
      </c>
      <c r="B12" s="414"/>
      <c r="C12" s="414"/>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78.75" customHeight="1" x14ac:dyDescent="0.2">
      <c r="A15" s="420" t="str">
        <f>'1. паспорт местоположение'!A15</f>
        <v xml:space="preserve">Монтаж кондиционеров на ПС "Университетская" и ПС "Ижевская" </v>
      </c>
      <c r="B15" s="420"/>
      <c r="C15" s="420"/>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467</v>
      </c>
      <c r="B18" s="422"/>
      <c r="C18" s="4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 xml:space="preserve">Монтаж кондиционеров на ПС "Университетская" и ПС "Ижевская" </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40"/>
      <c r="AB6" s="140"/>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40"/>
      <c r="AB7" s="140"/>
    </row>
    <row r="8" spans="1:28" x14ac:dyDescent="0.25">
      <c r="A8" s="414" t="str">
        <f>'1. паспорт местоположение'!A9</f>
        <v>Акционерное общество "Западная энергетическая компания"</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1"/>
      <c r="AB8" s="14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2"/>
      <c r="AB9" s="142"/>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40"/>
      <c r="AB10" s="140"/>
    </row>
    <row r="11" spans="1:28" x14ac:dyDescent="0.25">
      <c r="A11" s="414" t="str">
        <f>'1. паспорт местоположение'!A12:C12</f>
        <v>M 22-12</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1"/>
      <c r="AB11" s="14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2"/>
      <c r="AB12" s="142"/>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ht="57" customHeight="1" x14ac:dyDescent="0.25">
      <c r="A14" s="420" t="str">
        <f>'1. паспорт местоположение'!A15</f>
        <v xml:space="preserve">Монтаж кондиционеров на ПС "Университетская" и ПС "Ижевская" </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41"/>
      <c r="AB14" s="14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1"/>
      <c r="AB16" s="151"/>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1"/>
      <c r="AB17" s="151"/>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1"/>
      <c r="AB18" s="151"/>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3" t="s">
        <v>7</v>
      </c>
      <c r="B7" s="413"/>
      <c r="C7" s="413"/>
      <c r="D7" s="413"/>
      <c r="E7" s="413"/>
      <c r="F7" s="413"/>
      <c r="G7" s="413"/>
      <c r="H7" s="413"/>
      <c r="I7" s="413"/>
      <c r="J7" s="413"/>
      <c r="K7" s="413"/>
      <c r="L7" s="413"/>
      <c r="M7" s="413"/>
      <c r="N7" s="140"/>
      <c r="O7" s="140"/>
      <c r="P7" s="140"/>
      <c r="Q7" s="140"/>
      <c r="R7" s="140"/>
      <c r="S7" s="140"/>
      <c r="T7" s="140"/>
      <c r="U7" s="140"/>
      <c r="V7" s="140"/>
      <c r="W7" s="140"/>
      <c r="X7" s="140"/>
    </row>
    <row r="8" spans="1:26" s="11" customFormat="1" ht="18.75" x14ac:dyDescent="0.2">
      <c r="A8" s="413"/>
      <c r="B8" s="413"/>
      <c r="C8" s="413"/>
      <c r="D8" s="413"/>
      <c r="E8" s="413"/>
      <c r="F8" s="413"/>
      <c r="G8" s="413"/>
      <c r="H8" s="413"/>
      <c r="I8" s="413"/>
      <c r="J8" s="413"/>
      <c r="K8" s="413"/>
      <c r="L8" s="413"/>
      <c r="M8" s="413"/>
      <c r="N8" s="140"/>
      <c r="O8" s="140"/>
      <c r="P8" s="140"/>
      <c r="Q8" s="140"/>
      <c r="R8" s="140"/>
      <c r="S8" s="140"/>
      <c r="T8" s="140"/>
      <c r="U8" s="140"/>
      <c r="V8" s="140"/>
      <c r="W8" s="140"/>
      <c r="X8" s="140"/>
    </row>
    <row r="9" spans="1:26" s="11" customFormat="1" ht="18.75" x14ac:dyDescent="0.2">
      <c r="A9" s="414" t="str">
        <f>'1. паспорт местоположение'!A9:C9</f>
        <v>Акционерное общество "Западная энергетическая компания"</v>
      </c>
      <c r="B9" s="414"/>
      <c r="C9" s="414"/>
      <c r="D9" s="414"/>
      <c r="E9" s="414"/>
      <c r="F9" s="414"/>
      <c r="G9" s="414"/>
      <c r="H9" s="414"/>
      <c r="I9" s="414"/>
      <c r="J9" s="414"/>
      <c r="K9" s="414"/>
      <c r="L9" s="414"/>
      <c r="M9" s="414"/>
      <c r="N9" s="140"/>
      <c r="O9" s="140"/>
      <c r="P9" s="140"/>
      <c r="Q9" s="140"/>
      <c r="R9" s="140"/>
      <c r="S9" s="140"/>
      <c r="T9" s="140"/>
      <c r="U9" s="140"/>
      <c r="V9" s="140"/>
      <c r="W9" s="140"/>
      <c r="X9" s="140"/>
    </row>
    <row r="10" spans="1:26" s="11" customFormat="1" ht="18.75" x14ac:dyDescent="0.2">
      <c r="A10" s="418" t="s">
        <v>6</v>
      </c>
      <c r="B10" s="418"/>
      <c r="C10" s="418"/>
      <c r="D10" s="418"/>
      <c r="E10" s="418"/>
      <c r="F10" s="418"/>
      <c r="G10" s="418"/>
      <c r="H10" s="418"/>
      <c r="I10" s="418"/>
      <c r="J10" s="418"/>
      <c r="K10" s="418"/>
      <c r="L10" s="418"/>
      <c r="M10" s="418"/>
      <c r="N10" s="140"/>
      <c r="O10" s="140"/>
      <c r="P10" s="140"/>
      <c r="Q10" s="140"/>
      <c r="R10" s="140"/>
      <c r="S10" s="140"/>
      <c r="T10" s="140"/>
      <c r="U10" s="140"/>
      <c r="V10" s="140"/>
      <c r="W10" s="140"/>
      <c r="X10" s="140"/>
    </row>
    <row r="11" spans="1:26" s="11" customFormat="1" ht="18.75" x14ac:dyDescent="0.2">
      <c r="A11" s="413"/>
      <c r="B11" s="413"/>
      <c r="C11" s="413"/>
      <c r="D11" s="413"/>
      <c r="E11" s="413"/>
      <c r="F11" s="413"/>
      <c r="G11" s="413"/>
      <c r="H11" s="413"/>
      <c r="I11" s="413"/>
      <c r="J11" s="413"/>
      <c r="K11" s="413"/>
      <c r="L11" s="413"/>
      <c r="M11" s="413"/>
      <c r="N11" s="140"/>
      <c r="O11" s="140"/>
      <c r="P11" s="140"/>
      <c r="Q11" s="140"/>
      <c r="R11" s="140"/>
      <c r="S11" s="140"/>
      <c r="T11" s="140"/>
      <c r="U11" s="140"/>
      <c r="V11" s="140"/>
      <c r="W11" s="140"/>
      <c r="X11" s="140"/>
    </row>
    <row r="12" spans="1:26" s="11" customFormat="1" ht="18.75" x14ac:dyDescent="0.2">
      <c r="A12" s="414" t="str">
        <f>'1. паспорт местоположение'!A12:C12</f>
        <v>M 22-12</v>
      </c>
      <c r="B12" s="414"/>
      <c r="C12" s="414"/>
      <c r="D12" s="414"/>
      <c r="E12" s="414"/>
      <c r="F12" s="414"/>
      <c r="G12" s="414"/>
      <c r="H12" s="414"/>
      <c r="I12" s="414"/>
      <c r="J12" s="414"/>
      <c r="K12" s="414"/>
      <c r="L12" s="414"/>
      <c r="M12" s="414"/>
      <c r="N12" s="140"/>
      <c r="O12" s="140"/>
      <c r="P12" s="140"/>
      <c r="Q12" s="140"/>
      <c r="R12" s="140"/>
      <c r="S12" s="140"/>
      <c r="T12" s="140"/>
      <c r="U12" s="140"/>
      <c r="V12" s="140"/>
      <c r="W12" s="140"/>
      <c r="X12" s="140"/>
    </row>
    <row r="13" spans="1:26" s="11" customFormat="1" ht="18.75" x14ac:dyDescent="0.2">
      <c r="A13" s="418" t="s">
        <v>5</v>
      </c>
      <c r="B13" s="418"/>
      <c r="C13" s="418"/>
      <c r="D13" s="418"/>
      <c r="E13" s="418"/>
      <c r="F13" s="418"/>
      <c r="G13" s="418"/>
      <c r="H13" s="418"/>
      <c r="I13" s="418"/>
      <c r="J13" s="418"/>
      <c r="K13" s="418"/>
      <c r="L13" s="418"/>
      <c r="M13" s="418"/>
      <c r="N13" s="140"/>
      <c r="O13" s="140"/>
      <c r="P13" s="140"/>
      <c r="Q13" s="140"/>
      <c r="R13" s="140"/>
      <c r="S13" s="140"/>
      <c r="T13" s="140"/>
      <c r="U13" s="140"/>
      <c r="V13" s="140"/>
      <c r="W13" s="140"/>
      <c r="X13" s="140"/>
    </row>
    <row r="14" spans="1:26" s="8" customFormat="1" ht="15.75" customHeight="1" x14ac:dyDescent="0.2">
      <c r="A14" s="419"/>
      <c r="B14" s="419"/>
      <c r="C14" s="419"/>
      <c r="D14" s="419"/>
      <c r="E14" s="419"/>
      <c r="F14" s="419"/>
      <c r="G14" s="419"/>
      <c r="H14" s="419"/>
      <c r="I14" s="419"/>
      <c r="J14" s="419"/>
      <c r="K14" s="419"/>
      <c r="L14" s="419"/>
      <c r="M14" s="419"/>
      <c r="N14" s="207"/>
      <c r="O14" s="207"/>
      <c r="P14" s="207"/>
      <c r="Q14" s="207"/>
      <c r="R14" s="207"/>
      <c r="S14" s="207"/>
      <c r="T14" s="207"/>
      <c r="U14" s="207"/>
      <c r="V14" s="207"/>
      <c r="W14" s="207"/>
      <c r="X14" s="207"/>
    </row>
    <row r="15" spans="1:26" s="3" customFormat="1" ht="54.75" customHeight="1" x14ac:dyDescent="0.2">
      <c r="A15" s="459" t="str">
        <f>'1. паспорт местоположение'!A15</f>
        <v xml:space="preserve">Монтаж кондиционеров на ПС "Университетская" и ПС "Ижевская" </v>
      </c>
      <c r="B15" s="459"/>
      <c r="C15" s="459"/>
      <c r="D15" s="459"/>
      <c r="E15" s="459"/>
      <c r="F15" s="459"/>
      <c r="G15" s="459"/>
      <c r="H15" s="459"/>
      <c r="I15" s="459"/>
      <c r="J15" s="459"/>
      <c r="K15" s="459"/>
      <c r="L15" s="459"/>
      <c r="M15" s="459"/>
      <c r="N15" s="155"/>
      <c r="O15" s="155"/>
      <c r="P15" s="155"/>
      <c r="Q15" s="155"/>
      <c r="R15" s="155"/>
      <c r="S15" s="155"/>
      <c r="T15" s="155"/>
      <c r="U15" s="155"/>
      <c r="V15" s="155"/>
      <c r="W15" s="155"/>
      <c r="X15" s="155"/>
    </row>
    <row r="16" spans="1:26" s="3" customFormat="1" ht="15" customHeight="1" x14ac:dyDescent="0.2">
      <c r="A16" s="418" t="s">
        <v>4</v>
      </c>
      <c r="B16" s="418"/>
      <c r="C16" s="418"/>
      <c r="D16" s="418"/>
      <c r="E16" s="418"/>
      <c r="F16" s="418"/>
      <c r="G16" s="418"/>
      <c r="H16" s="418"/>
      <c r="I16" s="418"/>
      <c r="J16" s="418"/>
      <c r="K16" s="418"/>
      <c r="L16" s="418"/>
      <c r="M16" s="418"/>
      <c r="N16" s="142"/>
      <c r="O16" s="142"/>
      <c r="P16" s="142"/>
      <c r="Q16" s="142"/>
      <c r="R16" s="142"/>
      <c r="S16" s="142"/>
      <c r="T16" s="142"/>
      <c r="U16" s="142"/>
      <c r="V16" s="142"/>
      <c r="W16" s="142"/>
      <c r="X16" s="142"/>
    </row>
    <row r="17" spans="1:24" s="3" customFormat="1" ht="15" customHeight="1" x14ac:dyDescent="0.2">
      <c r="A17" s="421"/>
      <c r="B17" s="421"/>
      <c r="C17" s="421"/>
      <c r="D17" s="421"/>
      <c r="E17" s="421"/>
      <c r="F17" s="421"/>
      <c r="G17" s="421"/>
      <c r="H17" s="421"/>
      <c r="I17" s="421"/>
      <c r="J17" s="421"/>
      <c r="K17" s="421"/>
      <c r="L17" s="421"/>
      <c r="M17" s="421"/>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2" t="str">
        <f>'[1]1. паспорт местоположение'!A5:C5</f>
        <v>Год раскрытия информации: 2022 год</v>
      </c>
      <c r="B5" s="472"/>
      <c r="C5" s="472"/>
      <c r="D5" s="472"/>
      <c r="E5" s="472"/>
      <c r="F5" s="472"/>
      <c r="G5" s="472"/>
      <c r="H5" s="472"/>
      <c r="I5" s="472"/>
      <c r="J5" s="472"/>
      <c r="K5" s="472"/>
      <c r="L5" s="472"/>
      <c r="M5" s="472"/>
      <c r="N5" s="472"/>
      <c r="O5" s="472"/>
      <c r="P5" s="472"/>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2" t="s">
        <v>7</v>
      </c>
      <c r="B7" s="472"/>
      <c r="C7" s="472"/>
      <c r="D7" s="472"/>
      <c r="E7" s="472"/>
      <c r="F7" s="472"/>
      <c r="G7" s="472"/>
      <c r="H7" s="472"/>
      <c r="I7" s="472"/>
      <c r="J7" s="472"/>
      <c r="K7" s="472"/>
      <c r="L7" s="472"/>
      <c r="M7" s="472"/>
      <c r="N7" s="472"/>
      <c r="O7" s="472"/>
      <c r="P7" s="472"/>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3" t="str">
        <f>'[1]1. паспорт местоположение'!A9:C9</f>
        <v xml:space="preserve">Акционерное общество "Западная энергетическая компания" </v>
      </c>
      <c r="B9" s="473"/>
      <c r="C9" s="473"/>
      <c r="D9" s="473"/>
      <c r="E9" s="473"/>
      <c r="F9" s="473"/>
      <c r="G9" s="473"/>
      <c r="H9" s="473"/>
      <c r="I9" s="473"/>
      <c r="J9" s="473"/>
      <c r="K9" s="473"/>
      <c r="L9" s="473"/>
      <c r="M9" s="473"/>
      <c r="N9" s="473"/>
      <c r="O9" s="473"/>
      <c r="P9" s="473"/>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1" t="s">
        <v>6</v>
      </c>
      <c r="B10" s="471"/>
      <c r="C10" s="471"/>
      <c r="D10" s="471"/>
      <c r="E10" s="471"/>
      <c r="F10" s="471"/>
      <c r="G10" s="471"/>
      <c r="H10" s="471"/>
      <c r="I10" s="471"/>
      <c r="J10" s="471"/>
      <c r="K10" s="471"/>
      <c r="L10" s="471"/>
      <c r="M10" s="471"/>
      <c r="N10" s="471"/>
      <c r="O10" s="471"/>
      <c r="P10" s="471"/>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3" t="str">
        <f>'1. паспорт местоположение'!A12:C12</f>
        <v>M 22-12</v>
      </c>
      <c r="B12" s="473"/>
      <c r="C12" s="473"/>
      <c r="D12" s="473"/>
      <c r="E12" s="473"/>
      <c r="F12" s="473"/>
      <c r="G12" s="473"/>
      <c r="H12" s="473"/>
      <c r="I12" s="473"/>
      <c r="J12" s="473"/>
      <c r="K12" s="473"/>
      <c r="L12" s="473"/>
      <c r="M12" s="473"/>
      <c r="N12" s="473"/>
      <c r="O12" s="473"/>
      <c r="P12" s="473"/>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1" t="s">
        <v>5</v>
      </c>
      <c r="B13" s="471"/>
      <c r="C13" s="471"/>
      <c r="D13" s="471"/>
      <c r="E13" s="471"/>
      <c r="F13" s="471"/>
      <c r="G13" s="471"/>
      <c r="H13" s="471"/>
      <c r="I13" s="471"/>
      <c r="J13" s="471"/>
      <c r="K13" s="471"/>
      <c r="L13" s="471"/>
      <c r="M13" s="471"/>
      <c r="N13" s="471"/>
      <c r="O13" s="471"/>
      <c r="P13" s="471"/>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2" t="str">
        <f>'1. паспорт местоположение'!A15:C15</f>
        <v xml:space="preserve">Монтаж кондиционеров на ПС "Университетская" и ПС "Ижевская" </v>
      </c>
      <c r="B15" s="462"/>
      <c r="C15" s="462"/>
      <c r="D15" s="462"/>
      <c r="E15" s="462"/>
      <c r="F15" s="462"/>
      <c r="G15" s="462"/>
      <c r="H15" s="462"/>
      <c r="I15" s="462"/>
      <c r="J15" s="462"/>
      <c r="K15" s="462"/>
      <c r="L15" s="462"/>
      <c r="M15" s="462"/>
      <c r="N15" s="462"/>
      <c r="O15" s="462"/>
      <c r="P15" s="462"/>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3" t="s">
        <v>4</v>
      </c>
      <c r="B16" s="463"/>
      <c r="C16" s="463"/>
      <c r="D16" s="463"/>
      <c r="E16" s="463"/>
      <c r="F16" s="463"/>
      <c r="G16" s="463"/>
      <c r="H16" s="463"/>
      <c r="I16" s="463"/>
      <c r="J16" s="463"/>
      <c r="K16" s="463"/>
      <c r="L16" s="463"/>
      <c r="M16" s="463"/>
      <c r="N16" s="463"/>
      <c r="O16" s="463"/>
      <c r="P16" s="463"/>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4" t="s">
        <v>477</v>
      </c>
      <c r="B18" s="464"/>
      <c r="C18" s="464"/>
      <c r="D18" s="464"/>
      <c r="E18" s="464"/>
      <c r="F18" s="464"/>
      <c r="G18" s="464"/>
      <c r="H18" s="464"/>
      <c r="I18" s="464"/>
      <c r="J18" s="464"/>
      <c r="K18" s="464"/>
      <c r="L18" s="464"/>
      <c r="M18" s="464"/>
      <c r="N18" s="464"/>
      <c r="O18" s="464"/>
      <c r="P18" s="464"/>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266651.58</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5" t="s">
        <v>324</v>
      </c>
      <c r="E27" s="466"/>
      <c r="F27" s="467"/>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26.665158000000002</v>
      </c>
      <c r="C28" s="272"/>
      <c r="D28" s="465" t="s">
        <v>322</v>
      </c>
      <c r="E28" s="466"/>
      <c r="F28" s="467"/>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5" t="s">
        <v>557</v>
      </c>
      <c r="E29" s="466"/>
      <c r="F29" s="467"/>
      <c r="G29" s="289">
        <f>L87</f>
        <v>-397370.91076411615</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5"/>
      <c r="E30" s="466"/>
      <c r="F30" s="467"/>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79.995474000000002</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-5631.6813695999999</v>
      </c>
      <c r="D59" s="324">
        <f t="shared" si="3"/>
        <v>-5631.6813695999999</v>
      </c>
      <c r="E59" s="324">
        <f t="shared" si="3"/>
        <v>-5631.6813695999999</v>
      </c>
      <c r="F59" s="324">
        <f>SUM(F60:F65)</f>
        <v>-5631.6813695999999</v>
      </c>
      <c r="G59" s="324">
        <f t="shared" si="3"/>
        <v>-5397.0279792000001</v>
      </c>
      <c r="H59" s="324">
        <f t="shared" si="3"/>
        <v>-5162.3745887999994</v>
      </c>
      <c r="I59" s="324">
        <f t="shared" si="3"/>
        <v>-4927.7211983999996</v>
      </c>
      <c r="J59" s="324">
        <f t="shared" si="3"/>
        <v>-4693.0678079999998</v>
      </c>
      <c r="K59" s="324">
        <f t="shared" si="3"/>
        <v>-4458.4144176</v>
      </c>
      <c r="L59" s="324">
        <f t="shared" si="3"/>
        <v>-4255.7592167999992</v>
      </c>
      <c r="M59" s="324">
        <f t="shared" si="3"/>
        <v>-3989.1076367999995</v>
      </c>
      <c r="N59" s="324">
        <f t="shared" si="3"/>
        <v>-3850.448815199999</v>
      </c>
      <c r="O59" s="324">
        <f t="shared" si="3"/>
        <v>-3519.8008559999994</v>
      </c>
      <c r="P59" s="324">
        <f t="shared" si="3"/>
        <v>-8447.5220543999931</v>
      </c>
      <c r="Q59" s="324">
        <f t="shared" si="3"/>
        <v>-3050.4940751999989</v>
      </c>
      <c r="R59" s="324">
        <f t="shared" si="3"/>
        <v>-336971.72013874399</v>
      </c>
      <c r="S59" s="324">
        <f t="shared" si="3"/>
        <v>-2581.1872943999988</v>
      </c>
      <c r="T59" s="324">
        <f t="shared" si="3"/>
        <v>-2346.533903999999</v>
      </c>
      <c r="U59" s="324">
        <f t="shared" si="3"/>
        <v>-2111.8805135999987</v>
      </c>
      <c r="V59" s="324">
        <f t="shared" ref="V59:AE59" si="4">SUM(V60:V65)</f>
        <v>-1973.2216919999987</v>
      </c>
      <c r="W59" s="324">
        <f t="shared" si="4"/>
        <v>-1642.5737327999987</v>
      </c>
      <c r="X59" s="324">
        <f t="shared" si="4"/>
        <v>-335563.79979634396</v>
      </c>
      <c r="Y59" s="324">
        <f t="shared" si="4"/>
        <v>-1173.2669519999984</v>
      </c>
      <c r="Z59" s="324">
        <f t="shared" si="4"/>
        <v>-938.61356159999843</v>
      </c>
      <c r="AA59" s="324">
        <f t="shared" si="4"/>
        <v>-703.9601711999984</v>
      </c>
      <c r="AB59" s="324">
        <f t="shared" si="4"/>
        <v>-469.30678079999842</v>
      </c>
      <c r="AC59" s="324">
        <f t="shared" si="4"/>
        <v>0</v>
      </c>
      <c r="AD59" s="324">
        <f t="shared" si="4"/>
        <v>-95.994568799999996</v>
      </c>
      <c r="AE59" s="324">
        <f t="shared" si="4"/>
        <v>0</v>
      </c>
    </row>
    <row r="60" spans="1:31" s="262" customFormat="1" ht="12.75" x14ac:dyDescent="0.2">
      <c r="A60" s="325" t="s">
        <v>299</v>
      </c>
      <c r="B60" s="318"/>
      <c r="C60" s="318"/>
      <c r="D60" s="318"/>
      <c r="E60" s="318"/>
      <c r="F60" s="318"/>
      <c r="G60" s="318"/>
      <c r="H60" s="318"/>
      <c r="I60" s="318"/>
      <c r="J60" s="318"/>
      <c r="K60" s="318"/>
      <c r="L60" s="318">
        <f>-B28*1.2</f>
        <v>-31.9981896</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-95.994568799999996</v>
      </c>
      <c r="O62" s="318"/>
      <c r="P62" s="318"/>
      <c r="Q62" s="318"/>
      <c r="R62" s="318"/>
      <c r="S62" s="318"/>
      <c r="T62" s="318"/>
      <c r="U62" s="318"/>
      <c r="V62" s="318">
        <f>N62</f>
        <v>-95.994568799999996</v>
      </c>
      <c r="W62" s="318"/>
      <c r="X62" s="318"/>
      <c r="Y62" s="318"/>
      <c r="Z62" s="318"/>
      <c r="AA62" s="318"/>
      <c r="AB62" s="318"/>
      <c r="AC62" s="318"/>
      <c r="AD62" s="318">
        <f>V62</f>
        <v>-95.994568799999996</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-5631.6813695999999</v>
      </c>
      <c r="D65" s="327">
        <f t="shared" ref="D65:E65" si="5">-($B$24+D67)*0.022</f>
        <v>-5631.6813695999999</v>
      </c>
      <c r="E65" s="327">
        <f t="shared" si="5"/>
        <v>-5631.6813695999999</v>
      </c>
      <c r="F65" s="327">
        <f>-($B$24+F67)*0.022</f>
        <v>-5631.6813695999999</v>
      </c>
      <c r="G65" s="327">
        <f>-($B$24+G67+F67)*0.022</f>
        <v>-5397.0279792000001</v>
      </c>
      <c r="H65" s="328">
        <f>-($B$24+H67+F67+G67)*0.022</f>
        <v>-5162.3745887999994</v>
      </c>
      <c r="I65" s="328">
        <f>-($B$24+I67+G67+H67+F67)*0.022</f>
        <v>-4927.7211983999996</v>
      </c>
      <c r="J65" s="328">
        <f>-($B$24+J67+H67+I67+G67+F67)*0.022</f>
        <v>-4693.0678079999998</v>
      </c>
      <c r="K65" s="328">
        <f>-($B$24+K67+I67+J67+H67+F67+G67)*0.022</f>
        <v>-4458.4144176</v>
      </c>
      <c r="L65" s="328">
        <f>-($B$24+F67+L67+J67+K67+I67+G67+H67)*0.022</f>
        <v>-4223.7610271999993</v>
      </c>
      <c r="M65" s="328">
        <f>-($B$24+G67+M67+K67+L67+J67+H67+I67+F67)*0.022</f>
        <v>-3989.1076367999995</v>
      </c>
      <c r="N65" s="328">
        <f>-($B$24+H67+N67+L67+M67+K67+I67+J67+F67+G67)*0.022</f>
        <v>-3754.4542463999992</v>
      </c>
      <c r="O65" s="328">
        <f>-($B$24+I67+O67+M67+N67+L67+J67+K67+H67+G67+F67)*0.022</f>
        <v>-3519.8008559999994</v>
      </c>
      <c r="P65" s="328">
        <f>(-$B$24+J67+P67+N67+O67+M67+K67+L67+I67+H67+G67+F67)*0.022</f>
        <v>-8447.5220543999931</v>
      </c>
      <c r="Q65" s="328">
        <f>-($B$24+K67+Q67+O67+P67+N67+L67+M67+J67+I67+H67+F67+G67)*0.022</f>
        <v>-3050.4940751999989</v>
      </c>
      <c r="R65" s="328">
        <f>-($B$24+L67+R67+P67+Q67+O67+M67+N67+K67+J67+I67+G67+F67+H67)*0.022</f>
        <v>-2815.8406847999991</v>
      </c>
      <c r="S65" s="328">
        <f>-($B$24+M67+S67+Q67+R67+P67+N67+O67+L67+K67+J67+H67+I67+F67+G67)*0.022</f>
        <v>-2581.1872943999988</v>
      </c>
      <c r="T65" s="328">
        <f>-($B$24+N67+T67+R67+S67+Q67+O67+P67+M67+L67+K67+I67+J67+G67+F67+H67)*0.022</f>
        <v>-2346.533903999999</v>
      </c>
      <c r="U65" s="328">
        <f>-($B$24+O67+U67+S67+T67+R67+P67+Q67+N67+M67+L67+J67+K67+H67+G67+F67+I67)*0.022</f>
        <v>-2111.8805135999987</v>
      </c>
      <c r="V65" s="328">
        <f>-($B$24+P67+V67+T67+U67+S67+Q67+R67+O67+N67+M67+K67+L67+I67+H67+G67+F67+J67)*0.022</f>
        <v>-1877.2271231999987</v>
      </c>
      <c r="W65" s="328">
        <f>-($B$24+Q67+W67+U67+V67+T67+R67+S67+P67+O67+N67+L67+M67+J67+I67+H67+G67+F67+K67)*0.022</f>
        <v>-1642.5737327999987</v>
      </c>
      <c r="X65" s="328">
        <f>-($B$24+R67+X67+V67+W67+U67+S67+T67+Q67+P67+O67+M67+N67+K67+J67+I67+H67+F67+G67++L67)*0.022</f>
        <v>-1407.9203423999986</v>
      </c>
      <c r="Y65" s="328">
        <f>-($B$24+S67+Y67+W67+X67+V67+T67+U67+R67+Q67+P67+N67+O67+L67+K67+J67+I67+G67+H67+F67+M67)*0.022</f>
        <v>-1173.2669519999984</v>
      </c>
      <c r="Z65" s="328">
        <f>-($B$24+T67+Z67+X67+Y67+W67+U67+V67+S67+R67+Q67+O67+P67+M67+L67+K67+J67+H67+I67+G67+F67+N67)*0.022</f>
        <v>-938.61356159999843</v>
      </c>
      <c r="AA65" s="328">
        <f>-($B$24+U67+AA67+Y67+Z67+X67+V67+W67+T67+S67+R67+P67+Q67+N67+M67+L67+K67+I67+J67+H67+G67+F67+O67)*0.022</f>
        <v>-703.9601711999984</v>
      </c>
      <c r="AB65" s="328">
        <f>-($B$24+V67+AB67+Z67+AA67+Y67+W67+X67+U67+T67+S67+Q67+R67+O67+N67+M67+L67+J67+K67+I67+H67+G67+F67+P67)*0.022</f>
        <v>-469.30678079999842</v>
      </c>
      <c r="AC65" s="328">
        <v>0</v>
      </c>
      <c r="AD65" s="328">
        <v>0</v>
      </c>
      <c r="AE65" s="328">
        <v>0</v>
      </c>
      <c r="AF65" s="328"/>
    </row>
    <row r="66" spans="1:32" s="262" customFormat="1" ht="12.75" x14ac:dyDescent="0.2">
      <c r="A66" s="329" t="s">
        <v>561</v>
      </c>
      <c r="B66" s="258">
        <f t="shared" ref="B66:AE66" si="6">B58+B59</f>
        <v>0</v>
      </c>
      <c r="C66" s="258">
        <f t="shared" si="6"/>
        <v>-5631.6813695999999</v>
      </c>
      <c r="D66" s="258">
        <f t="shared" ref="D66:E66" si="7">D58+D59</f>
        <v>-5631.6813695999999</v>
      </c>
      <c r="E66" s="258">
        <f t="shared" si="7"/>
        <v>-5631.6813695999999</v>
      </c>
      <c r="F66" s="258">
        <f t="shared" si="6"/>
        <v>-5631.6813695999999</v>
      </c>
      <c r="G66" s="258">
        <f t="shared" si="6"/>
        <v>-5397.0279792000001</v>
      </c>
      <c r="H66" s="258">
        <f t="shared" si="6"/>
        <v>-5162.3745887999994</v>
      </c>
      <c r="I66" s="258">
        <f t="shared" si="6"/>
        <v>-4927.7211983999996</v>
      </c>
      <c r="J66" s="258">
        <f t="shared" si="6"/>
        <v>-4693.0678079999998</v>
      </c>
      <c r="K66" s="258">
        <f t="shared" si="6"/>
        <v>-4458.4144176</v>
      </c>
      <c r="L66" s="258">
        <f t="shared" si="6"/>
        <v>-4255.7592167999992</v>
      </c>
      <c r="M66" s="258">
        <f t="shared" si="6"/>
        <v>-3989.1076367999995</v>
      </c>
      <c r="N66" s="258">
        <f t="shared" si="6"/>
        <v>-3850.448815199999</v>
      </c>
      <c r="O66" s="258">
        <f t="shared" si="6"/>
        <v>-3519.8008559999994</v>
      </c>
      <c r="P66" s="258">
        <f t="shared" si="6"/>
        <v>-8447.5220543999931</v>
      </c>
      <c r="Q66" s="258">
        <f t="shared" si="6"/>
        <v>-3050.4940751999989</v>
      </c>
      <c r="R66" s="258">
        <f t="shared" si="6"/>
        <v>-336971.72013874399</v>
      </c>
      <c r="S66" s="258">
        <f t="shared" si="6"/>
        <v>-2581.1872943999988</v>
      </c>
      <c r="T66" s="258">
        <f t="shared" si="6"/>
        <v>-2346.533903999999</v>
      </c>
      <c r="U66" s="258">
        <f t="shared" si="6"/>
        <v>-2111.8805135999987</v>
      </c>
      <c r="V66" s="258">
        <f t="shared" si="6"/>
        <v>-1973.2216919999987</v>
      </c>
      <c r="W66" s="258">
        <f t="shared" si="6"/>
        <v>-1642.5737327999987</v>
      </c>
      <c r="X66" s="258">
        <f t="shared" si="6"/>
        <v>-335563.79979634396</v>
      </c>
      <c r="Y66" s="258">
        <f t="shared" si="6"/>
        <v>-1173.2669519999984</v>
      </c>
      <c r="Z66" s="258">
        <f t="shared" si="6"/>
        <v>-938.61356159999843</v>
      </c>
      <c r="AA66" s="258">
        <f t="shared" si="6"/>
        <v>-703.9601711999984</v>
      </c>
      <c r="AB66" s="258">
        <f t="shared" si="6"/>
        <v>-469.30678079999842</v>
      </c>
      <c r="AC66" s="258">
        <f t="shared" si="6"/>
        <v>0</v>
      </c>
      <c r="AD66" s="258">
        <f t="shared" si="6"/>
        <v>-95.994568799999996</v>
      </c>
      <c r="AE66" s="258">
        <f t="shared" si="6"/>
        <v>0</v>
      </c>
    </row>
    <row r="67" spans="1:32" s="262" customFormat="1" ht="12.75" x14ac:dyDescent="0.2">
      <c r="A67" s="325" t="s">
        <v>294</v>
      </c>
      <c r="B67" s="330">
        <v>0</v>
      </c>
      <c r="C67" s="330">
        <f>($B$81+$C$81+$D$81+$E$81+$F$81)*$B$27/$B$26</f>
        <v>-10666.063200000001</v>
      </c>
      <c r="D67" s="330">
        <f t="shared" ref="D67:E67" si="8">($B$81+$C$81+$D$81+$E$81+$F$81)*$B$27/$B$26</f>
        <v>-10666.063200000001</v>
      </c>
      <c r="E67" s="330">
        <f t="shared" si="8"/>
        <v>-10666.063200000001</v>
      </c>
      <c r="F67" s="330">
        <f>($B$81+$C$81+$D$81+$E$81+$F$81)*$B$27/$B$26</f>
        <v>-10666.063200000001</v>
      </c>
      <c r="G67" s="330">
        <f>($B$81+$C$81+$D$81+$E$81+$F$81)*$B$27/$B$26</f>
        <v>-10666.063200000001</v>
      </c>
      <c r="H67" s="328">
        <f t="shared" ref="H67:AE67" si="9">G67</f>
        <v>-10666.063200000001</v>
      </c>
      <c r="I67" s="328">
        <f t="shared" si="9"/>
        <v>-10666.063200000001</v>
      </c>
      <c r="J67" s="328">
        <f t="shared" si="9"/>
        <v>-10666.063200000001</v>
      </c>
      <c r="K67" s="328">
        <f t="shared" si="9"/>
        <v>-10666.063200000001</v>
      </c>
      <c r="L67" s="328">
        <f t="shared" si="9"/>
        <v>-10666.063200000001</v>
      </c>
      <c r="M67" s="328">
        <f t="shared" si="9"/>
        <v>-10666.063200000001</v>
      </c>
      <c r="N67" s="328">
        <f t="shared" si="9"/>
        <v>-10666.063200000001</v>
      </c>
      <c r="O67" s="328">
        <f t="shared" si="9"/>
        <v>-10666.063200000001</v>
      </c>
      <c r="P67" s="328">
        <f t="shared" si="9"/>
        <v>-10666.063200000001</v>
      </c>
      <c r="Q67" s="328">
        <f t="shared" si="9"/>
        <v>-10666.063200000001</v>
      </c>
      <c r="R67" s="328">
        <f t="shared" si="9"/>
        <v>-10666.063200000001</v>
      </c>
      <c r="S67" s="328">
        <f t="shared" si="9"/>
        <v>-10666.063200000001</v>
      </c>
      <c r="T67" s="328">
        <f t="shared" si="9"/>
        <v>-10666.063200000001</v>
      </c>
      <c r="U67" s="328">
        <f t="shared" si="9"/>
        <v>-10666.063200000001</v>
      </c>
      <c r="V67" s="328">
        <f t="shared" si="9"/>
        <v>-10666.063200000001</v>
      </c>
      <c r="W67" s="328">
        <f t="shared" si="9"/>
        <v>-10666.063200000001</v>
      </c>
      <c r="X67" s="328">
        <f t="shared" si="9"/>
        <v>-10666.063200000001</v>
      </c>
      <c r="Y67" s="328">
        <f t="shared" si="9"/>
        <v>-10666.063200000001</v>
      </c>
      <c r="Z67" s="328">
        <f t="shared" si="9"/>
        <v>-10666.063200000001</v>
      </c>
      <c r="AA67" s="328">
        <f t="shared" si="9"/>
        <v>-10666.063200000001</v>
      </c>
      <c r="AB67" s="328">
        <f t="shared" si="9"/>
        <v>-10666.063200000001</v>
      </c>
      <c r="AC67" s="328">
        <v>0</v>
      </c>
      <c r="AD67" s="328">
        <f t="shared" si="9"/>
        <v>0</v>
      </c>
      <c r="AE67" s="328">
        <f t="shared" si="9"/>
        <v>0</v>
      </c>
    </row>
    <row r="68" spans="1:32" s="262" customFormat="1" ht="12.75" x14ac:dyDescent="0.2">
      <c r="A68" s="329" t="s">
        <v>562</v>
      </c>
      <c r="B68" s="258">
        <f t="shared" ref="B68:AE68" si="10">B66+B67</f>
        <v>0</v>
      </c>
      <c r="C68" s="258">
        <f t="shared" si="10"/>
        <v>-16297.7445696</v>
      </c>
      <c r="D68" s="258">
        <f t="shared" si="10"/>
        <v>-16297.7445696</v>
      </c>
      <c r="E68" s="258">
        <f t="shared" si="10"/>
        <v>-16297.7445696</v>
      </c>
      <c r="F68" s="258">
        <f t="shared" si="10"/>
        <v>-16297.7445696</v>
      </c>
      <c r="G68" s="258">
        <f t="shared" si="10"/>
        <v>-16063.091179200001</v>
      </c>
      <c r="H68" s="258">
        <f t="shared" si="10"/>
        <v>-15828.4377888</v>
      </c>
      <c r="I68" s="258">
        <f t="shared" si="10"/>
        <v>-15593.784398399999</v>
      </c>
      <c r="J68" s="258">
        <f t="shared" si="10"/>
        <v>-15359.131008</v>
      </c>
      <c r="K68" s="258">
        <f t="shared" si="10"/>
        <v>-15124.477617600001</v>
      </c>
      <c r="L68" s="258">
        <f t="shared" si="10"/>
        <v>-14921.8224168</v>
      </c>
      <c r="M68" s="258">
        <f t="shared" si="10"/>
        <v>-14655.1708368</v>
      </c>
      <c r="N68" s="258">
        <f t="shared" si="10"/>
        <v>-14516.5120152</v>
      </c>
      <c r="O68" s="258">
        <f t="shared" si="10"/>
        <v>-14185.864056</v>
      </c>
      <c r="P68" s="258">
        <f t="shared" si="10"/>
        <v>-19113.585254399994</v>
      </c>
      <c r="Q68" s="258">
        <f t="shared" si="10"/>
        <v>-13716.557275199999</v>
      </c>
      <c r="R68" s="258">
        <f t="shared" si="10"/>
        <v>-347637.78333874396</v>
      </c>
      <c r="S68" s="258">
        <f t="shared" si="10"/>
        <v>-13247.250494399999</v>
      </c>
      <c r="T68" s="258">
        <f t="shared" si="10"/>
        <v>-13012.597104</v>
      </c>
      <c r="U68" s="258">
        <f t="shared" si="10"/>
        <v>-12777.9437136</v>
      </c>
      <c r="V68" s="258">
        <f t="shared" si="10"/>
        <v>-12639.284892</v>
      </c>
      <c r="W68" s="258">
        <f t="shared" si="10"/>
        <v>-12308.6369328</v>
      </c>
      <c r="X68" s="258">
        <f t="shared" si="10"/>
        <v>-346229.86299634393</v>
      </c>
      <c r="Y68" s="258">
        <f t="shared" si="10"/>
        <v>-11839.330151999999</v>
      </c>
      <c r="Z68" s="258">
        <f t="shared" si="10"/>
        <v>-11604.6767616</v>
      </c>
      <c r="AA68" s="258">
        <f t="shared" si="10"/>
        <v>-11370.023371199999</v>
      </c>
      <c r="AB68" s="258">
        <f t="shared" si="10"/>
        <v>-11135.369980799998</v>
      </c>
      <c r="AC68" s="258">
        <f t="shared" si="10"/>
        <v>0</v>
      </c>
      <c r="AD68" s="258">
        <f t="shared" si="10"/>
        <v>-95.994568799999996</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-16297.7445696</v>
      </c>
      <c r="D70" s="258">
        <f t="shared" si="11"/>
        <v>-16297.7445696</v>
      </c>
      <c r="E70" s="258">
        <f t="shared" si="11"/>
        <v>-16297.7445696</v>
      </c>
      <c r="F70" s="258">
        <f t="shared" si="11"/>
        <v>-16297.7445696</v>
      </c>
      <c r="G70" s="258">
        <f t="shared" si="11"/>
        <v>-16063.091179200001</v>
      </c>
      <c r="H70" s="258">
        <f t="shared" si="11"/>
        <v>-15828.4377888</v>
      </c>
      <c r="I70" s="258">
        <f t="shared" si="11"/>
        <v>-15593.784398399999</v>
      </c>
      <c r="J70" s="258">
        <f t="shared" si="11"/>
        <v>-15359.131008</v>
      </c>
      <c r="K70" s="258">
        <f t="shared" si="11"/>
        <v>-15124.477617600001</v>
      </c>
      <c r="L70" s="258">
        <f t="shared" si="11"/>
        <v>-14921.8224168</v>
      </c>
      <c r="M70" s="258">
        <f t="shared" si="11"/>
        <v>-14655.1708368</v>
      </c>
      <c r="N70" s="258">
        <f t="shared" si="11"/>
        <v>-14516.5120152</v>
      </c>
      <c r="O70" s="258">
        <f t="shared" si="11"/>
        <v>-14185.864056</v>
      </c>
      <c r="P70" s="258">
        <f t="shared" si="11"/>
        <v>-19113.585254399994</v>
      </c>
      <c r="Q70" s="258">
        <f t="shared" si="11"/>
        <v>-13716.557275199999</v>
      </c>
      <c r="R70" s="258">
        <f t="shared" si="11"/>
        <v>-347637.78333874396</v>
      </c>
      <c r="S70" s="258">
        <f t="shared" si="11"/>
        <v>-13247.250494399999</v>
      </c>
      <c r="T70" s="258">
        <f t="shared" si="11"/>
        <v>-13012.597104</v>
      </c>
      <c r="U70" s="258">
        <f t="shared" si="11"/>
        <v>-12777.9437136</v>
      </c>
      <c r="V70" s="258">
        <f t="shared" si="11"/>
        <v>-12639.284892</v>
      </c>
      <c r="W70" s="258">
        <f t="shared" si="11"/>
        <v>-12308.6369328</v>
      </c>
      <c r="X70" s="258">
        <f t="shared" si="11"/>
        <v>-346229.86299634393</v>
      </c>
      <c r="Y70" s="258">
        <f t="shared" si="11"/>
        <v>-11839.330151999999</v>
      </c>
      <c r="Z70" s="258">
        <f t="shared" si="11"/>
        <v>-11604.6767616</v>
      </c>
      <c r="AA70" s="258">
        <f t="shared" si="11"/>
        <v>-11370.023371199999</v>
      </c>
      <c r="AB70" s="258">
        <f t="shared" si="11"/>
        <v>-11135.369980799998</v>
      </c>
      <c r="AC70" s="258">
        <f t="shared" si="11"/>
        <v>0</v>
      </c>
      <c r="AD70" s="258">
        <f t="shared" si="11"/>
        <v>-95.994568799999996</v>
      </c>
      <c r="AE70" s="258">
        <f t="shared" si="11"/>
        <v>0</v>
      </c>
    </row>
    <row r="71" spans="1:32" s="262" customFormat="1" ht="12.75" x14ac:dyDescent="0.2">
      <c r="A71" s="325" t="s">
        <v>292</v>
      </c>
      <c r="B71" s="330">
        <f t="shared" ref="B71:AE71" si="12">-B70*$B$35</f>
        <v>0</v>
      </c>
      <c r="C71" s="330">
        <f t="shared" si="12"/>
        <v>3259.5489139199999</v>
      </c>
      <c r="D71" s="330">
        <f t="shared" si="12"/>
        <v>3259.5489139199999</v>
      </c>
      <c r="E71" s="330">
        <f t="shared" si="12"/>
        <v>3259.5489139199999</v>
      </c>
      <c r="F71" s="330">
        <f t="shared" si="12"/>
        <v>3259.5489139199999</v>
      </c>
      <c r="G71" s="330">
        <f t="shared" si="12"/>
        <v>3212.6182358400001</v>
      </c>
      <c r="H71" s="330">
        <f t="shared" si="12"/>
        <v>3165.6875577600003</v>
      </c>
      <c r="I71" s="330">
        <f t="shared" si="12"/>
        <v>3118.7568796800001</v>
      </c>
      <c r="J71" s="330">
        <f t="shared" si="12"/>
        <v>3071.8262016000003</v>
      </c>
      <c r="K71" s="330">
        <f t="shared" si="12"/>
        <v>3024.8955235200006</v>
      </c>
      <c r="L71" s="330">
        <f t="shared" si="12"/>
        <v>2984.3644833600001</v>
      </c>
      <c r="M71" s="330">
        <f t="shared" si="12"/>
        <v>2931.0341673600001</v>
      </c>
      <c r="N71" s="330">
        <f t="shared" si="12"/>
        <v>2903.3024030400002</v>
      </c>
      <c r="O71" s="330">
        <f t="shared" si="12"/>
        <v>2837.1728112000001</v>
      </c>
      <c r="P71" s="330">
        <f t="shared" si="12"/>
        <v>3822.7170508799991</v>
      </c>
      <c r="Q71" s="330">
        <f t="shared" si="12"/>
        <v>2743.3114550400001</v>
      </c>
      <c r="R71" s="330">
        <f t="shared" si="12"/>
        <v>69527.556667748795</v>
      </c>
      <c r="S71" s="330">
        <f t="shared" si="12"/>
        <v>2649.45009888</v>
      </c>
      <c r="T71" s="330">
        <f t="shared" si="12"/>
        <v>2602.5194208000003</v>
      </c>
      <c r="U71" s="330">
        <f t="shared" si="12"/>
        <v>2555.58874272</v>
      </c>
      <c r="V71" s="330">
        <f t="shared" si="12"/>
        <v>2527.8569784000001</v>
      </c>
      <c r="W71" s="330">
        <f t="shared" si="12"/>
        <v>2461.72738656</v>
      </c>
      <c r="X71" s="330">
        <f t="shared" si="12"/>
        <v>69245.972599268789</v>
      </c>
      <c r="Y71" s="330">
        <f t="shared" si="12"/>
        <v>2367.8660304</v>
      </c>
      <c r="Z71" s="330">
        <f t="shared" si="12"/>
        <v>2320.9353523200002</v>
      </c>
      <c r="AA71" s="330">
        <f t="shared" si="12"/>
        <v>2274.00467424</v>
      </c>
      <c r="AB71" s="330">
        <f t="shared" si="12"/>
        <v>2227.0739961599998</v>
      </c>
      <c r="AC71" s="330">
        <f t="shared" si="12"/>
        <v>0</v>
      </c>
      <c r="AD71" s="330">
        <f t="shared" si="12"/>
        <v>19.19891376</v>
      </c>
      <c r="AE71" s="330">
        <f t="shared" si="12"/>
        <v>0</v>
      </c>
    </row>
    <row r="72" spans="1:32" s="262" customFormat="1" ht="13.5" thickBot="1" x14ac:dyDescent="0.25">
      <c r="A72" s="331" t="s">
        <v>296</v>
      </c>
      <c r="B72" s="332">
        <f t="shared" ref="B72:AE72" si="13">B70+B71</f>
        <v>0</v>
      </c>
      <c r="C72" s="332">
        <f t="shared" si="13"/>
        <v>-13038.19565568</v>
      </c>
      <c r="D72" s="332">
        <f t="shared" si="13"/>
        <v>-13038.19565568</v>
      </c>
      <c r="E72" s="332">
        <f t="shared" si="13"/>
        <v>-13038.19565568</v>
      </c>
      <c r="F72" s="332">
        <f t="shared" si="13"/>
        <v>-13038.19565568</v>
      </c>
      <c r="G72" s="332">
        <f t="shared" si="13"/>
        <v>-12850.47294336</v>
      </c>
      <c r="H72" s="332">
        <f t="shared" si="13"/>
        <v>-12662.75023104</v>
      </c>
      <c r="I72" s="332">
        <f t="shared" si="13"/>
        <v>-12475.027518719999</v>
      </c>
      <c r="J72" s="332">
        <f t="shared" si="13"/>
        <v>-12287.3048064</v>
      </c>
      <c r="K72" s="332">
        <f t="shared" si="13"/>
        <v>-12099.58209408</v>
      </c>
      <c r="L72" s="332">
        <f t="shared" si="13"/>
        <v>-11937.45793344</v>
      </c>
      <c r="M72" s="332">
        <f t="shared" si="13"/>
        <v>-11724.13666944</v>
      </c>
      <c r="N72" s="332">
        <f t="shared" si="13"/>
        <v>-11613.209612160001</v>
      </c>
      <c r="O72" s="332">
        <f t="shared" si="13"/>
        <v>-11348.6912448</v>
      </c>
      <c r="P72" s="332">
        <f t="shared" si="13"/>
        <v>-15290.868203519994</v>
      </c>
      <c r="Q72" s="332">
        <f t="shared" si="13"/>
        <v>-10973.245820159998</v>
      </c>
      <c r="R72" s="332">
        <f t="shared" si="13"/>
        <v>-278110.22667099518</v>
      </c>
      <c r="S72" s="332">
        <f t="shared" si="13"/>
        <v>-10597.80039552</v>
      </c>
      <c r="T72" s="332">
        <f t="shared" si="13"/>
        <v>-10410.077683200001</v>
      </c>
      <c r="U72" s="332">
        <f t="shared" si="13"/>
        <v>-10222.35497088</v>
      </c>
      <c r="V72" s="332">
        <f t="shared" si="13"/>
        <v>-10111.4279136</v>
      </c>
      <c r="W72" s="332">
        <f t="shared" si="13"/>
        <v>-9846.9095462400001</v>
      </c>
      <c r="X72" s="332">
        <f t="shared" si="13"/>
        <v>-276983.89039707516</v>
      </c>
      <c r="Y72" s="332">
        <f t="shared" si="13"/>
        <v>-9471.4641215999982</v>
      </c>
      <c r="Z72" s="332">
        <f t="shared" si="13"/>
        <v>-9283.7414092799991</v>
      </c>
      <c r="AA72" s="332">
        <f t="shared" si="13"/>
        <v>-9096.0186969599999</v>
      </c>
      <c r="AB72" s="332">
        <f t="shared" si="13"/>
        <v>-8908.295984639999</v>
      </c>
      <c r="AC72" s="332">
        <f t="shared" si="13"/>
        <v>0</v>
      </c>
      <c r="AD72" s="332">
        <f t="shared" si="13"/>
        <v>-76.79565504</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-16297.7445696</v>
      </c>
      <c r="D75" s="258">
        <f t="shared" si="14"/>
        <v>-16297.7445696</v>
      </c>
      <c r="E75" s="258">
        <f t="shared" si="14"/>
        <v>-16297.7445696</v>
      </c>
      <c r="F75" s="258">
        <f t="shared" si="14"/>
        <v>-16297.7445696</v>
      </c>
      <c r="G75" s="258">
        <f t="shared" si="14"/>
        <v>-16063.091179200001</v>
      </c>
      <c r="H75" s="258">
        <f t="shared" si="14"/>
        <v>-15828.4377888</v>
      </c>
      <c r="I75" s="258">
        <f t="shared" si="14"/>
        <v>-15593.784398399999</v>
      </c>
      <c r="J75" s="258">
        <f t="shared" si="14"/>
        <v>-15359.131008</v>
      </c>
      <c r="K75" s="258">
        <f t="shared" si="14"/>
        <v>-15124.477617600001</v>
      </c>
      <c r="L75" s="258">
        <f t="shared" si="14"/>
        <v>-14921.8224168</v>
      </c>
      <c r="M75" s="258">
        <f t="shared" si="14"/>
        <v>-14655.1708368</v>
      </c>
      <c r="N75" s="258">
        <f t="shared" si="14"/>
        <v>-14516.5120152</v>
      </c>
      <c r="O75" s="258">
        <f t="shared" si="14"/>
        <v>-14185.864056</v>
      </c>
      <c r="P75" s="258">
        <f t="shared" si="14"/>
        <v>-19113.585254399994</v>
      </c>
      <c r="Q75" s="258">
        <f t="shared" si="14"/>
        <v>-13716.557275199999</v>
      </c>
      <c r="R75" s="258">
        <f t="shared" si="14"/>
        <v>-347637.78333874396</v>
      </c>
      <c r="S75" s="258">
        <f t="shared" si="14"/>
        <v>-13247.250494399999</v>
      </c>
      <c r="T75" s="258">
        <f t="shared" si="14"/>
        <v>-13012.597104</v>
      </c>
      <c r="U75" s="258">
        <f t="shared" si="14"/>
        <v>-12777.9437136</v>
      </c>
      <c r="V75" s="258">
        <f t="shared" si="14"/>
        <v>-12639.284892</v>
      </c>
      <c r="W75" s="258">
        <f t="shared" si="14"/>
        <v>-12308.6369328</v>
      </c>
      <c r="X75" s="258">
        <f t="shared" si="14"/>
        <v>-346229.86299634393</v>
      </c>
      <c r="Y75" s="258">
        <f t="shared" si="14"/>
        <v>-11839.330151999999</v>
      </c>
      <c r="Z75" s="258">
        <f t="shared" si="14"/>
        <v>-11604.6767616</v>
      </c>
      <c r="AA75" s="258">
        <f t="shared" si="14"/>
        <v>-11370.023371199999</v>
      </c>
      <c r="AB75" s="258">
        <f t="shared" si="14"/>
        <v>-11135.369980799998</v>
      </c>
      <c r="AC75" s="258">
        <f t="shared" si="14"/>
        <v>0</v>
      </c>
      <c r="AD75" s="258">
        <f t="shared" si="14"/>
        <v>-95.994568799999996</v>
      </c>
      <c r="AE75" s="258">
        <f t="shared" si="14"/>
        <v>0</v>
      </c>
    </row>
    <row r="76" spans="1:32" s="262" customFormat="1" ht="12.75" x14ac:dyDescent="0.2">
      <c r="A76" s="325" t="s">
        <v>294</v>
      </c>
      <c r="B76" s="330">
        <f t="shared" ref="B76:AE76" si="15">-B67</f>
        <v>0</v>
      </c>
      <c r="C76" s="330">
        <f t="shared" si="15"/>
        <v>10666.063200000001</v>
      </c>
      <c r="D76" s="330">
        <f t="shared" si="15"/>
        <v>10666.063200000001</v>
      </c>
      <c r="E76" s="330">
        <f t="shared" si="15"/>
        <v>10666.063200000001</v>
      </c>
      <c r="F76" s="330">
        <f t="shared" si="15"/>
        <v>10666.063200000001</v>
      </c>
      <c r="G76" s="330">
        <f>-G67</f>
        <v>10666.063200000001</v>
      </c>
      <c r="H76" s="330">
        <f t="shared" si="15"/>
        <v>10666.063200000001</v>
      </c>
      <c r="I76" s="330">
        <f t="shared" si="15"/>
        <v>10666.063200000001</v>
      </c>
      <c r="J76" s="330">
        <f t="shared" si="15"/>
        <v>10666.063200000001</v>
      </c>
      <c r="K76" s="330">
        <f t="shared" si="15"/>
        <v>10666.063200000001</v>
      </c>
      <c r="L76" s="330">
        <f t="shared" si="15"/>
        <v>10666.063200000001</v>
      </c>
      <c r="M76" s="330">
        <f t="shared" si="15"/>
        <v>10666.063200000001</v>
      </c>
      <c r="N76" s="330">
        <f t="shared" si="15"/>
        <v>10666.063200000001</v>
      </c>
      <c r="O76" s="330">
        <f t="shared" si="15"/>
        <v>10666.063200000001</v>
      </c>
      <c r="P76" s="330">
        <f t="shared" si="15"/>
        <v>10666.063200000001</v>
      </c>
      <c r="Q76" s="330">
        <f t="shared" si="15"/>
        <v>10666.063200000001</v>
      </c>
      <c r="R76" s="330">
        <f t="shared" si="15"/>
        <v>10666.063200000001</v>
      </c>
      <c r="S76" s="330">
        <f t="shared" si="15"/>
        <v>10666.063200000001</v>
      </c>
      <c r="T76" s="330">
        <f t="shared" si="15"/>
        <v>10666.063200000001</v>
      </c>
      <c r="U76" s="330">
        <f t="shared" si="15"/>
        <v>10666.063200000001</v>
      </c>
      <c r="V76" s="330">
        <f t="shared" si="15"/>
        <v>10666.063200000001</v>
      </c>
      <c r="W76" s="330">
        <f t="shared" si="15"/>
        <v>10666.063200000001</v>
      </c>
      <c r="X76" s="330">
        <f t="shared" si="15"/>
        <v>10666.063200000001</v>
      </c>
      <c r="Y76" s="330">
        <f t="shared" si="15"/>
        <v>10666.063200000001</v>
      </c>
      <c r="Z76" s="330">
        <f t="shared" si="15"/>
        <v>10666.063200000001</v>
      </c>
      <c r="AA76" s="330">
        <f t="shared" si="15"/>
        <v>10666.063200000001</v>
      </c>
      <c r="AB76" s="330">
        <f t="shared" si="15"/>
        <v>10666.063200000001</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-63996.379200000003</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-6.3996379200034426</v>
      </c>
      <c r="M79" s="330">
        <f>IF(((SUM($B$58:M58)+SUM($B$60:M64))+SUM($B$81:M81))&lt;0,((SUM($B$58:M58)+SUM($B$60:M64))+SUM($B$81:M81))*0.2-SUM($A$79:L79),IF(SUM($A$79:L79)&lt;0,0-SUM($A$79:L79),0))</f>
        <v>0</v>
      </c>
      <c r="N79" s="330">
        <f>IF(((SUM($B$58:N58)+SUM($B$60:N64))+SUM($B$81:N81))&lt;0,((SUM($B$58:N58)+SUM($B$60:N64))+SUM($B$81:N81))*0.2-SUM($A$79:M79),IF(SUM($A$79:M79)&lt;0,0-SUM($A$79:M79),0))</f>
        <v>-19.198913759995776</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-66831.175890788814</v>
      </c>
      <c r="S79" s="330">
        <f>IF(((SUM($B$58:S58)+SUM($B$60:S64))+SUM($B$81:S81))&lt;0,((SUM($B$58:S58)+SUM($B$60:S64))+SUM($B$81:S81))*0.2-SUM($A$79:R79),IF(SUM($A$79:R79)&lt;0,0-SUM($A$79:R79),0))</f>
        <v>1.4551915228366852E-11</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-19.198913759973948</v>
      </c>
      <c r="W79" s="330">
        <f>IF(((SUM($B$58:W58)+SUM($B$60:W64))+SUM($B$81:W81))&lt;0,((SUM($B$58:W58)+SUM($B$60:W64))+SUM($B$81:W81))*0.2-SUM($A$79:V79),IF(SUM($A$79:V79)&lt;0,0-SUM($A$79:V79),0))</f>
        <v>0</v>
      </c>
      <c r="X79" s="330">
        <f>IF(((SUM($B$58:X58)+SUM($B$60:X64))+SUM($B$81:X81))&lt;0,((SUM($B$58:X58)+SUM($B$60:X64))+SUM($B$81:X81))*0.2-SUM($A$79:W79),IF(SUM($A$79:W79)&lt;0,0-SUM($A$79:W79),0))</f>
        <v>-66831.175890788814</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-19.198913760017604</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-319981.89600000001</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-383978.27520000003</v>
      </c>
      <c r="C83" s="258">
        <f t="shared" ref="C83:AE83" si="18">SUM(C75:C82)</f>
        <v>-5631.681369599999</v>
      </c>
      <c r="D83" s="258">
        <f t="shared" si="18"/>
        <v>-5631.681369599999</v>
      </c>
      <c r="E83" s="258">
        <f t="shared" si="18"/>
        <v>-5631.681369599999</v>
      </c>
      <c r="F83" s="258">
        <f t="shared" si="18"/>
        <v>-5631.681369599999</v>
      </c>
      <c r="G83" s="258">
        <f t="shared" si="18"/>
        <v>-5397.0279792000001</v>
      </c>
      <c r="H83" s="258">
        <f t="shared" si="18"/>
        <v>-5162.3745887999994</v>
      </c>
      <c r="I83" s="258">
        <f t="shared" si="18"/>
        <v>-4927.7211983999987</v>
      </c>
      <c r="J83" s="258">
        <f t="shared" si="18"/>
        <v>-4693.0678079999998</v>
      </c>
      <c r="K83" s="258">
        <f t="shared" si="18"/>
        <v>-4458.4144176000009</v>
      </c>
      <c r="L83" s="258">
        <f t="shared" si="18"/>
        <v>-4262.1588547200026</v>
      </c>
      <c r="M83" s="258">
        <f t="shared" si="18"/>
        <v>-3989.1076367999995</v>
      </c>
      <c r="N83" s="258">
        <f t="shared" si="18"/>
        <v>-3869.6477289599952</v>
      </c>
      <c r="O83" s="258">
        <f t="shared" si="18"/>
        <v>-3519.8008559999998</v>
      </c>
      <c r="P83" s="258">
        <f t="shared" si="18"/>
        <v>-8447.5220543999931</v>
      </c>
      <c r="Q83" s="258">
        <f t="shared" si="18"/>
        <v>-3050.4940751999984</v>
      </c>
      <c r="R83" s="258">
        <f t="shared" si="18"/>
        <v>-403802.89602953277</v>
      </c>
      <c r="S83" s="258">
        <f t="shared" si="18"/>
        <v>-2581.1872943999842</v>
      </c>
      <c r="T83" s="258">
        <f t="shared" si="18"/>
        <v>-2346.5339039999999</v>
      </c>
      <c r="U83" s="258">
        <f t="shared" si="18"/>
        <v>-2111.8805135999992</v>
      </c>
      <c r="V83" s="258">
        <f t="shared" si="18"/>
        <v>-1992.4206057599731</v>
      </c>
      <c r="W83" s="258">
        <f t="shared" si="18"/>
        <v>-1642.5737327999996</v>
      </c>
      <c r="X83" s="258">
        <f t="shared" si="18"/>
        <v>-402394.9756871328</v>
      </c>
      <c r="Y83" s="258">
        <f t="shared" si="18"/>
        <v>-1173.2669519999981</v>
      </c>
      <c r="Z83" s="258">
        <f t="shared" si="18"/>
        <v>-938.61356159999923</v>
      </c>
      <c r="AA83" s="258">
        <f t="shared" si="18"/>
        <v>-703.96017119999851</v>
      </c>
      <c r="AB83" s="258">
        <f t="shared" si="18"/>
        <v>-469.3067807999978</v>
      </c>
      <c r="AC83" s="258">
        <f t="shared" si="18"/>
        <v>0</v>
      </c>
      <c r="AD83" s="258">
        <f t="shared" si="18"/>
        <v>-115.1934825600176</v>
      </c>
      <c r="AE83" s="258">
        <f t="shared" si="18"/>
        <v>0</v>
      </c>
    </row>
    <row r="84" spans="1:31" s="262" customFormat="1" ht="12.75" x14ac:dyDescent="0.2">
      <c r="A84" s="329" t="s">
        <v>563</v>
      </c>
      <c r="B84" s="258">
        <f>SUM($B$83:B83)</f>
        <v>-383978.27520000003</v>
      </c>
      <c r="C84" s="258">
        <f>SUM($B$83:C83)</f>
        <v>-389609.95656960004</v>
      </c>
      <c r="D84" s="258">
        <f>SUM($B$83:D83)</f>
        <v>-395241.63793920004</v>
      </c>
      <c r="E84" s="258">
        <f>SUM($B$83:E83)</f>
        <v>-400873.31930880004</v>
      </c>
      <c r="F84" s="258">
        <f>SUM($B$83:F83)</f>
        <v>-406505.00067840004</v>
      </c>
      <c r="G84" s="258">
        <f>SUM($B$83:G83)</f>
        <v>-411902.02865760005</v>
      </c>
      <c r="H84" s="258">
        <f>SUM($B$83:H83)</f>
        <v>-417064.40324640006</v>
      </c>
      <c r="I84" s="258">
        <f>SUM($B$83:I83)</f>
        <v>-421992.12444480008</v>
      </c>
      <c r="J84" s="258">
        <f>SUM($B$83:J83)</f>
        <v>-426685.1922528001</v>
      </c>
      <c r="K84" s="258">
        <f>SUM($B$83:K83)</f>
        <v>-431143.60667040013</v>
      </c>
      <c r="L84" s="258">
        <f>SUM($B$83:L83)</f>
        <v>-435405.76552512014</v>
      </c>
      <c r="M84" s="258">
        <f>SUM($B$83:M83)</f>
        <v>-439394.87316192011</v>
      </c>
      <c r="N84" s="258">
        <f>SUM($B$83:N83)</f>
        <v>-443264.52089088009</v>
      </c>
      <c r="O84" s="258">
        <f>SUM($B$83:O83)</f>
        <v>-446784.32174688007</v>
      </c>
      <c r="P84" s="258">
        <f>SUM($B$83:P83)</f>
        <v>-455231.84380128008</v>
      </c>
      <c r="Q84" s="258">
        <f>SUM($B$83:Q83)</f>
        <v>-458282.33787648007</v>
      </c>
      <c r="R84" s="258">
        <f>SUM($B$83:R83)</f>
        <v>-862085.23390601284</v>
      </c>
      <c r="S84" s="258">
        <f>SUM($B$83:S83)</f>
        <v>-864666.42120041279</v>
      </c>
      <c r="T84" s="258">
        <f>SUM($B$83:T83)</f>
        <v>-867012.95510441274</v>
      </c>
      <c r="U84" s="258">
        <f>SUM($B$83:U83)</f>
        <v>-869124.8356180127</v>
      </c>
      <c r="V84" s="258">
        <f>SUM($B$83:V83)</f>
        <v>-871117.25622377265</v>
      </c>
      <c r="W84" s="258">
        <f>SUM($B$83:W83)</f>
        <v>-872759.82995657262</v>
      </c>
      <c r="X84" s="258">
        <f>SUM($B$83:X83)</f>
        <v>-1275154.8056437054</v>
      </c>
      <c r="Y84" s="258">
        <f>SUM($B$83:Y83)</f>
        <v>-1276328.0725957055</v>
      </c>
      <c r="Z84" s="258">
        <f>SUM($B$83:Z83)</f>
        <v>-1277266.6861573055</v>
      </c>
      <c r="AA84" s="258">
        <f>SUM($B$83:AA83)</f>
        <v>-1277970.6463285056</v>
      </c>
      <c r="AB84" s="258">
        <f>SUM($B$83:AB83)</f>
        <v>-1278439.9531093056</v>
      </c>
      <c r="AC84" s="258">
        <f>SUM($B$83:AC83)</f>
        <v>-1278439.9531093056</v>
      </c>
      <c r="AD84" s="258">
        <f>SUM($B$83:AD83)</f>
        <v>-1278555.1465918657</v>
      </c>
      <c r="AE84" s="258">
        <f>SUM($B$83:AE83)</f>
        <v>-1278555.1465918657</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-366325.4495179996</v>
      </c>
      <c r="C86" s="258">
        <f t="shared" si="20"/>
        <v>-4890.1185579296671</v>
      </c>
      <c r="D86" s="258">
        <f t="shared" si="20"/>
        <v>-4450.8223882130396</v>
      </c>
      <c r="E86" s="258">
        <f t="shared" si="20"/>
        <v>-4050.9897043897699</v>
      </c>
      <c r="F86" s="258">
        <f t="shared" si="20"/>
        <v>-3687.0753657866294</v>
      </c>
      <c r="G86" s="258">
        <f t="shared" si="20"/>
        <v>-3216.0255079143717</v>
      </c>
      <c r="H86" s="258">
        <f t="shared" si="20"/>
        <v>-2799.8528369146215</v>
      </c>
      <c r="I86" s="258">
        <f t="shared" si="20"/>
        <v>-2432.4991343160527</v>
      </c>
      <c r="J86" s="258">
        <f t="shared" si="20"/>
        <v>-2108.5517813832394</v>
      </c>
      <c r="K86" s="258">
        <f t="shared" si="20"/>
        <v>-1823.1766563339199</v>
      </c>
      <c r="L86" s="258">
        <f t="shared" si="20"/>
        <v>-1586.3493129353717</v>
      </c>
      <c r="M86" s="258">
        <f t="shared" si="20"/>
        <v>-1351.3437052184349</v>
      </c>
      <c r="N86" s="258">
        <f t="shared" si="20"/>
        <v>-1193.1151892519736</v>
      </c>
      <c r="O86" s="258">
        <f t="shared" si="20"/>
        <v>-987.75653489342733</v>
      </c>
      <c r="P86" s="258">
        <f t="shared" si="20"/>
        <v>-2157.6551230947698</v>
      </c>
      <c r="Q86" s="258">
        <f t="shared" si="20"/>
        <v>-709.15922353266001</v>
      </c>
      <c r="R86" s="258">
        <f t="shared" si="20"/>
        <v>-85440.518419368353</v>
      </c>
      <c r="S86" s="258">
        <f t="shared" si="20"/>
        <v>-497.08978614402105</v>
      </c>
      <c r="T86" s="258">
        <f t="shared" si="20"/>
        <v>-411.3040917315704</v>
      </c>
      <c r="U86" s="258">
        <f t="shared" si="20"/>
        <v>-336.91970743461661</v>
      </c>
      <c r="V86" s="258">
        <f t="shared" si="20"/>
        <v>-289.30702009071126</v>
      </c>
      <c r="W86" s="258">
        <f t="shared" si="20"/>
        <v>-217.0819411746397</v>
      </c>
      <c r="X86" s="258">
        <f t="shared" si="20"/>
        <v>-48402.996430866471</v>
      </c>
      <c r="Y86" s="258">
        <f t="shared" si="20"/>
        <v>-128.45097696067202</v>
      </c>
      <c r="Z86" s="258">
        <f t="shared" si="20"/>
        <v>-93.529427112530911</v>
      </c>
      <c r="AA86" s="258">
        <f t="shared" si="20"/>
        <v>-63.845517734047611</v>
      </c>
      <c r="AB86" s="258">
        <f t="shared" si="20"/>
        <v>-38.740036852066027</v>
      </c>
      <c r="AC86" s="258">
        <f t="shared" si="20"/>
        <v>0</v>
      </c>
      <c r="AD86" s="258">
        <f t="shared" si="20"/>
        <v>-7.8772179067212127</v>
      </c>
      <c r="AE86" s="258">
        <f t="shared" si="20"/>
        <v>0</v>
      </c>
    </row>
    <row r="87" spans="1:31" s="262" customFormat="1" ht="12.75" x14ac:dyDescent="0.2">
      <c r="A87" s="334" t="s">
        <v>565</v>
      </c>
      <c r="B87" s="258">
        <f>SUM($B$86:B86)</f>
        <v>-366325.4495179996</v>
      </c>
      <c r="C87" s="258">
        <f>SUM($B$86:C86)</f>
        <v>-371215.56807592924</v>
      </c>
      <c r="D87" s="258">
        <f>SUM($B$86:D86)</f>
        <v>-375666.39046414226</v>
      </c>
      <c r="E87" s="258">
        <f>SUM($B$86:E86)</f>
        <v>-379717.38016853202</v>
      </c>
      <c r="F87" s="258">
        <f>SUM($B$86:F86)</f>
        <v>-383404.45553431864</v>
      </c>
      <c r="G87" s="258">
        <f>SUM($B$86:G86)</f>
        <v>-386620.481042233</v>
      </c>
      <c r="H87" s="258">
        <f>SUM($B$86:H86)</f>
        <v>-389420.3338791476</v>
      </c>
      <c r="I87" s="258">
        <f>SUM($B$86:I86)</f>
        <v>-391852.83301346365</v>
      </c>
      <c r="J87" s="258">
        <f>SUM($B$86:J86)</f>
        <v>-393961.38479484688</v>
      </c>
      <c r="K87" s="258">
        <f>SUM($B$86:K86)</f>
        <v>-395784.56145118078</v>
      </c>
      <c r="L87" s="258">
        <f>SUM($B$86:L86)</f>
        <v>-397370.91076411615</v>
      </c>
      <c r="M87" s="258">
        <f>SUM($B$86:M86)</f>
        <v>-398722.25446933461</v>
      </c>
      <c r="N87" s="258">
        <f>SUM($B$86:N86)</f>
        <v>-399915.36965858657</v>
      </c>
      <c r="O87" s="258">
        <f>SUM($B$86:O86)</f>
        <v>-400903.12619347998</v>
      </c>
      <c r="P87" s="258">
        <f>SUM($B$86:P86)</f>
        <v>-403060.78131657478</v>
      </c>
      <c r="Q87" s="258">
        <f>SUM($B$86:Q86)</f>
        <v>-403769.94054010743</v>
      </c>
      <c r="R87" s="258">
        <f>SUM($B$86:R86)</f>
        <v>-489210.4589594758</v>
      </c>
      <c r="S87" s="258">
        <f>SUM($B$86:S86)</f>
        <v>-489707.54874561983</v>
      </c>
      <c r="T87" s="258">
        <f>SUM($B$86:T86)</f>
        <v>-490118.85283735138</v>
      </c>
      <c r="U87" s="258">
        <f>SUM($B$86:U86)</f>
        <v>-490455.77254478598</v>
      </c>
      <c r="V87" s="258">
        <f>SUM($B$86:V86)</f>
        <v>-490745.07956487668</v>
      </c>
      <c r="W87" s="258">
        <f>SUM($B$86:W86)</f>
        <v>-490962.16150605131</v>
      </c>
      <c r="X87" s="258">
        <f>SUM($B$86:X86)</f>
        <v>-539365.15793691773</v>
      </c>
      <c r="Y87" s="258">
        <f>SUM($B$86:Y86)</f>
        <v>-539493.60891387844</v>
      </c>
      <c r="Z87" s="258">
        <f>SUM($B$86:Z86)</f>
        <v>-539587.13834099099</v>
      </c>
      <c r="AA87" s="258">
        <f>SUM($B$86:AA86)</f>
        <v>-539650.98385872506</v>
      </c>
      <c r="AB87" s="258">
        <f>SUM($B$86:AB86)</f>
        <v>-539689.72389557713</v>
      </c>
      <c r="AC87" s="258">
        <f>SUM($B$86:AC86)</f>
        <v>-539689.72389557713</v>
      </c>
      <c r="AD87" s="258">
        <f>SUM($B$86:AD86)</f>
        <v>-539697.60111348389</v>
      </c>
      <c r="AE87" s="258">
        <f>SUM($B$86:AE86)</f>
        <v>-539697.60111348389</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8" t="s">
        <v>569</v>
      </c>
      <c r="B93" s="468"/>
      <c r="C93" s="468"/>
      <c r="D93" s="468"/>
      <c r="E93" s="468"/>
      <c r="F93" s="468"/>
      <c r="G93" s="468"/>
      <c r="H93" s="468"/>
      <c r="I93" s="468"/>
      <c r="J93" s="468"/>
      <c r="K93" s="468"/>
      <c r="L93" s="468"/>
      <c r="M93" s="468"/>
      <c r="N93" s="468"/>
      <c r="O93" s="468"/>
      <c r="P93" s="468"/>
      <c r="Q93" s="468"/>
      <c r="R93" s="468"/>
      <c r="S93" s="468"/>
      <c r="T93" s="468"/>
      <c r="U93" s="468"/>
      <c r="V93" s="468"/>
      <c r="W93" s="468"/>
      <c r="X93" s="468"/>
      <c r="Y93" s="468"/>
      <c r="Z93" s="468"/>
      <c r="AA93" s="468"/>
      <c r="AB93" s="468"/>
      <c r="AC93" s="468"/>
    </row>
    <row r="94" spans="1:31" s="262" customFormat="1" ht="12.75" x14ac:dyDescent="0.2">
      <c r="A94" s="468" t="s">
        <v>570</v>
      </c>
      <c r="B94" s="468"/>
      <c r="C94" s="468"/>
      <c r="D94" s="468"/>
      <c r="E94" s="468"/>
      <c r="F94" s="468"/>
      <c r="G94" s="468"/>
      <c r="H94" s="468"/>
      <c r="I94" s="468"/>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-1586.3493129353717</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9" t="s">
        <v>583</v>
      </c>
      <c r="C114" s="470"/>
      <c r="D114" s="469" t="s">
        <v>584</v>
      </c>
      <c r="E114" s="470"/>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60" t="s">
        <v>323</v>
      </c>
      <c r="E120" s="373" t="s">
        <v>591</v>
      </c>
      <c r="F120" s="374">
        <v>35</v>
      </c>
      <c r="G120" s="461"/>
    </row>
    <row r="121" spans="1:71" s="352" customFormat="1" ht="15.75" x14ac:dyDescent="0.2">
      <c r="A121" s="371" t="s">
        <v>323</v>
      </c>
      <c r="B121" s="375">
        <v>30</v>
      </c>
      <c r="D121" s="460"/>
      <c r="E121" s="373" t="s">
        <v>592</v>
      </c>
      <c r="F121" s="374">
        <v>30</v>
      </c>
      <c r="G121" s="461"/>
    </row>
    <row r="122" spans="1:71" s="352" customFormat="1" ht="15.75" x14ac:dyDescent="0.2">
      <c r="A122" s="371" t="s">
        <v>593</v>
      </c>
      <c r="B122" s="375" t="s">
        <v>594</v>
      </c>
      <c r="C122" s="376" t="s">
        <v>595</v>
      </c>
      <c r="D122" s="460"/>
      <c r="E122" s="373" t="s">
        <v>596</v>
      </c>
      <c r="F122" s="374">
        <v>30</v>
      </c>
      <c r="G122" s="461"/>
    </row>
    <row r="123" spans="1:71" s="352" customFormat="1" ht="15.75" x14ac:dyDescent="0.2">
      <c r="A123" s="377"/>
      <c r="B123" s="378"/>
      <c r="C123" s="376"/>
      <c r="D123" s="460"/>
      <c r="E123" s="373" t="s">
        <v>597</v>
      </c>
      <c r="F123" s="374">
        <v>30</v>
      </c>
      <c r="G123" s="461"/>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5" t="str">
        <f>'2. паспорт  ТП'!A4:S4</f>
        <v>Год раскрытия информации: 2022 год</v>
      </c>
      <c r="B5" s="405"/>
      <c r="C5" s="405"/>
      <c r="D5" s="405"/>
      <c r="E5" s="405"/>
      <c r="F5" s="405"/>
      <c r="G5" s="405"/>
      <c r="H5" s="405"/>
      <c r="I5" s="405"/>
      <c r="J5" s="405"/>
      <c r="K5" s="405"/>
      <c r="L5" s="405"/>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"Западная энергетическая компания"</v>
      </c>
      <c r="B9" s="414"/>
      <c r="C9" s="414"/>
      <c r="D9" s="414"/>
      <c r="E9" s="414"/>
      <c r="F9" s="414"/>
      <c r="G9" s="414"/>
      <c r="H9" s="414"/>
      <c r="I9" s="414"/>
      <c r="J9" s="414"/>
      <c r="K9" s="414"/>
      <c r="L9" s="414"/>
    </row>
    <row r="10" spans="1:44" x14ac:dyDescent="0.25">
      <c r="A10" s="418" t="s">
        <v>6</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M 22-12</v>
      </c>
      <c r="B12" s="414"/>
      <c r="C12" s="414"/>
      <c r="D12" s="414"/>
      <c r="E12" s="414"/>
      <c r="F12" s="414"/>
      <c r="G12" s="414"/>
      <c r="H12" s="414"/>
      <c r="I12" s="414"/>
      <c r="J12" s="414"/>
      <c r="K12" s="414"/>
      <c r="L12" s="414"/>
    </row>
    <row r="13" spans="1:44" x14ac:dyDescent="0.25">
      <c r="A13" s="418" t="s">
        <v>5</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ht="102" customHeight="1" x14ac:dyDescent="0.25">
      <c r="A15" s="420" t="str">
        <f>'1. паспорт местоположение'!A15</f>
        <v xml:space="preserve">Монтаж кондиционеров на ПС "Университетская" и ПС "Ижевская" </v>
      </c>
      <c r="B15" s="420"/>
      <c r="C15" s="420"/>
      <c r="D15" s="420"/>
      <c r="E15" s="420"/>
      <c r="F15" s="420"/>
      <c r="G15" s="420"/>
      <c r="H15" s="420"/>
      <c r="I15" s="420"/>
      <c r="J15" s="420"/>
      <c r="K15" s="420"/>
      <c r="L15" s="420"/>
    </row>
    <row r="16" spans="1:44" x14ac:dyDescent="0.25">
      <c r="A16" s="418" t="s">
        <v>4</v>
      </c>
      <c r="B16" s="418"/>
      <c r="C16" s="418"/>
      <c r="D16" s="418"/>
      <c r="E16" s="418"/>
      <c r="F16" s="418"/>
      <c r="G16" s="418"/>
      <c r="H16" s="418"/>
      <c r="I16" s="418"/>
      <c r="J16" s="418"/>
      <c r="K16" s="418"/>
      <c r="L16" s="418"/>
    </row>
    <row r="17" spans="1:12" ht="15.75" customHeight="1" x14ac:dyDescent="0.25">
      <c r="L17" s="84"/>
    </row>
    <row r="18" spans="1:12" x14ac:dyDescent="0.25">
      <c r="K18" s="83"/>
    </row>
    <row r="19" spans="1:12" ht="15.75" customHeight="1" x14ac:dyDescent="0.25">
      <c r="A19" s="482" t="s">
        <v>478</v>
      </c>
      <c r="B19" s="482"/>
      <c r="C19" s="482"/>
      <c r="D19" s="482"/>
      <c r="E19" s="482"/>
      <c r="F19" s="482"/>
      <c r="G19" s="482"/>
      <c r="H19" s="482"/>
      <c r="I19" s="482"/>
      <c r="J19" s="482"/>
      <c r="K19" s="482"/>
      <c r="L19" s="482"/>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2022-08-10T03:01:17Z</dcterms:modified>
</cp:coreProperties>
</file>