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4_ЗЭК\2024_март\сметы\ТП-7_сметы\ТП-7\"/>
    </mc:Choice>
  </mc:AlternateContent>
  <xr:revisionPtr revIDLastSave="0" documentId="13_ncr:1_{8CECA30B-AC81-416B-962D-24BCC3DE59A7}" xr6:coauthVersionLast="47" xr6:coauthVersionMax="47" xr10:uidLastSave="{00000000-0000-0000-0000-000000000000}"/>
  <bookViews>
    <workbookView xWindow="-120" yWindow="-120" windowWidth="29040" windowHeight="15840" tabRatio="823" activeTab="2" xr2:uid="{00000000-000D-0000-FFFF-FFFF00000000}"/>
  </bookViews>
  <sheets>
    <sheet name="Сводка ТП-7_4 квартал 2023" sheetId="6" r:id="rId1"/>
    <sheet name="Сводка ТП-7_базовые цены" sheetId="7" r:id="rId2"/>
    <sheet name="в прогнозных ценах" sheetId="8" r:id="rId3"/>
  </sheets>
  <calcPr calcId="181029"/>
</workbook>
</file>

<file path=xl/calcChain.xml><?xml version="1.0" encoding="utf-8"?>
<calcChain xmlns="http://schemas.openxmlformats.org/spreadsheetml/2006/main">
  <c r="E24" i="8" l="1"/>
  <c r="F24" i="8"/>
  <c r="G24" i="8"/>
  <c r="D24" i="8"/>
  <c r="E25" i="8"/>
  <c r="F25" i="8"/>
  <c r="G25" i="8"/>
  <c r="G10" i="8"/>
  <c r="F10" i="8"/>
  <c r="E10" i="8"/>
  <c r="D10" i="8"/>
  <c r="H10" i="8" s="1"/>
  <c r="I10" i="8" s="1"/>
  <c r="G9" i="8"/>
  <c r="F9" i="8"/>
  <c r="E9" i="8"/>
  <c r="D9" i="8"/>
  <c r="G23" i="8"/>
  <c r="F23" i="8"/>
  <c r="E23" i="8"/>
  <c r="D23" i="8"/>
  <c r="H23" i="8" s="1"/>
  <c r="I23" i="8" s="1"/>
  <c r="I25" i="8" s="1"/>
  <c r="H22" i="8"/>
  <c r="G22" i="8"/>
  <c r="D22" i="8"/>
  <c r="H12" i="8"/>
  <c r="H11" i="8"/>
  <c r="G30" i="7"/>
  <c r="F30" i="7"/>
  <c r="E30" i="7"/>
  <c r="D30" i="7"/>
  <c r="H29" i="7"/>
  <c r="G26" i="7"/>
  <c r="F26" i="7"/>
  <c r="H24" i="7"/>
  <c r="F21" i="7"/>
  <c r="G17" i="7"/>
  <c r="G18" i="7" s="1"/>
  <c r="F17" i="7"/>
  <c r="F18" i="7" s="1"/>
  <c r="E17" i="7"/>
  <c r="E18" i="7" s="1"/>
  <c r="D17" i="7"/>
  <c r="D18" i="7" s="1"/>
  <c r="H16" i="7"/>
  <c r="H17" i="7" s="1"/>
  <c r="H18" i="7" s="1"/>
  <c r="E26" i="8" l="1"/>
  <c r="H9" i="8"/>
  <c r="I9" i="8" s="1"/>
  <c r="F26" i="8"/>
  <c r="G26" i="8"/>
  <c r="D25" i="8"/>
  <c r="H30" i="7"/>
  <c r="F22" i="7"/>
  <c r="F27" i="7" s="1"/>
  <c r="F31" i="7" s="1"/>
  <c r="D20" i="7"/>
  <c r="E20" i="7"/>
  <c r="E21" i="7" s="1"/>
  <c r="E22" i="7" s="1"/>
  <c r="G20" i="7"/>
  <c r="G21" i="7" s="1"/>
  <c r="G22" i="7" s="1"/>
  <c r="G27" i="7" s="1"/>
  <c r="G31" i="7" s="1"/>
  <c r="H29" i="6"/>
  <c r="H24" i="6"/>
  <c r="F26" i="6"/>
  <c r="G26" i="6"/>
  <c r="D26" i="8" l="1"/>
  <c r="H26" i="8" s="1"/>
  <c r="I26" i="8" s="1"/>
  <c r="H25" i="8"/>
  <c r="E25" i="7"/>
  <c r="E26" i="7" s="1"/>
  <c r="E27" i="7" s="1"/>
  <c r="E31" i="7" s="1"/>
  <c r="D21" i="7"/>
  <c r="D22" i="7" s="1"/>
  <c r="H20" i="7"/>
  <c r="H21" i="7" s="1"/>
  <c r="H22" i="7" s="1"/>
  <c r="G30" i="6"/>
  <c r="F30" i="6"/>
  <c r="D25" i="7" l="1"/>
  <c r="E17" i="6"/>
  <c r="E18" i="6" s="1"/>
  <c r="E30" i="6"/>
  <c r="D30" i="6"/>
  <c r="F21" i="6"/>
  <c r="G17" i="6"/>
  <c r="G18" i="6" s="1"/>
  <c r="F17" i="6"/>
  <c r="F18" i="6" s="1"/>
  <c r="D26" i="7" l="1"/>
  <c r="D27" i="7" s="1"/>
  <c r="D31" i="7" s="1"/>
  <c r="H25" i="7"/>
  <c r="H26" i="7" s="1"/>
  <c r="H27" i="7" s="1"/>
  <c r="H31" i="7" s="1"/>
  <c r="H30" i="6"/>
  <c r="E20" i="6"/>
  <c r="E21" i="6" s="1"/>
  <c r="E22" i="6" s="1"/>
  <c r="E25" i="6" s="1"/>
  <c r="E26" i="6" s="1"/>
  <c r="F22" i="6"/>
  <c r="F27" i="6" s="1"/>
  <c r="F31" i="6" s="1"/>
  <c r="D17" i="6"/>
  <c r="D18" i="6" s="1"/>
  <c r="D20" i="6" s="1"/>
  <c r="G20" i="6"/>
  <c r="G21" i="6" s="1"/>
  <c r="G22" i="6" s="1"/>
  <c r="G27" i="6" s="1"/>
  <c r="G31" i="6" s="1"/>
  <c r="G32" i="6" s="1"/>
  <c r="G33" i="6" s="1"/>
  <c r="H16" i="6"/>
  <c r="F32" i="6" l="1"/>
  <c r="F33" i="6" s="1"/>
  <c r="H17" i="6"/>
  <c r="H18" i="6" s="1"/>
  <c r="E27" i="6"/>
  <c r="E31" i="6" s="1"/>
  <c r="D21" i="6"/>
  <c r="D22" i="6" s="1"/>
  <c r="D25" i="6" s="1"/>
  <c r="H20" i="6"/>
  <c r="H21" i="6" s="1"/>
  <c r="E32" i="6" l="1"/>
  <c r="E33" i="6" s="1"/>
  <c r="D26" i="6"/>
  <c r="H25" i="6"/>
  <c r="H26" i="6" s="1"/>
  <c r="H22" i="6"/>
  <c r="H27" i="6" l="1"/>
  <c r="H31" i="6" s="1"/>
  <c r="H32" i="6" s="1"/>
  <c r="H33" i="6" s="1"/>
  <c r="D27" i="6"/>
  <c r="D31" i="6" s="1"/>
  <c r="D32" i="6" l="1"/>
  <c r="D33" i="6" s="1"/>
</calcChain>
</file>

<file path=xl/sharedStrings.xml><?xml version="1.0" encoding="utf-8"?>
<sst xmlns="http://schemas.openxmlformats.org/spreadsheetml/2006/main" count="124" uniqueCount="81">
  <si>
    <t>"Утверждаю"</t>
  </si>
  <si>
    <t xml:space="preserve">СВОДНЫЙ СМЕТНЫЙ РАСЧЕТ СТОИМОСТИ СТРОИТЕЛЬСТВА </t>
  </si>
  <si>
    <t>(наименование стройки)</t>
  </si>
  <si>
    <t>№ пп</t>
  </si>
  <si>
    <t>Номера сметных расчетов и смет</t>
  </si>
  <si>
    <t>Наименование глав, объектов, работ и затрат</t>
  </si>
  <si>
    <t>строительных работ</t>
  </si>
  <si>
    <t>монтажных работ</t>
  </si>
  <si>
    <t>оборудования</t>
  </si>
  <si>
    <t xml:space="preserve">прочих </t>
  </si>
  <si>
    <t>ИТОГО ПО ГЛАВАМ 1,2,3</t>
  </si>
  <si>
    <t xml:space="preserve">Глава 8. Временные здания и сооружения </t>
  </si>
  <si>
    <t>Итого по главе 8</t>
  </si>
  <si>
    <t>ИТОГО по главам 1-8</t>
  </si>
  <si>
    <t>Глава 9. Прочие работы и затраты</t>
  </si>
  <si>
    <t>Зимнее удорожание 0,756%</t>
  </si>
  <si>
    <t>Итого по главе 9</t>
  </si>
  <si>
    <t>ИТОГО по главам 1-9</t>
  </si>
  <si>
    <t>НДС 20 %</t>
  </si>
  <si>
    <t>ВСЕГО по сводному сметному расчёту:</t>
  </si>
  <si>
    <t xml:space="preserve">Составил: </t>
  </si>
  <si>
    <t xml:space="preserve">Проверил: </t>
  </si>
  <si>
    <t xml:space="preserve">Начальник отдела </t>
  </si>
  <si>
    <t xml:space="preserve">
Сметчик _________________________________ Петрова В.В.</t>
  </si>
  <si>
    <t>капитального строительства _______________________ Берковский В.В.</t>
  </si>
  <si>
    <t>Глава 12. Проектные и изыскательские работы, авторский надзор.</t>
  </si>
  <si>
    <t>смета на проектные раоты №1</t>
  </si>
  <si>
    <t>Итого по главе 12</t>
  </si>
  <si>
    <t>ИТОГО по главам 1-12</t>
  </si>
  <si>
    <t>Итого по Главе 2:</t>
  </si>
  <si>
    <t>Методика от 19.06.20 г. № 332/пр п.3 прил. 1 п.п 23</t>
  </si>
  <si>
    <t>Временные здания и сооружения 2,5%</t>
  </si>
  <si>
    <t>Методика от 25.05.21 г. N 325/пр</t>
  </si>
  <si>
    <t>Пусконаладочные работы</t>
  </si>
  <si>
    <t>Строительно-монтажные работы</t>
  </si>
  <si>
    <t>ЛС09-01-01</t>
  </si>
  <si>
    <t>ЛС02-01-01</t>
  </si>
  <si>
    <t>Генеральный директор АО «Западная энергетическая компания»</t>
  </si>
  <si>
    <t>_______________________________ /Ретиков М.Т./</t>
  </si>
  <si>
    <t>Сметная стоимость, тыс. руб.</t>
  </si>
  <si>
    <t>Общая сметная стоимость, тыс. руб.</t>
  </si>
  <si>
    <t>Составлен в ценах  на 01.01.2000 г</t>
  </si>
  <si>
    <t>Составлен в ценах  на 4 квартал 2023 г</t>
  </si>
  <si>
    <t xml:space="preserve">Разработка проектной документации </t>
  </si>
  <si>
    <t>Разработка проектной документации</t>
  </si>
  <si>
    <t>Реконструкция трансформаторной подстанции 15/0,4 кВ (ТП-7) по адресу: г. Калининград, ул. Заводская, 28А. ЗУ 39:15:151312:34</t>
  </si>
  <si>
    <t>Глава 2. Реконструкция ТП-7</t>
  </si>
  <si>
    <t>№ п/п</t>
  </si>
  <si>
    <t>Показатель</t>
  </si>
  <si>
    <t>Формула подсчёта</t>
  </si>
  <si>
    <t>Значение ( тыс.рублей без НДС)</t>
  </si>
  <si>
    <t>Итого с НДС,  тыс.рублей</t>
  </si>
  <si>
    <t>Примечание</t>
  </si>
  <si>
    <t>ПИР</t>
  </si>
  <si>
    <t>СМР</t>
  </si>
  <si>
    <t>Оборуд.</t>
  </si>
  <si>
    <t xml:space="preserve">Прочие </t>
  </si>
  <si>
    <t>Итого без НДС,  тыс. рублей</t>
  </si>
  <si>
    <t>Сметная стоимость в ценах 
4 кв. 2023</t>
  </si>
  <si>
    <t>Сметная стоимость в базовых ценах 2001г</t>
  </si>
  <si>
    <r>
      <t>З</t>
    </r>
    <r>
      <rPr>
        <b/>
        <sz val="9"/>
        <color rgb="FF000000"/>
        <rFont val="Times New Roman"/>
        <family val="1"/>
        <charset val="204"/>
      </rPr>
      <t>2001</t>
    </r>
  </si>
  <si>
    <t>Финансирование мероприятий инвестиционного проекта в ценах утвержденного сметного расчета</t>
  </si>
  <si>
    <r>
      <t>Ф</t>
    </r>
    <r>
      <rPr>
        <sz val="9"/>
        <rFont val="Times New Roman"/>
        <family val="1"/>
        <charset val="204"/>
      </rPr>
      <t>2023</t>
    </r>
  </si>
  <si>
    <t>с учетом аванса</t>
  </si>
  <si>
    <r>
      <t>Ф</t>
    </r>
    <r>
      <rPr>
        <sz val="9"/>
        <rFont val="Times New Roman"/>
        <family val="1"/>
        <charset val="204"/>
      </rPr>
      <t>2024</t>
    </r>
  </si>
  <si>
    <r>
      <t xml:space="preserve">Индексы-дефляторы по капитальным вложениям по уточненному прогнозу </t>
    </r>
    <r>
      <rPr>
        <b/>
        <u/>
        <sz val="12"/>
        <color rgb="FF000000"/>
        <rFont val="Times New Roman"/>
        <family val="1"/>
        <charset val="204"/>
      </rPr>
      <t>Минэкономразвития от  28.09.2022</t>
    </r>
  </si>
  <si>
    <r>
      <t>Кдеф</t>
    </r>
    <r>
      <rPr>
        <sz val="9"/>
        <color rgb="FF000000"/>
        <rFont val="Times New Roman"/>
        <family val="1"/>
        <charset val="204"/>
      </rPr>
      <t>2021/2020</t>
    </r>
  </si>
  <si>
    <r>
      <t>Кдеф</t>
    </r>
    <r>
      <rPr>
        <sz val="9"/>
        <color rgb="FF000000"/>
        <rFont val="Times New Roman"/>
        <family val="1"/>
        <charset val="204"/>
      </rPr>
      <t>2022/2021</t>
    </r>
  </si>
  <si>
    <r>
      <t>Кдеф</t>
    </r>
    <r>
      <rPr>
        <sz val="9"/>
        <color rgb="FF000000"/>
        <rFont val="Times New Roman"/>
        <family val="1"/>
        <charset val="204"/>
      </rPr>
      <t>2023/2022</t>
    </r>
  </si>
  <si>
    <r>
      <t>Кдеф</t>
    </r>
    <r>
      <rPr>
        <sz val="9"/>
        <color rgb="FF000000"/>
        <rFont val="Times New Roman"/>
        <family val="1"/>
        <charset val="204"/>
      </rPr>
      <t>2024/2023</t>
    </r>
  </si>
  <si>
    <r>
      <t>Кдеф</t>
    </r>
    <r>
      <rPr>
        <sz val="9"/>
        <color rgb="FF000000"/>
        <rFont val="Times New Roman"/>
        <family val="1"/>
        <charset val="204"/>
      </rPr>
      <t>2025/2024</t>
    </r>
  </si>
  <si>
    <r>
      <t>Кдеф</t>
    </r>
    <r>
      <rPr>
        <sz val="9"/>
        <color rgb="FF000000"/>
        <rFont val="Times New Roman"/>
        <family val="1"/>
        <charset val="204"/>
      </rPr>
      <t>2026/2025</t>
    </r>
  </si>
  <si>
    <r>
      <t>Кдеф</t>
    </r>
    <r>
      <rPr>
        <sz val="9"/>
        <color rgb="FF000000"/>
        <rFont val="Times New Roman"/>
        <family val="1"/>
        <charset val="204"/>
      </rPr>
      <t>2027/2026</t>
    </r>
    <r>
      <rPr>
        <sz val="11"/>
        <color theme="1"/>
        <rFont val="Calibri"/>
        <family val="2"/>
        <scheme val="minor"/>
      </rPr>
      <t/>
    </r>
  </si>
  <si>
    <r>
      <t>Кдеф</t>
    </r>
    <r>
      <rPr>
        <sz val="9"/>
        <color rgb="FF000000"/>
        <rFont val="Times New Roman"/>
        <family val="1"/>
        <charset val="204"/>
      </rPr>
      <t>2028/2027</t>
    </r>
    <r>
      <rPr>
        <sz val="11"/>
        <color theme="1"/>
        <rFont val="Calibri"/>
        <family val="2"/>
        <scheme val="minor"/>
      </rPr>
      <t/>
    </r>
  </si>
  <si>
    <r>
      <t>Кдеф</t>
    </r>
    <r>
      <rPr>
        <sz val="9"/>
        <color rgb="FF000000"/>
        <rFont val="Times New Roman"/>
        <family val="1"/>
        <charset val="204"/>
      </rPr>
      <t>2029/2028</t>
    </r>
    <r>
      <rPr>
        <sz val="11"/>
        <color theme="1"/>
        <rFont val="Calibri"/>
        <family val="2"/>
        <scheme val="minor"/>
      </rPr>
      <t/>
    </r>
  </si>
  <si>
    <t>Финансирование мероприятий инвестиционного проекта в прогнозных ценах соответствующих лет</t>
  </si>
  <si>
    <r>
      <t>Ф</t>
    </r>
    <r>
      <rPr>
        <sz val="9"/>
        <rFont val="Times New Roman"/>
        <family val="1"/>
        <charset val="204"/>
      </rPr>
      <t>2023</t>
    </r>
    <r>
      <rPr>
        <sz val="12"/>
        <rFont val="Times New Roman"/>
        <family val="1"/>
        <charset val="204"/>
      </rPr>
      <t/>
    </r>
  </si>
  <si>
    <t>Оценка полной стоимости инвестиционного проекта в прогнозных ценах соответствующих лет, тыс. руб.</t>
  </si>
  <si>
    <r>
      <t>З=</t>
    </r>
    <r>
      <rPr>
        <sz val="9"/>
        <rFont val="Times New Roman"/>
        <family val="1"/>
        <charset val="204"/>
      </rPr>
      <t>Ф2029</t>
    </r>
  </si>
  <si>
    <t>Ф2029=Ф2023*((Кдеф2024/2023)/100*(Кдеф2025/2024)/100*(Кдеф2026/2025)/100))</t>
  </si>
  <si>
    <t>Ф2024=Ф2023*((100+Кдеф2024/2023+)/200)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</si>
</sst>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0"/>
    <numFmt numFmtId="165" formatCode="#,##0.00_р_."/>
    <numFmt numFmtId="166" formatCode="#,##0.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sz val="7"/>
      <color theme="1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FF0000"/>
      <name val="Calibri"/>
      <family val="2"/>
      <charset val="204"/>
    </font>
    <font>
      <b/>
      <sz val="9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9E1F2"/>
        <bgColor rgb="FF000000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9" fillId="0" borderId="0" applyFont="0" applyFill="0" applyBorder="0" applyAlignment="0" applyProtection="0"/>
    <xf numFmtId="0" fontId="1" fillId="0" borderId="0"/>
  </cellStyleXfs>
  <cellXfs count="104">
    <xf numFmtId="0" fontId="0" fillId="0" borderId="0" xfId="0"/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 vertical="top"/>
    </xf>
    <xf numFmtId="0" fontId="2" fillId="0" borderId="0" xfId="0" applyFont="1"/>
    <xf numFmtId="0" fontId="2" fillId="0" borderId="0" xfId="0" applyFont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center" vertical="center" wrapText="1"/>
    </xf>
    <xf numFmtId="165" fontId="3" fillId="3" borderId="2" xfId="0" applyNumberFormat="1" applyFont="1" applyFill="1" applyBorder="1" applyAlignment="1">
      <alignment horizontal="left" vertical="center" wrapText="1"/>
    </xf>
    <xf numFmtId="49" fontId="2" fillId="2" borderId="0" xfId="0" applyNumberFormat="1" applyFont="1" applyFill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165" fontId="3" fillId="2" borderId="2" xfId="0" applyNumberFormat="1" applyFont="1" applyFill="1" applyBorder="1" applyAlignment="1">
      <alignment horizontal="left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left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left" vertical="center"/>
    </xf>
    <xf numFmtId="0" fontId="3" fillId="3" borderId="2" xfId="0" applyFont="1" applyFill="1" applyBorder="1" applyAlignment="1">
      <alignment horizontal="left" vertical="center"/>
    </xf>
    <xf numFmtId="3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left" wrapText="1"/>
    </xf>
    <xf numFmtId="0" fontId="2" fillId="0" borderId="0" xfId="0" applyFont="1" applyAlignment="1">
      <alignment horizontal="left"/>
    </xf>
    <xf numFmtId="49" fontId="2" fillId="3" borderId="4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4" fontId="2" fillId="0" borderId="0" xfId="0" applyNumberFormat="1" applyFont="1"/>
    <xf numFmtId="0" fontId="3" fillId="2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49" fontId="8" fillId="2" borderId="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164" fontId="2" fillId="0" borderId="2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4" fontId="11" fillId="0" borderId="8" xfId="0" applyNumberFormat="1" applyFont="1" applyBorder="1" applyAlignment="1">
      <alignment horizontal="center" vertical="center" wrapText="1"/>
    </xf>
    <xf numFmtId="4" fontId="10" fillId="0" borderId="8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4" fontId="10" fillId="0" borderId="2" xfId="1" applyNumberFormat="1" applyFont="1" applyFill="1" applyBorder="1" applyAlignment="1">
      <alignment horizontal="center" vertical="center"/>
    </xf>
    <xf numFmtId="4" fontId="10" fillId="0" borderId="2" xfId="0" applyNumberFormat="1" applyFont="1" applyBorder="1" applyAlignment="1">
      <alignment horizontal="center" vertical="center"/>
    </xf>
    <xf numFmtId="0" fontId="12" fillId="0" borderId="2" xfId="0" applyFont="1" applyBorder="1"/>
    <xf numFmtId="0" fontId="14" fillId="0" borderId="2" xfId="0" applyFont="1" applyBorder="1"/>
    <xf numFmtId="0" fontId="15" fillId="0" borderId="8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5" xfId="2" applyFont="1" applyBorder="1" applyAlignment="1">
      <alignment horizontal="center" vertical="center" wrapText="1"/>
    </xf>
    <xf numFmtId="166" fontId="11" fillId="0" borderId="2" xfId="2" applyNumberFormat="1" applyFont="1" applyBorder="1" applyAlignment="1">
      <alignment horizontal="center" vertical="center" wrapText="1"/>
    </xf>
    <xf numFmtId="4" fontId="10" fillId="4" borderId="2" xfId="0" applyNumberFormat="1" applyFont="1" applyFill="1" applyBorder="1" applyAlignment="1">
      <alignment horizontal="center" vertical="center"/>
    </xf>
    <xf numFmtId="0" fontId="14" fillId="0" borderId="3" xfId="0" applyFont="1" applyBorder="1"/>
    <xf numFmtId="4" fontId="11" fillId="0" borderId="2" xfId="0" applyNumberFormat="1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4" fontId="11" fillId="4" borderId="2" xfId="0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49" fontId="2" fillId="0" borderId="0" xfId="0" applyNumberFormat="1" applyFont="1" applyAlignment="1">
      <alignment horizontal="left" wrapText="1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/>
    </xf>
    <xf numFmtId="0" fontId="6" fillId="0" borderId="0" xfId="0" applyFont="1" applyAlignment="1">
      <alignment horizontal="right" vertical="top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wrapText="1"/>
    </xf>
    <xf numFmtId="0" fontId="11" fillId="0" borderId="3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4" fontId="10" fillId="0" borderId="8" xfId="0" applyNumberFormat="1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4" fontId="10" fillId="0" borderId="6" xfId="0" applyNumberFormat="1" applyFont="1" applyBorder="1" applyAlignment="1">
      <alignment horizontal="center" vertical="center" wrapText="1"/>
    </xf>
    <xf numFmtId="4" fontId="10" fillId="0" borderId="5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4" fontId="11" fillId="0" borderId="3" xfId="0" applyNumberFormat="1" applyFont="1" applyBorder="1" applyAlignment="1">
      <alignment horizontal="center" vertical="center" wrapText="1"/>
    </xf>
    <xf numFmtId="4" fontId="11" fillId="0" borderId="8" xfId="0" applyNumberFormat="1" applyFont="1" applyBorder="1" applyAlignment="1">
      <alignment horizontal="center" vertical="center" wrapText="1"/>
    </xf>
    <xf numFmtId="4" fontId="11" fillId="0" borderId="3" xfId="0" applyNumberFormat="1" applyFont="1" applyBorder="1" applyAlignment="1">
      <alignment horizontal="center" vertical="center"/>
    </xf>
    <xf numFmtId="4" fontId="11" fillId="0" borderId="8" xfId="0" applyNumberFormat="1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 wrapText="1"/>
    </xf>
  </cellXfs>
  <cellStyles count="3">
    <cellStyle name="Обычный" xfId="0" builtinId="0"/>
    <cellStyle name="Обычный 5" xfId="2" xr:uid="{4CAAE173-3608-44AE-A972-37294A42FDB9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8"/>
  <sheetViews>
    <sheetView zoomScale="75" zoomScaleNormal="75" workbookViewId="0">
      <selection activeCell="B15" sqref="B15:C15"/>
    </sheetView>
  </sheetViews>
  <sheetFormatPr defaultRowHeight="12.75" x14ac:dyDescent="0.2"/>
  <cols>
    <col min="1" max="1" width="4.7109375" style="28" customWidth="1"/>
    <col min="2" max="2" width="17.7109375" style="1" customWidth="1"/>
    <col min="3" max="3" width="56.7109375" style="2" customWidth="1"/>
    <col min="4" max="4" width="13.42578125" style="3" customWidth="1"/>
    <col min="5" max="5" width="14.42578125" style="3" customWidth="1"/>
    <col min="6" max="6" width="14.5703125" style="3" customWidth="1"/>
    <col min="7" max="7" width="13.140625" style="3" customWidth="1"/>
    <col min="8" max="8" width="16.28515625" style="3" customWidth="1"/>
    <col min="9" max="9" width="15" style="4" customWidth="1"/>
    <col min="10" max="16384" width="9.140625" style="4"/>
  </cols>
  <sheetData>
    <row r="1" spans="1:8" ht="8.25" customHeight="1" x14ac:dyDescent="0.2">
      <c r="A1" s="83"/>
      <c r="B1" s="83"/>
      <c r="C1" s="83"/>
      <c r="D1" s="83"/>
      <c r="E1" s="83"/>
      <c r="F1" s="83"/>
      <c r="G1" s="83"/>
      <c r="H1" s="83"/>
    </row>
    <row r="2" spans="1:8" ht="15" customHeight="1" x14ac:dyDescent="0.2">
      <c r="A2" s="32"/>
      <c r="B2" s="84"/>
      <c r="C2" s="85"/>
      <c r="D2" s="84" t="s">
        <v>0</v>
      </c>
      <c r="E2" s="84"/>
      <c r="F2" s="84"/>
      <c r="G2" s="84"/>
      <c r="H2" s="84"/>
    </row>
    <row r="3" spans="1:8" ht="15" customHeight="1" x14ac:dyDescent="0.2">
      <c r="A3" s="32"/>
      <c r="B3" s="73"/>
      <c r="C3" s="74"/>
      <c r="D3" s="86" t="s">
        <v>37</v>
      </c>
      <c r="E3" s="86"/>
      <c r="F3" s="86"/>
      <c r="G3" s="86"/>
      <c r="H3" s="86"/>
    </row>
    <row r="4" spans="1:8" ht="15" customHeight="1" x14ac:dyDescent="0.2">
      <c r="A4" s="32"/>
      <c r="B4" s="73"/>
      <c r="C4" s="74"/>
      <c r="D4" s="75" t="s">
        <v>38</v>
      </c>
      <c r="E4" s="75"/>
      <c r="F4" s="75"/>
      <c r="G4" s="75"/>
      <c r="H4" s="75"/>
    </row>
    <row r="5" spans="1:8" ht="15" customHeight="1" x14ac:dyDescent="0.2">
      <c r="A5" s="32"/>
      <c r="B5" s="35"/>
      <c r="C5" s="36"/>
      <c r="D5" s="38"/>
      <c r="E5" s="38"/>
      <c r="F5" s="38"/>
      <c r="G5" s="38"/>
      <c r="H5" s="38"/>
    </row>
    <row r="6" spans="1:8" ht="15.75" customHeight="1" x14ac:dyDescent="0.2">
      <c r="A6" s="78"/>
      <c r="B6" s="78"/>
      <c r="C6" s="79" t="s">
        <v>1</v>
      </c>
      <c r="D6" s="79"/>
      <c r="E6" s="79"/>
      <c r="F6" s="79"/>
      <c r="G6" s="79"/>
      <c r="H6" s="5"/>
    </row>
    <row r="7" spans="1:8" ht="18" customHeight="1" x14ac:dyDescent="0.2">
      <c r="B7" s="80" t="s">
        <v>45</v>
      </c>
      <c r="C7" s="80"/>
      <c r="D7" s="80"/>
      <c r="E7" s="80"/>
      <c r="F7" s="80"/>
      <c r="G7" s="80"/>
      <c r="H7" s="80"/>
    </row>
    <row r="8" spans="1:8" x14ac:dyDescent="0.2">
      <c r="B8" s="28"/>
      <c r="C8" s="81" t="s">
        <v>2</v>
      </c>
      <c r="D8" s="81"/>
      <c r="E8" s="81"/>
      <c r="F8" s="81"/>
      <c r="G8" s="81"/>
      <c r="H8" s="5"/>
    </row>
    <row r="9" spans="1:8" ht="13.5" customHeight="1" x14ac:dyDescent="0.2">
      <c r="A9" s="82" t="s">
        <v>42</v>
      </c>
      <c r="B9" s="82"/>
      <c r="C9" s="82"/>
      <c r="D9" s="82"/>
      <c r="E9" s="82"/>
      <c r="F9" s="82"/>
      <c r="G9" s="82"/>
      <c r="H9" s="82"/>
    </row>
    <row r="10" spans="1:8" ht="15" customHeight="1" x14ac:dyDescent="0.2">
      <c r="A10" s="70" t="s">
        <v>3</v>
      </c>
      <c r="B10" s="76" t="s">
        <v>4</v>
      </c>
      <c r="C10" s="70" t="s">
        <v>5</v>
      </c>
      <c r="D10" s="77" t="s">
        <v>39</v>
      </c>
      <c r="E10" s="77"/>
      <c r="F10" s="77"/>
      <c r="G10" s="77"/>
      <c r="H10" s="70" t="s">
        <v>40</v>
      </c>
    </row>
    <row r="11" spans="1:8" x14ac:dyDescent="0.2">
      <c r="A11" s="70"/>
      <c r="B11" s="76"/>
      <c r="C11" s="70"/>
      <c r="D11" s="70" t="s">
        <v>6</v>
      </c>
      <c r="E11" s="70" t="s">
        <v>7</v>
      </c>
      <c r="F11" s="70" t="s">
        <v>8</v>
      </c>
      <c r="G11" s="70" t="s">
        <v>9</v>
      </c>
      <c r="H11" s="70"/>
    </row>
    <row r="12" spans="1:8" ht="12" customHeight="1" x14ac:dyDescent="0.2">
      <c r="A12" s="70"/>
      <c r="B12" s="76"/>
      <c r="C12" s="70"/>
      <c r="D12" s="70"/>
      <c r="E12" s="70"/>
      <c r="F12" s="70"/>
      <c r="G12" s="70"/>
      <c r="H12" s="70"/>
    </row>
    <row r="13" spans="1:8" ht="4.5" customHeight="1" x14ac:dyDescent="0.2">
      <c r="A13" s="70"/>
      <c r="B13" s="76"/>
      <c r="C13" s="70"/>
      <c r="D13" s="70"/>
      <c r="E13" s="70"/>
      <c r="F13" s="70"/>
      <c r="G13" s="70"/>
      <c r="H13" s="70"/>
    </row>
    <row r="14" spans="1:8" ht="13.5" customHeight="1" x14ac:dyDescent="0.2">
      <c r="A14" s="24">
        <v>1</v>
      </c>
      <c r="B14" s="6">
        <v>2</v>
      </c>
      <c r="C14" s="24">
        <v>3</v>
      </c>
      <c r="D14" s="24">
        <v>4</v>
      </c>
      <c r="E14" s="24">
        <v>5</v>
      </c>
      <c r="F14" s="24">
        <v>6</v>
      </c>
      <c r="G14" s="24">
        <v>7</v>
      </c>
      <c r="H14" s="24">
        <v>8</v>
      </c>
    </row>
    <row r="15" spans="1:8" ht="18.75" customHeight="1" x14ac:dyDescent="0.2">
      <c r="A15" s="24"/>
      <c r="B15" s="71" t="s">
        <v>46</v>
      </c>
      <c r="C15" s="72"/>
      <c r="D15" s="7"/>
      <c r="E15" s="7"/>
      <c r="F15" s="7"/>
      <c r="G15" s="23"/>
      <c r="H15" s="7"/>
    </row>
    <row r="16" spans="1:8" ht="18.75" customHeight="1" x14ac:dyDescent="0.2">
      <c r="A16" s="24">
        <v>1</v>
      </c>
      <c r="B16" s="8" t="s">
        <v>36</v>
      </c>
      <c r="C16" s="9" t="s">
        <v>34</v>
      </c>
      <c r="D16" s="39">
        <v>1601.68039</v>
      </c>
      <c r="E16" s="39">
        <v>446.73090999999999</v>
      </c>
      <c r="F16" s="39">
        <v>6633.3333400000001</v>
      </c>
      <c r="G16" s="39">
        <v>0</v>
      </c>
      <c r="H16" s="40">
        <f>SUM(D16:G16)</f>
        <v>8681.7446400000008</v>
      </c>
    </row>
    <row r="17" spans="1:8" ht="18.75" customHeight="1" x14ac:dyDescent="0.2">
      <c r="A17" s="24"/>
      <c r="B17" s="18"/>
      <c r="C17" s="25" t="s">
        <v>29</v>
      </c>
      <c r="D17" s="41">
        <f>SUM(D16:D16)</f>
        <v>1601.68039</v>
      </c>
      <c r="E17" s="41">
        <f>SUM(E16:E16)</f>
        <v>446.73090999999999</v>
      </c>
      <c r="F17" s="41">
        <f>SUM(F16:F16)</f>
        <v>6633.3333400000001</v>
      </c>
      <c r="G17" s="42">
        <f>SUM(G16:G16)</f>
        <v>0</v>
      </c>
      <c r="H17" s="40">
        <f>SUM(H16:H16)</f>
        <v>8681.7446400000008</v>
      </c>
    </row>
    <row r="18" spans="1:8" ht="16.5" customHeight="1" x14ac:dyDescent="0.2">
      <c r="A18" s="26"/>
      <c r="B18" s="18"/>
      <c r="C18" s="27" t="s">
        <v>10</v>
      </c>
      <c r="D18" s="40">
        <f>D17</f>
        <v>1601.68039</v>
      </c>
      <c r="E18" s="40">
        <f>E17</f>
        <v>446.73090999999999</v>
      </c>
      <c r="F18" s="40">
        <f>F17</f>
        <v>6633.3333400000001</v>
      </c>
      <c r="G18" s="40">
        <f>G17</f>
        <v>0</v>
      </c>
      <c r="H18" s="40">
        <f>H17</f>
        <v>8681.7446400000008</v>
      </c>
    </row>
    <row r="19" spans="1:8" ht="18.75" customHeight="1" x14ac:dyDescent="0.2">
      <c r="A19" s="24"/>
      <c r="B19" s="13"/>
      <c r="C19" s="14" t="s">
        <v>11</v>
      </c>
      <c r="D19" s="7"/>
      <c r="E19" s="7"/>
      <c r="F19" s="7"/>
      <c r="G19" s="7"/>
      <c r="H19" s="7"/>
    </row>
    <row r="20" spans="1:8" ht="22.5" customHeight="1" x14ac:dyDescent="0.2">
      <c r="A20" s="24">
        <v>2</v>
      </c>
      <c r="B20" s="37" t="s">
        <v>30</v>
      </c>
      <c r="C20" s="17" t="s">
        <v>31</v>
      </c>
      <c r="D20" s="43">
        <f>D18*0.025</f>
        <v>40.042009750000005</v>
      </c>
      <c r="E20" s="43">
        <f>E18*0.025</f>
        <v>11.16827275</v>
      </c>
      <c r="F20" s="43">
        <v>0</v>
      </c>
      <c r="G20" s="43">
        <f>G18*0.025</f>
        <v>0</v>
      </c>
      <c r="H20" s="43">
        <f>SUM(D20:G20)</f>
        <v>51.210282500000005</v>
      </c>
    </row>
    <row r="21" spans="1:8" ht="15.75" customHeight="1" x14ac:dyDescent="0.2">
      <c r="A21" s="24"/>
      <c r="B21" s="8"/>
      <c r="C21" s="15" t="s">
        <v>12</v>
      </c>
      <c r="D21" s="7">
        <f>D20</f>
        <v>40.042009750000005</v>
      </c>
      <c r="E21" s="7">
        <f>E20</f>
        <v>11.16827275</v>
      </c>
      <c r="F21" s="7">
        <f>F20</f>
        <v>0</v>
      </c>
      <c r="G21" s="7">
        <f>G20</f>
        <v>0</v>
      </c>
      <c r="H21" s="7">
        <f>H20</f>
        <v>51.210282500000005</v>
      </c>
    </row>
    <row r="22" spans="1:8" ht="15.75" customHeight="1" x14ac:dyDescent="0.2">
      <c r="A22" s="24"/>
      <c r="B22" s="8"/>
      <c r="C22" s="15" t="s">
        <v>13</v>
      </c>
      <c r="D22" s="7">
        <f>D18+D21</f>
        <v>1641.72239975</v>
      </c>
      <c r="E22" s="7">
        <f>E18+E21</f>
        <v>457.89918275000002</v>
      </c>
      <c r="F22" s="7">
        <f>F18+F21</f>
        <v>6633.3333400000001</v>
      </c>
      <c r="G22" s="7">
        <f>G18+G21</f>
        <v>0</v>
      </c>
      <c r="H22" s="7">
        <f>H18+H21</f>
        <v>8732.954922500001</v>
      </c>
    </row>
    <row r="23" spans="1:8" ht="15.75" customHeight="1" x14ac:dyDescent="0.2">
      <c r="A23" s="24"/>
      <c r="B23" s="8"/>
      <c r="C23" s="34" t="s">
        <v>14</v>
      </c>
      <c r="D23" s="43"/>
      <c r="E23" s="43"/>
      <c r="F23" s="43"/>
      <c r="G23" s="43"/>
      <c r="H23" s="43"/>
    </row>
    <row r="24" spans="1:8" ht="15.75" customHeight="1" x14ac:dyDescent="0.2">
      <c r="A24" s="24">
        <v>3</v>
      </c>
      <c r="B24" s="8" t="s">
        <v>35</v>
      </c>
      <c r="C24" s="9" t="s">
        <v>33</v>
      </c>
      <c r="D24" s="43"/>
      <c r="E24" s="43"/>
      <c r="F24" s="43"/>
      <c r="G24" s="43">
        <v>419.99829999999997</v>
      </c>
      <c r="H24" s="43">
        <f>SUM(D24:G24)</f>
        <v>419.99829999999997</v>
      </c>
    </row>
    <row r="25" spans="1:8" ht="24.75" customHeight="1" x14ac:dyDescent="0.2">
      <c r="A25" s="24">
        <v>4</v>
      </c>
      <c r="B25" s="16" t="s">
        <v>32</v>
      </c>
      <c r="C25" s="19" t="s">
        <v>15</v>
      </c>
      <c r="D25" s="43">
        <f>D22*0.00756</f>
        <v>12.41142134211</v>
      </c>
      <c r="E25" s="43">
        <f>E22*0.00756</f>
        <v>3.4617178215900002</v>
      </c>
      <c r="F25" s="43">
        <v>0</v>
      </c>
      <c r="G25" s="43">
        <v>0</v>
      </c>
      <c r="H25" s="7">
        <f>D25+E25</f>
        <v>15.873139163699999</v>
      </c>
    </row>
    <row r="26" spans="1:8" ht="16.5" customHeight="1" x14ac:dyDescent="0.2">
      <c r="A26" s="24"/>
      <c r="B26" s="8"/>
      <c r="C26" s="15" t="s">
        <v>16</v>
      </c>
      <c r="D26" s="7">
        <f>SUM(D24:D25)</f>
        <v>12.41142134211</v>
      </c>
      <c r="E26" s="7">
        <f>SUM(E24:E25)</f>
        <v>3.4617178215900002</v>
      </c>
      <c r="F26" s="7">
        <f>SUM(F24:F25)</f>
        <v>0</v>
      </c>
      <c r="G26" s="7">
        <f>SUM(G24:G25)</f>
        <v>419.99829999999997</v>
      </c>
      <c r="H26" s="7">
        <f>SUM(H24:H25)</f>
        <v>435.87143916369996</v>
      </c>
    </row>
    <row r="27" spans="1:8" ht="16.5" customHeight="1" x14ac:dyDescent="0.2">
      <c r="A27" s="24"/>
      <c r="B27" s="20"/>
      <c r="C27" s="15" t="s">
        <v>17</v>
      </c>
      <c r="D27" s="7">
        <f>D22+D26</f>
        <v>1654.1338210921101</v>
      </c>
      <c r="E27" s="7">
        <f>E22+E26</f>
        <v>461.36090057159004</v>
      </c>
      <c r="F27" s="7">
        <f>F22+F26</f>
        <v>6633.3333400000001</v>
      </c>
      <c r="G27" s="7">
        <f>G22+G26</f>
        <v>419.99829999999997</v>
      </c>
      <c r="H27" s="7">
        <f>H22+H26</f>
        <v>9168.8263616637014</v>
      </c>
    </row>
    <row r="28" spans="1:8" ht="16.5" customHeight="1" x14ac:dyDescent="0.2">
      <c r="A28" s="24"/>
      <c r="B28" s="8"/>
      <c r="C28" s="14" t="s">
        <v>25</v>
      </c>
      <c r="D28" s="43"/>
      <c r="E28" s="43"/>
      <c r="F28" s="43"/>
      <c r="G28" s="43"/>
      <c r="H28" s="43"/>
    </row>
    <row r="29" spans="1:8" ht="21.75" customHeight="1" x14ac:dyDescent="0.2">
      <c r="A29" s="24">
        <v>5</v>
      </c>
      <c r="B29" s="16" t="s">
        <v>26</v>
      </c>
      <c r="C29" s="19" t="s">
        <v>43</v>
      </c>
      <c r="D29" s="43">
        <v>0</v>
      </c>
      <c r="E29" s="43">
        <v>0</v>
      </c>
      <c r="F29" s="43">
        <v>0</v>
      </c>
      <c r="G29" s="43">
        <v>344.03519</v>
      </c>
      <c r="H29" s="43">
        <f>SUM(D29:G29)</f>
        <v>344.03519</v>
      </c>
    </row>
    <row r="30" spans="1:8" ht="17.25" customHeight="1" x14ac:dyDescent="0.2">
      <c r="A30" s="24"/>
      <c r="B30" s="8"/>
      <c r="C30" s="15" t="s">
        <v>27</v>
      </c>
      <c r="D30" s="7">
        <f>D29</f>
        <v>0</v>
      </c>
      <c r="E30" s="7">
        <f>E29</f>
        <v>0</v>
      </c>
      <c r="F30" s="7">
        <f>F29</f>
        <v>0</v>
      </c>
      <c r="G30" s="7">
        <f>G29</f>
        <v>344.03519</v>
      </c>
      <c r="H30" s="7">
        <f>SUM(D30:G30)</f>
        <v>344.03519</v>
      </c>
    </row>
    <row r="31" spans="1:8" ht="17.25" customHeight="1" x14ac:dyDescent="0.2">
      <c r="A31" s="10"/>
      <c r="B31" s="31"/>
      <c r="C31" s="12" t="s">
        <v>28</v>
      </c>
      <c r="D31" s="44">
        <f>D27+D30</f>
        <v>1654.1338210921101</v>
      </c>
      <c r="E31" s="44">
        <f>E27+E30</f>
        <v>461.36090057159004</v>
      </c>
      <c r="F31" s="44">
        <f>F27+F30</f>
        <v>6633.3333400000001</v>
      </c>
      <c r="G31" s="44">
        <f>G27+G30</f>
        <v>764.03349000000003</v>
      </c>
      <c r="H31" s="44">
        <f>H27+H30</f>
        <v>9512.8615516637019</v>
      </c>
    </row>
    <row r="32" spans="1:8" ht="18" customHeight="1" x14ac:dyDescent="0.2">
      <c r="A32" s="10"/>
      <c r="B32" s="11"/>
      <c r="C32" s="12" t="s">
        <v>18</v>
      </c>
      <c r="D32" s="44">
        <f>D31*0.2</f>
        <v>330.82676421842206</v>
      </c>
      <c r="E32" s="44">
        <f>E31*0.2</f>
        <v>92.272180114318019</v>
      </c>
      <c r="F32" s="44">
        <f>F31*0.2</f>
        <v>1326.6666680000001</v>
      </c>
      <c r="G32" s="44">
        <f>G31*0.2</f>
        <v>152.80669800000001</v>
      </c>
      <c r="H32" s="44">
        <f>H31*0.2</f>
        <v>1902.5723103327405</v>
      </c>
    </row>
    <row r="33" spans="1:9" ht="18" customHeight="1" x14ac:dyDescent="0.2">
      <c r="A33" s="10"/>
      <c r="B33" s="21"/>
      <c r="C33" s="22" t="s">
        <v>19</v>
      </c>
      <c r="D33" s="45">
        <f>D31+D32</f>
        <v>1984.9605853105322</v>
      </c>
      <c r="E33" s="45">
        <f>SUM(E31:E32)</f>
        <v>553.633080685908</v>
      </c>
      <c r="F33" s="45">
        <f>SUM(F31:F32)</f>
        <v>7960.000008</v>
      </c>
      <c r="G33" s="45">
        <f>SUM(G31:G32)</f>
        <v>916.84018800000001</v>
      </c>
      <c r="H33" s="45">
        <f>SUM(H31:H32)</f>
        <v>11415.433861996442</v>
      </c>
      <c r="I33" s="33"/>
    </row>
    <row r="34" spans="1:9" ht="6" customHeight="1" x14ac:dyDescent="0.2"/>
    <row r="35" spans="1:9" ht="16.5" customHeight="1" x14ac:dyDescent="0.2">
      <c r="B35" s="29" t="s">
        <v>20</v>
      </c>
      <c r="C35" s="30"/>
      <c r="D35" s="30" t="s">
        <v>21</v>
      </c>
      <c r="E35" s="4"/>
    </row>
    <row r="36" spans="1:9" ht="9.75" customHeight="1" x14ac:dyDescent="0.2">
      <c r="B36" s="65"/>
      <c r="C36" s="66"/>
      <c r="D36" s="67" t="s">
        <v>22</v>
      </c>
      <c r="E36" s="68"/>
      <c r="F36" s="68"/>
      <c r="G36" s="68"/>
      <c r="H36" s="68"/>
    </row>
    <row r="37" spans="1:9" ht="9" customHeight="1" x14ac:dyDescent="0.2">
      <c r="B37" s="66"/>
      <c r="C37" s="66"/>
      <c r="D37" s="68"/>
      <c r="E37" s="68"/>
      <c r="F37" s="68"/>
      <c r="G37" s="68"/>
      <c r="H37" s="68"/>
    </row>
    <row r="38" spans="1:9" ht="18" customHeight="1" x14ac:dyDescent="0.2">
      <c r="B38" s="65" t="s">
        <v>23</v>
      </c>
      <c r="C38" s="65"/>
      <c r="D38" s="69" t="s">
        <v>24</v>
      </c>
      <c r="E38" s="69"/>
      <c r="F38" s="69"/>
      <c r="G38" s="69"/>
      <c r="H38" s="69"/>
    </row>
  </sheetData>
  <mergeCells count="26">
    <mergeCell ref="A1:H1"/>
    <mergeCell ref="B2:C2"/>
    <mergeCell ref="D2:H2"/>
    <mergeCell ref="B3:C3"/>
    <mergeCell ref="D3:H3"/>
    <mergeCell ref="B4:C4"/>
    <mergeCell ref="D4:H4"/>
    <mergeCell ref="A10:A13"/>
    <mergeCell ref="B10:B13"/>
    <mergeCell ref="C10:C13"/>
    <mergeCell ref="D10:G10"/>
    <mergeCell ref="H10:H13"/>
    <mergeCell ref="A6:B6"/>
    <mergeCell ref="C6:G6"/>
    <mergeCell ref="B7:H7"/>
    <mergeCell ref="C8:G8"/>
    <mergeCell ref="A9:H9"/>
    <mergeCell ref="B36:C37"/>
    <mergeCell ref="D36:H37"/>
    <mergeCell ref="B38:C38"/>
    <mergeCell ref="D38:H38"/>
    <mergeCell ref="D11:D13"/>
    <mergeCell ref="E11:E13"/>
    <mergeCell ref="F11:F13"/>
    <mergeCell ref="G11:G13"/>
    <mergeCell ref="B15:C15"/>
  </mergeCells>
  <pageMargins left="0.23622047244094491" right="0.23622047244094491" top="0.35433070866141736" bottom="0.19685039370078741" header="0.11811023622047245" footer="0.11811023622047245"/>
  <pageSetup paperSize="9" scale="9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5C3671-EEE5-485E-A408-2308259E870B}">
  <dimension ref="A1:H36"/>
  <sheetViews>
    <sheetView zoomScale="75" zoomScaleNormal="75" workbookViewId="0">
      <selection activeCell="G25" sqref="G25"/>
    </sheetView>
  </sheetViews>
  <sheetFormatPr defaultRowHeight="12.75" x14ac:dyDescent="0.2"/>
  <cols>
    <col min="1" max="1" width="4.7109375" style="28" customWidth="1"/>
    <col min="2" max="2" width="17.7109375" style="1" customWidth="1"/>
    <col min="3" max="3" width="56.7109375" style="2" customWidth="1"/>
    <col min="4" max="4" width="13.42578125" style="3" customWidth="1"/>
    <col min="5" max="5" width="14" style="3" customWidth="1"/>
    <col min="6" max="6" width="14.5703125" style="3" customWidth="1"/>
    <col min="7" max="7" width="13" style="3" customWidth="1"/>
    <col min="8" max="8" width="16.42578125" style="3" customWidth="1"/>
    <col min="9" max="9" width="15" style="4" customWidth="1"/>
    <col min="10" max="16384" width="9.140625" style="4"/>
  </cols>
  <sheetData>
    <row r="1" spans="1:8" ht="8.25" customHeight="1" x14ac:dyDescent="0.2">
      <c r="A1" s="83"/>
      <c r="B1" s="83"/>
      <c r="C1" s="83"/>
      <c r="D1" s="83"/>
      <c r="E1" s="83"/>
      <c r="F1" s="83"/>
      <c r="G1" s="83"/>
      <c r="H1" s="83"/>
    </row>
    <row r="2" spans="1:8" ht="15" customHeight="1" x14ac:dyDescent="0.2">
      <c r="A2" s="32"/>
      <c r="B2" s="84"/>
      <c r="C2" s="85"/>
      <c r="D2" s="84" t="s">
        <v>0</v>
      </c>
      <c r="E2" s="84"/>
      <c r="F2" s="84"/>
      <c r="G2" s="84"/>
      <c r="H2" s="84"/>
    </row>
    <row r="3" spans="1:8" ht="15" customHeight="1" x14ac:dyDescent="0.2">
      <c r="A3" s="32"/>
      <c r="B3" s="73"/>
      <c r="C3" s="74"/>
      <c r="D3" s="86" t="s">
        <v>37</v>
      </c>
      <c r="E3" s="86"/>
      <c r="F3" s="86"/>
      <c r="G3" s="86"/>
      <c r="H3" s="86"/>
    </row>
    <row r="4" spans="1:8" ht="15" customHeight="1" x14ac:dyDescent="0.2">
      <c r="A4" s="32"/>
      <c r="B4" s="73"/>
      <c r="C4" s="74"/>
      <c r="D4" s="75" t="s">
        <v>38</v>
      </c>
      <c r="E4" s="75"/>
      <c r="F4" s="75"/>
      <c r="G4" s="75"/>
      <c r="H4" s="75"/>
    </row>
    <row r="5" spans="1:8" ht="15" customHeight="1" x14ac:dyDescent="0.2">
      <c r="A5" s="32"/>
      <c r="B5" s="35"/>
      <c r="C5" s="36"/>
      <c r="D5" s="38"/>
      <c r="E5" s="38"/>
      <c r="F5" s="38"/>
      <c r="G5" s="38"/>
      <c r="H5" s="38"/>
    </row>
    <row r="6" spans="1:8" ht="15.75" customHeight="1" x14ac:dyDescent="0.2">
      <c r="A6" s="78"/>
      <c r="B6" s="78"/>
      <c r="C6" s="79" t="s">
        <v>1</v>
      </c>
      <c r="D6" s="79"/>
      <c r="E6" s="79"/>
      <c r="F6" s="79"/>
      <c r="G6" s="79"/>
      <c r="H6" s="5"/>
    </row>
    <row r="7" spans="1:8" ht="18" customHeight="1" x14ac:dyDescent="0.2">
      <c r="B7" s="80" t="s">
        <v>45</v>
      </c>
      <c r="C7" s="80"/>
      <c r="D7" s="80"/>
      <c r="E7" s="80"/>
      <c r="F7" s="80"/>
      <c r="G7" s="80"/>
      <c r="H7" s="80"/>
    </row>
    <row r="8" spans="1:8" x14ac:dyDescent="0.2">
      <c r="B8" s="28"/>
      <c r="C8" s="81" t="s">
        <v>2</v>
      </c>
      <c r="D8" s="81"/>
      <c r="E8" s="81"/>
      <c r="F8" s="81"/>
      <c r="G8" s="81"/>
      <c r="H8" s="5"/>
    </row>
    <row r="9" spans="1:8" ht="12.75" customHeight="1" x14ac:dyDescent="0.2">
      <c r="A9" s="82" t="s">
        <v>41</v>
      </c>
      <c r="B9" s="82"/>
      <c r="C9" s="82"/>
      <c r="D9" s="82"/>
      <c r="E9" s="82"/>
      <c r="F9" s="82"/>
      <c r="G9" s="82"/>
      <c r="H9" s="82"/>
    </row>
    <row r="10" spans="1:8" ht="15" customHeight="1" x14ac:dyDescent="0.2">
      <c r="A10" s="70" t="s">
        <v>3</v>
      </c>
      <c r="B10" s="76" t="s">
        <v>4</v>
      </c>
      <c r="C10" s="70" t="s">
        <v>5</v>
      </c>
      <c r="D10" s="77" t="s">
        <v>39</v>
      </c>
      <c r="E10" s="77"/>
      <c r="F10" s="77"/>
      <c r="G10" s="77"/>
      <c r="H10" s="70" t="s">
        <v>40</v>
      </c>
    </row>
    <row r="11" spans="1:8" x14ac:dyDescent="0.2">
      <c r="A11" s="70"/>
      <c r="B11" s="76"/>
      <c r="C11" s="70"/>
      <c r="D11" s="70" t="s">
        <v>6</v>
      </c>
      <c r="E11" s="70" t="s">
        <v>7</v>
      </c>
      <c r="F11" s="70" t="s">
        <v>8</v>
      </c>
      <c r="G11" s="70" t="s">
        <v>9</v>
      </c>
      <c r="H11" s="70"/>
    </row>
    <row r="12" spans="1:8" ht="12" customHeight="1" x14ac:dyDescent="0.2">
      <c r="A12" s="70"/>
      <c r="B12" s="76"/>
      <c r="C12" s="70"/>
      <c r="D12" s="70"/>
      <c r="E12" s="70"/>
      <c r="F12" s="70"/>
      <c r="G12" s="70"/>
      <c r="H12" s="70"/>
    </row>
    <row r="13" spans="1:8" ht="4.5" customHeight="1" x14ac:dyDescent="0.2">
      <c r="A13" s="70"/>
      <c r="B13" s="76"/>
      <c r="C13" s="70"/>
      <c r="D13" s="70"/>
      <c r="E13" s="70"/>
      <c r="F13" s="70"/>
      <c r="G13" s="70"/>
      <c r="H13" s="70"/>
    </row>
    <row r="14" spans="1:8" ht="13.5" customHeight="1" x14ac:dyDescent="0.2">
      <c r="A14" s="24">
        <v>1</v>
      </c>
      <c r="B14" s="6">
        <v>2</v>
      </c>
      <c r="C14" s="24">
        <v>3</v>
      </c>
      <c r="D14" s="24">
        <v>4</v>
      </c>
      <c r="E14" s="24">
        <v>5</v>
      </c>
      <c r="F14" s="24">
        <v>6</v>
      </c>
      <c r="G14" s="24">
        <v>7</v>
      </c>
      <c r="H14" s="24">
        <v>8</v>
      </c>
    </row>
    <row r="15" spans="1:8" ht="18.75" customHeight="1" x14ac:dyDescent="0.2">
      <c r="A15" s="24"/>
      <c r="B15" s="71" t="s">
        <v>46</v>
      </c>
      <c r="C15" s="72"/>
      <c r="D15" s="7"/>
      <c r="E15" s="7"/>
      <c r="F15" s="7"/>
      <c r="G15" s="23"/>
      <c r="H15" s="7"/>
    </row>
    <row r="16" spans="1:8" ht="18.75" customHeight="1" x14ac:dyDescent="0.2">
      <c r="A16" s="24">
        <v>1</v>
      </c>
      <c r="B16" s="8" t="s">
        <v>36</v>
      </c>
      <c r="C16" s="9" t="s">
        <v>34</v>
      </c>
      <c r="D16" s="39">
        <v>88.18938</v>
      </c>
      <c r="E16" s="39">
        <v>16.10061</v>
      </c>
      <c r="F16" s="39">
        <v>1025.2447199999999</v>
      </c>
      <c r="G16" s="39">
        <v>0</v>
      </c>
      <c r="H16" s="40">
        <f>SUM(D16:G16)</f>
        <v>1129.5347099999999</v>
      </c>
    </row>
    <row r="17" spans="1:8" ht="18.75" customHeight="1" x14ac:dyDescent="0.2">
      <c r="A17" s="24"/>
      <c r="B17" s="18"/>
      <c r="C17" s="25" t="s">
        <v>29</v>
      </c>
      <c r="D17" s="41">
        <f>SUM(D16:D16)</f>
        <v>88.18938</v>
      </c>
      <c r="E17" s="41">
        <f>SUM(E16:E16)</f>
        <v>16.10061</v>
      </c>
      <c r="F17" s="41">
        <f>SUM(F16:F16)</f>
        <v>1025.2447199999999</v>
      </c>
      <c r="G17" s="42">
        <f>SUM(G16:G16)</f>
        <v>0</v>
      </c>
      <c r="H17" s="40">
        <f>SUM(H16:H16)</f>
        <v>1129.5347099999999</v>
      </c>
    </row>
    <row r="18" spans="1:8" ht="16.5" customHeight="1" x14ac:dyDescent="0.2">
      <c r="A18" s="26"/>
      <c r="B18" s="18"/>
      <c r="C18" s="27" t="s">
        <v>10</v>
      </c>
      <c r="D18" s="40">
        <f>D17</f>
        <v>88.18938</v>
      </c>
      <c r="E18" s="40">
        <f>E17</f>
        <v>16.10061</v>
      </c>
      <c r="F18" s="40">
        <f>F17</f>
        <v>1025.2447199999999</v>
      </c>
      <c r="G18" s="40">
        <f>G17</f>
        <v>0</v>
      </c>
      <c r="H18" s="40">
        <f>H17</f>
        <v>1129.5347099999999</v>
      </c>
    </row>
    <row r="19" spans="1:8" ht="18.75" customHeight="1" x14ac:dyDescent="0.2">
      <c r="A19" s="24"/>
      <c r="B19" s="13"/>
      <c r="C19" s="14" t="s">
        <v>11</v>
      </c>
      <c r="D19" s="7"/>
      <c r="E19" s="7"/>
      <c r="F19" s="7"/>
      <c r="G19" s="7"/>
      <c r="H19" s="7"/>
    </row>
    <row r="20" spans="1:8" ht="22.5" customHeight="1" x14ac:dyDescent="0.2">
      <c r="A20" s="24">
        <v>2</v>
      </c>
      <c r="B20" s="37" t="s">
        <v>30</v>
      </c>
      <c r="C20" s="17" t="s">
        <v>31</v>
      </c>
      <c r="D20" s="43">
        <f>D18*0.025</f>
        <v>2.2047345000000003</v>
      </c>
      <c r="E20" s="43">
        <f>E18*0.025</f>
        <v>0.40251524999999999</v>
      </c>
      <c r="F20" s="43">
        <v>0</v>
      </c>
      <c r="G20" s="43">
        <f>G18*0.025</f>
        <v>0</v>
      </c>
      <c r="H20" s="43">
        <f>SUM(D20:G20)</f>
        <v>2.6072497500000003</v>
      </c>
    </row>
    <row r="21" spans="1:8" ht="15.75" customHeight="1" x14ac:dyDescent="0.2">
      <c r="A21" s="24"/>
      <c r="B21" s="8"/>
      <c r="C21" s="15" t="s">
        <v>12</v>
      </c>
      <c r="D21" s="7">
        <f>D20</f>
        <v>2.2047345000000003</v>
      </c>
      <c r="E21" s="7">
        <f>E20</f>
        <v>0.40251524999999999</v>
      </c>
      <c r="F21" s="7">
        <f>F20</f>
        <v>0</v>
      </c>
      <c r="G21" s="7">
        <f>G20</f>
        <v>0</v>
      </c>
      <c r="H21" s="7">
        <f>H20</f>
        <v>2.6072497500000003</v>
      </c>
    </row>
    <row r="22" spans="1:8" ht="15.75" customHeight="1" x14ac:dyDescent="0.2">
      <c r="A22" s="24"/>
      <c r="B22" s="8"/>
      <c r="C22" s="15" t="s">
        <v>13</v>
      </c>
      <c r="D22" s="7">
        <f>D18+D21</f>
        <v>90.394114500000001</v>
      </c>
      <c r="E22" s="7">
        <f>E18+E21</f>
        <v>16.50312525</v>
      </c>
      <c r="F22" s="7">
        <f>F18+F21</f>
        <v>1025.2447199999999</v>
      </c>
      <c r="G22" s="7">
        <f>G18+G21</f>
        <v>0</v>
      </c>
      <c r="H22" s="7">
        <f>H18+H21</f>
        <v>1132.1419597499998</v>
      </c>
    </row>
    <row r="23" spans="1:8" ht="15.75" customHeight="1" x14ac:dyDescent="0.2">
      <c r="A23" s="24"/>
      <c r="B23" s="8"/>
      <c r="C23" s="34" t="s">
        <v>14</v>
      </c>
      <c r="D23" s="43"/>
      <c r="E23" s="43"/>
      <c r="F23" s="43"/>
      <c r="G23" s="43"/>
      <c r="H23" s="43"/>
    </row>
    <row r="24" spans="1:8" ht="15.75" customHeight="1" x14ac:dyDescent="0.2">
      <c r="A24" s="24">
        <v>3</v>
      </c>
      <c r="B24" s="8" t="s">
        <v>35</v>
      </c>
      <c r="C24" s="9" t="s">
        <v>33</v>
      </c>
      <c r="D24" s="43"/>
      <c r="E24" s="43"/>
      <c r="F24" s="43"/>
      <c r="G24" s="43">
        <v>11.72528</v>
      </c>
      <c r="H24" s="43">
        <f>SUM(D24:G24)</f>
        <v>11.72528</v>
      </c>
    </row>
    <row r="25" spans="1:8" ht="24.75" customHeight="1" x14ac:dyDescent="0.2">
      <c r="A25" s="24">
        <v>4</v>
      </c>
      <c r="B25" s="16" t="s">
        <v>32</v>
      </c>
      <c r="C25" s="19" t="s">
        <v>15</v>
      </c>
      <c r="D25" s="43">
        <f>D22*0.00756</f>
        <v>0.68337950561999994</v>
      </c>
      <c r="E25" s="43">
        <f>E22*0.00756</f>
        <v>0.12476362688999999</v>
      </c>
      <c r="F25" s="43">
        <v>0</v>
      </c>
      <c r="G25" s="43">
        <v>0</v>
      </c>
      <c r="H25" s="7">
        <f>D25+E25</f>
        <v>0.80814313250999992</v>
      </c>
    </row>
    <row r="26" spans="1:8" ht="16.5" customHeight="1" x14ac:dyDescent="0.2">
      <c r="A26" s="24"/>
      <c r="B26" s="8"/>
      <c r="C26" s="15" t="s">
        <v>16</v>
      </c>
      <c r="D26" s="7">
        <f>SUM(D24:D25)</f>
        <v>0.68337950561999994</v>
      </c>
      <c r="E26" s="7">
        <f>SUM(E24:E25)</f>
        <v>0.12476362688999999</v>
      </c>
      <c r="F26" s="7">
        <f>SUM(F24:F25)</f>
        <v>0</v>
      </c>
      <c r="G26" s="7">
        <f>SUM(G24:G25)</f>
        <v>11.72528</v>
      </c>
      <c r="H26" s="7">
        <f>SUM(H24:H25)</f>
        <v>12.53342313251</v>
      </c>
    </row>
    <row r="27" spans="1:8" ht="16.5" customHeight="1" x14ac:dyDescent="0.2">
      <c r="A27" s="24"/>
      <c r="B27" s="20"/>
      <c r="C27" s="15" t="s">
        <v>17</v>
      </c>
      <c r="D27" s="7">
        <f>D22+D26</f>
        <v>91.077494005619997</v>
      </c>
      <c r="E27" s="7">
        <f>E22+E26</f>
        <v>16.627888876890001</v>
      </c>
      <c r="F27" s="7">
        <f>F22+F26</f>
        <v>1025.2447199999999</v>
      </c>
      <c r="G27" s="7">
        <f>G22+G26</f>
        <v>11.72528</v>
      </c>
      <c r="H27" s="7">
        <f>H22+H26</f>
        <v>1144.6753828825099</v>
      </c>
    </row>
    <row r="28" spans="1:8" ht="16.5" customHeight="1" x14ac:dyDescent="0.2">
      <c r="A28" s="24"/>
      <c r="B28" s="8"/>
      <c r="C28" s="14" t="s">
        <v>25</v>
      </c>
      <c r="D28" s="43"/>
      <c r="E28" s="43"/>
      <c r="F28" s="43"/>
      <c r="G28" s="43"/>
      <c r="H28" s="43"/>
    </row>
    <row r="29" spans="1:8" ht="18" customHeight="1" x14ac:dyDescent="0.2">
      <c r="A29" s="24">
        <v>5</v>
      </c>
      <c r="B29" s="16" t="s">
        <v>26</v>
      </c>
      <c r="C29" s="19" t="s">
        <v>44</v>
      </c>
      <c r="D29" s="43">
        <v>0</v>
      </c>
      <c r="E29" s="43">
        <v>0</v>
      </c>
      <c r="F29" s="43">
        <v>0</v>
      </c>
      <c r="G29" s="43">
        <v>50.988570000000003</v>
      </c>
      <c r="H29" s="43">
        <f>SUM(D29:G29)</f>
        <v>50.988570000000003</v>
      </c>
    </row>
    <row r="30" spans="1:8" ht="17.25" customHeight="1" x14ac:dyDescent="0.2">
      <c r="A30" s="24"/>
      <c r="B30" s="8"/>
      <c r="C30" s="15" t="s">
        <v>27</v>
      </c>
      <c r="D30" s="7">
        <f>D29</f>
        <v>0</v>
      </c>
      <c r="E30" s="7">
        <f>E29</f>
        <v>0</v>
      </c>
      <c r="F30" s="7">
        <f>F29</f>
        <v>0</v>
      </c>
      <c r="G30" s="7">
        <f>G29</f>
        <v>50.988570000000003</v>
      </c>
      <c r="H30" s="7">
        <f>SUM(D30:G30)</f>
        <v>50.988570000000003</v>
      </c>
    </row>
    <row r="31" spans="1:8" ht="17.25" customHeight="1" x14ac:dyDescent="0.2">
      <c r="A31" s="10"/>
      <c r="B31" s="31"/>
      <c r="C31" s="12" t="s">
        <v>28</v>
      </c>
      <c r="D31" s="44">
        <f>D27+D30</f>
        <v>91.077494005619997</v>
      </c>
      <c r="E31" s="44">
        <f>E27+E30</f>
        <v>16.627888876890001</v>
      </c>
      <c r="F31" s="44">
        <f>F27+F30</f>
        <v>1025.2447199999999</v>
      </c>
      <c r="G31" s="44">
        <f>G27+G30</f>
        <v>62.713850000000001</v>
      </c>
      <c r="H31" s="44">
        <f>H27+H30</f>
        <v>1195.6639528825099</v>
      </c>
    </row>
    <row r="32" spans="1:8" ht="6" customHeight="1" x14ac:dyDescent="0.2"/>
    <row r="33" spans="2:8" ht="16.5" customHeight="1" x14ac:dyDescent="0.2">
      <c r="B33" s="29" t="s">
        <v>20</v>
      </c>
      <c r="C33" s="30"/>
      <c r="D33" s="30" t="s">
        <v>21</v>
      </c>
      <c r="E33" s="4"/>
    </row>
    <row r="34" spans="2:8" ht="9.75" customHeight="1" x14ac:dyDescent="0.2">
      <c r="B34" s="65"/>
      <c r="C34" s="66"/>
      <c r="D34" s="67" t="s">
        <v>22</v>
      </c>
      <c r="E34" s="68"/>
      <c r="F34" s="68"/>
      <c r="G34" s="68"/>
      <c r="H34" s="68"/>
    </row>
    <row r="35" spans="2:8" ht="9" customHeight="1" x14ac:dyDescent="0.2">
      <c r="B35" s="66"/>
      <c r="C35" s="66"/>
      <c r="D35" s="68"/>
      <c r="E35" s="68"/>
      <c r="F35" s="68"/>
      <c r="G35" s="68"/>
      <c r="H35" s="68"/>
    </row>
    <row r="36" spans="2:8" ht="18" customHeight="1" x14ac:dyDescent="0.2">
      <c r="B36" s="65" t="s">
        <v>23</v>
      </c>
      <c r="C36" s="65"/>
      <c r="D36" s="69" t="s">
        <v>24</v>
      </c>
      <c r="E36" s="69"/>
      <c r="F36" s="69"/>
      <c r="G36" s="69"/>
      <c r="H36" s="69"/>
    </row>
  </sheetData>
  <mergeCells count="26">
    <mergeCell ref="B4:C4"/>
    <mergeCell ref="D4:H4"/>
    <mergeCell ref="A1:H1"/>
    <mergeCell ref="B2:C2"/>
    <mergeCell ref="D2:H2"/>
    <mergeCell ref="B3:C3"/>
    <mergeCell ref="D3:H3"/>
    <mergeCell ref="A6:B6"/>
    <mergeCell ref="C6:G6"/>
    <mergeCell ref="B7:H7"/>
    <mergeCell ref="C8:G8"/>
    <mergeCell ref="A10:A13"/>
    <mergeCell ref="B10:B13"/>
    <mergeCell ref="C10:C13"/>
    <mergeCell ref="D10:G10"/>
    <mergeCell ref="H10:H13"/>
    <mergeCell ref="B36:C36"/>
    <mergeCell ref="D36:H36"/>
    <mergeCell ref="A9:H9"/>
    <mergeCell ref="D11:D13"/>
    <mergeCell ref="E11:E13"/>
    <mergeCell ref="F11:F13"/>
    <mergeCell ref="G11:G13"/>
    <mergeCell ref="B15:C15"/>
    <mergeCell ref="B34:C35"/>
    <mergeCell ref="D34:H35"/>
  </mergeCells>
  <pageMargins left="0.23622047244094491" right="0.23622047244094491" top="0.35433070866141736" bottom="0.19685039370078741" header="0.11811023622047245" footer="0.11811023622047245"/>
  <pageSetup paperSize="9" scale="9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9B9E55-26AE-44ED-A4F6-BF7BC0138630}">
  <dimension ref="A6:J26"/>
  <sheetViews>
    <sheetView tabSelected="1" topLeftCell="A13" workbookViewId="0">
      <selection activeCell="D26" sqref="D26:I26"/>
    </sheetView>
  </sheetViews>
  <sheetFormatPr defaultRowHeight="15" x14ac:dyDescent="0.25"/>
  <cols>
    <col min="2" max="2" width="34.85546875" customWidth="1"/>
    <col min="3" max="3" width="21.7109375" customWidth="1"/>
    <col min="4" max="9" width="12.5703125" customWidth="1"/>
    <col min="10" max="10" width="22.140625" customWidth="1"/>
  </cols>
  <sheetData>
    <row r="6" spans="1:10" ht="15.75" x14ac:dyDescent="0.25">
      <c r="A6" s="92" t="s">
        <v>47</v>
      </c>
      <c r="B6" s="92" t="s">
        <v>48</v>
      </c>
      <c r="C6" s="92" t="s">
        <v>49</v>
      </c>
      <c r="D6" s="95" t="s">
        <v>50</v>
      </c>
      <c r="E6" s="96"/>
      <c r="F6" s="96"/>
      <c r="G6" s="96"/>
      <c r="H6" s="97"/>
      <c r="I6" s="98" t="s">
        <v>51</v>
      </c>
      <c r="J6" s="98" t="s">
        <v>52</v>
      </c>
    </row>
    <row r="7" spans="1:10" x14ac:dyDescent="0.25">
      <c r="A7" s="93"/>
      <c r="B7" s="93"/>
      <c r="C7" s="93"/>
      <c r="D7" s="99" t="s">
        <v>53</v>
      </c>
      <c r="E7" s="99" t="s">
        <v>54</v>
      </c>
      <c r="F7" s="101" t="s">
        <v>55</v>
      </c>
      <c r="G7" s="99" t="s">
        <v>56</v>
      </c>
      <c r="H7" s="89" t="s">
        <v>57</v>
      </c>
      <c r="I7" s="98"/>
      <c r="J7" s="98"/>
    </row>
    <row r="8" spans="1:10" x14ac:dyDescent="0.25">
      <c r="A8" s="94"/>
      <c r="B8" s="94"/>
      <c r="C8" s="94"/>
      <c r="D8" s="100"/>
      <c r="E8" s="100"/>
      <c r="F8" s="102"/>
      <c r="G8" s="100"/>
      <c r="H8" s="90"/>
      <c r="I8" s="98"/>
      <c r="J8" s="98"/>
    </row>
    <row r="9" spans="1:10" ht="40.5" customHeight="1" x14ac:dyDescent="0.25">
      <c r="A9" s="46">
        <v>1</v>
      </c>
      <c r="B9" s="46" t="s">
        <v>58</v>
      </c>
      <c r="C9" s="50"/>
      <c r="D9" s="49">
        <f>'Сводка ТП-7_4 квартал 2023'!G29</f>
        <v>344.03519</v>
      </c>
      <c r="E9" s="49">
        <f>'Сводка ТП-7_4 квартал 2023'!D31+'Сводка ТП-7_4 квартал 2023'!E31</f>
        <v>2115.4947216637001</v>
      </c>
      <c r="F9" s="49">
        <f>'Сводка ТП-7_4 квартал 2023'!F31</f>
        <v>6633.3333400000001</v>
      </c>
      <c r="G9" s="49">
        <f>'Сводка ТП-7_4 квартал 2023'!G31-'Сводка ТП-7_4 квартал 2023'!G30</f>
        <v>419.99830000000003</v>
      </c>
      <c r="H9" s="51">
        <f>SUM(D9:G9)</f>
        <v>9512.8615516637001</v>
      </c>
      <c r="I9" s="52">
        <f>H9*1.2</f>
        <v>11415.43386199644</v>
      </c>
      <c r="J9" s="53"/>
    </row>
    <row r="10" spans="1:10" ht="42" customHeight="1" x14ac:dyDescent="0.25">
      <c r="A10" s="46">
        <v>2</v>
      </c>
      <c r="B10" s="47" t="s">
        <v>59</v>
      </c>
      <c r="C10" s="47" t="s">
        <v>60</v>
      </c>
      <c r="D10" s="49">
        <f>'Сводка ТП-7_базовые цены'!G29</f>
        <v>50.988570000000003</v>
      </c>
      <c r="E10" s="49">
        <f>'Сводка ТП-7_базовые цены'!D31+'Сводка ТП-7_базовые цены'!E31</f>
        <v>107.70538288250999</v>
      </c>
      <c r="F10" s="49">
        <f>'Сводка ТП-7_базовые цены'!F31</f>
        <v>1025.2447199999999</v>
      </c>
      <c r="G10" s="49">
        <f>'Сводка ТП-7_базовые цены'!G31-'Сводка ТП-7_базовые цены'!G29</f>
        <v>11.725279999999998</v>
      </c>
      <c r="H10" s="51">
        <f>SUM(D10:G10)</f>
        <v>1195.6639528825099</v>
      </c>
      <c r="I10" s="52">
        <f>H10*1.2</f>
        <v>1434.7967434590119</v>
      </c>
      <c r="J10" s="54"/>
    </row>
    <row r="11" spans="1:10" ht="15.75" x14ac:dyDescent="0.25">
      <c r="A11" s="87">
        <v>3</v>
      </c>
      <c r="B11" s="87" t="s">
        <v>61</v>
      </c>
      <c r="C11" s="55" t="s">
        <v>62</v>
      </c>
      <c r="D11" s="48">
        <v>0</v>
      </c>
      <c r="E11" s="48">
        <v>0</v>
      </c>
      <c r="F11" s="48">
        <v>0</v>
      </c>
      <c r="G11" s="48">
        <v>0</v>
      </c>
      <c r="H11" s="51">
        <f>SUM(D11:G11)</f>
        <v>0</v>
      </c>
      <c r="I11" s="52">
        <v>0</v>
      </c>
      <c r="J11" s="87" t="s">
        <v>63</v>
      </c>
    </row>
    <row r="12" spans="1:10" ht="15.75" x14ac:dyDescent="0.25">
      <c r="A12" s="88"/>
      <c r="B12" s="88"/>
      <c r="C12" s="55" t="s">
        <v>64</v>
      </c>
      <c r="D12" s="48">
        <v>0</v>
      </c>
      <c r="E12" s="48">
        <v>0</v>
      </c>
      <c r="F12" s="48">
        <v>0</v>
      </c>
      <c r="G12" s="48">
        <v>0</v>
      </c>
      <c r="H12" s="51">
        <f>SUM(D12:G12)</f>
        <v>0</v>
      </c>
      <c r="I12" s="52">
        <v>0</v>
      </c>
      <c r="J12" s="88"/>
    </row>
    <row r="13" spans="1:10" ht="15.75" x14ac:dyDescent="0.25">
      <c r="A13" s="87">
        <v>4</v>
      </c>
      <c r="B13" s="87" t="s">
        <v>65</v>
      </c>
      <c r="C13" s="57" t="s">
        <v>66</v>
      </c>
      <c r="D13" s="58">
        <v>104.93539999999999</v>
      </c>
      <c r="E13" s="58">
        <v>104.93539999999999</v>
      </c>
      <c r="F13" s="58">
        <v>104.93539999999999</v>
      </c>
      <c r="G13" s="58">
        <v>104.93539999999999</v>
      </c>
      <c r="H13" s="59"/>
      <c r="I13" s="59"/>
      <c r="J13" s="54"/>
    </row>
    <row r="14" spans="1:10" ht="15.75" x14ac:dyDescent="0.25">
      <c r="A14" s="91"/>
      <c r="B14" s="91"/>
      <c r="C14" s="57" t="s">
        <v>67</v>
      </c>
      <c r="D14" s="58">
        <v>113.87439215858623</v>
      </c>
      <c r="E14" s="58">
        <v>113.87439215858623</v>
      </c>
      <c r="F14" s="58">
        <v>113.87439215858623</v>
      </c>
      <c r="G14" s="58">
        <v>113.87439215858623</v>
      </c>
      <c r="H14" s="59"/>
      <c r="I14" s="59"/>
      <c r="J14" s="54"/>
    </row>
    <row r="15" spans="1:10" ht="15.75" x14ac:dyDescent="0.25">
      <c r="A15" s="91"/>
      <c r="B15" s="91"/>
      <c r="C15" s="57" t="s">
        <v>68</v>
      </c>
      <c r="D15" s="58">
        <v>105.89170681014039</v>
      </c>
      <c r="E15" s="58">
        <v>105.89170681014039</v>
      </c>
      <c r="F15" s="58">
        <v>105.89170681014039</v>
      </c>
      <c r="G15" s="58">
        <v>105.89170681014039</v>
      </c>
      <c r="H15" s="59"/>
      <c r="I15" s="59"/>
      <c r="J15" s="54"/>
    </row>
    <row r="16" spans="1:10" ht="15.75" x14ac:dyDescent="0.25">
      <c r="A16" s="91"/>
      <c r="B16" s="91"/>
      <c r="C16" s="57" t="s">
        <v>69</v>
      </c>
      <c r="D16" s="58">
        <v>105.30227480021095</v>
      </c>
      <c r="E16" s="58">
        <v>105.30227480021095</v>
      </c>
      <c r="F16" s="58">
        <v>105.30227480021095</v>
      </c>
      <c r="G16" s="58">
        <v>105.30227480021095</v>
      </c>
      <c r="H16" s="59"/>
      <c r="I16" s="59"/>
      <c r="J16" s="54"/>
    </row>
    <row r="17" spans="1:10" ht="15.75" x14ac:dyDescent="0.25">
      <c r="A17" s="91"/>
      <c r="B17" s="91"/>
      <c r="C17" s="57" t="s">
        <v>70</v>
      </c>
      <c r="D17" s="58">
        <v>104.79425908912773</v>
      </c>
      <c r="E17" s="58">
        <v>104.79425908912773</v>
      </c>
      <c r="F17" s="58">
        <v>104.79425908912773</v>
      </c>
      <c r="G17" s="58">
        <v>104.79425908912773</v>
      </c>
      <c r="H17" s="59"/>
      <c r="I17" s="59"/>
      <c r="J17" s="54"/>
    </row>
    <row r="18" spans="1:10" ht="15.75" x14ac:dyDescent="0.25">
      <c r="A18" s="91"/>
      <c r="B18" s="91"/>
      <c r="C18" s="57" t="s">
        <v>71</v>
      </c>
      <c r="D18" s="58">
        <v>104.79425908912773</v>
      </c>
      <c r="E18" s="58">
        <v>104.79425908912773</v>
      </c>
      <c r="F18" s="58">
        <v>104.79425908912773</v>
      </c>
      <c r="G18" s="58">
        <v>104.79425908912773</v>
      </c>
      <c r="H18" s="59"/>
      <c r="I18" s="59"/>
      <c r="J18" s="54"/>
    </row>
    <row r="19" spans="1:10" ht="15.75" x14ac:dyDescent="0.25">
      <c r="A19" s="91"/>
      <c r="B19" s="91"/>
      <c r="C19" s="57" t="s">
        <v>72</v>
      </c>
      <c r="D19" s="58">
        <v>104.79425908912773</v>
      </c>
      <c r="E19" s="58">
        <v>104.79425908912773</v>
      </c>
      <c r="F19" s="58">
        <v>104.79425908912773</v>
      </c>
      <c r="G19" s="58">
        <v>104.79425908912773</v>
      </c>
      <c r="H19" s="59"/>
      <c r="I19" s="59"/>
      <c r="J19" s="54"/>
    </row>
    <row r="20" spans="1:10" ht="15.75" x14ac:dyDescent="0.25">
      <c r="A20" s="91"/>
      <c r="B20" s="91"/>
      <c r="C20" s="57" t="s">
        <v>73</v>
      </c>
      <c r="D20" s="58">
        <v>104.79425908912773</v>
      </c>
      <c r="E20" s="58">
        <v>104.79425908912773</v>
      </c>
      <c r="F20" s="58">
        <v>104.79425908912773</v>
      </c>
      <c r="G20" s="58">
        <v>104.79425908912773</v>
      </c>
      <c r="H20" s="59"/>
      <c r="I20" s="59"/>
      <c r="J20" s="54"/>
    </row>
    <row r="21" spans="1:10" ht="15.75" x14ac:dyDescent="0.25">
      <c r="A21" s="88"/>
      <c r="B21" s="88"/>
      <c r="C21" s="57" t="s">
        <v>74</v>
      </c>
      <c r="D21" s="58">
        <v>104.79425908912773</v>
      </c>
      <c r="E21" s="58">
        <v>104.79425908912773</v>
      </c>
      <c r="F21" s="58">
        <v>104.79425908912773</v>
      </c>
      <c r="G21" s="58">
        <v>104.79425908912773</v>
      </c>
      <c r="H21" s="59"/>
      <c r="I21" s="59"/>
      <c r="J21" s="60"/>
    </row>
    <row r="22" spans="1:10" ht="15.75" x14ac:dyDescent="0.25">
      <c r="A22" s="87">
        <v>5</v>
      </c>
      <c r="B22" s="87" t="s">
        <v>75</v>
      </c>
      <c r="C22" s="55" t="s">
        <v>76</v>
      </c>
      <c r="D22" s="61">
        <f>D11</f>
        <v>0</v>
      </c>
      <c r="E22" s="61"/>
      <c r="F22" s="61"/>
      <c r="G22" s="61">
        <f>G11</f>
        <v>0</v>
      </c>
      <c r="H22" s="51">
        <f>SUM(D22:G22)</f>
        <v>0</v>
      </c>
      <c r="I22" s="52"/>
      <c r="J22" s="87" t="s">
        <v>63</v>
      </c>
    </row>
    <row r="23" spans="1:10" ht="25.5" x14ac:dyDescent="0.25">
      <c r="A23" s="88"/>
      <c r="B23" s="88"/>
      <c r="C23" s="103" t="s">
        <v>80</v>
      </c>
      <c r="D23" s="61">
        <f>ROUND(D12*(100+D16)/200,8)</f>
        <v>0</v>
      </c>
      <c r="E23" s="61">
        <f>ROUND(E12*(100+E16)/200,8)</f>
        <v>0</v>
      </c>
      <c r="F23" s="61">
        <f t="shared" ref="F23:G23" si="0">ROUND(F12*(100+F16)/200,8)</f>
        <v>0</v>
      </c>
      <c r="G23" s="61">
        <f t="shared" si="0"/>
        <v>0</v>
      </c>
      <c r="H23" s="51">
        <f>SUM(D23:G23)</f>
        <v>0</v>
      </c>
      <c r="I23" s="52">
        <f>ROUND((H23+H22)*1.2,8)-I22</f>
        <v>0</v>
      </c>
      <c r="J23" s="88"/>
    </row>
    <row r="24" spans="1:10" ht="80.25" customHeight="1" x14ac:dyDescent="0.25">
      <c r="A24" s="56"/>
      <c r="B24" s="56" t="s">
        <v>75</v>
      </c>
      <c r="C24" s="103" t="s">
        <v>79</v>
      </c>
      <c r="D24" s="61">
        <f>D9*D16/100*D17/100*D18/100*D19/100*D20/100*D21/100</f>
        <v>457.85512274347838</v>
      </c>
      <c r="E24" s="61">
        <f t="shared" ref="E24:G24" si="1">E9*E16/100*E17/100*E18/100*E19/100*E20/100*E21/100</f>
        <v>2815.3808784808143</v>
      </c>
      <c r="F24" s="61">
        <f t="shared" si="1"/>
        <v>8827.8924332830811</v>
      </c>
      <c r="G24" s="61">
        <f t="shared" si="1"/>
        <v>558.94972022644617</v>
      </c>
      <c r="H24" s="51"/>
      <c r="I24" s="52"/>
      <c r="J24" s="56"/>
    </row>
    <row r="25" spans="1:10" ht="30" customHeight="1" x14ac:dyDescent="0.25">
      <c r="A25" s="50">
        <v>6</v>
      </c>
      <c r="B25" s="50"/>
      <c r="C25" s="62" t="s">
        <v>78</v>
      </c>
      <c r="D25" s="63">
        <f>SUM(D22:D24)</f>
        <v>457.85512274347838</v>
      </c>
      <c r="E25" s="63">
        <f t="shared" ref="E25:G25" si="2">SUM(E22:E24)</f>
        <v>2815.3808784808143</v>
      </c>
      <c r="F25" s="63">
        <f t="shared" si="2"/>
        <v>8827.8924332830811</v>
      </c>
      <c r="G25" s="63">
        <f t="shared" si="2"/>
        <v>558.94972022644617</v>
      </c>
      <c r="H25" s="51">
        <f>SUM(D25:G25)</f>
        <v>12660.078154733819</v>
      </c>
      <c r="I25" s="52">
        <f>SUM(I22:I23)</f>
        <v>0</v>
      </c>
      <c r="J25" s="64"/>
    </row>
    <row r="26" spans="1:10" ht="72.75" customHeight="1" x14ac:dyDescent="0.25">
      <c r="A26" s="50">
        <v>7</v>
      </c>
      <c r="B26" s="46" t="s">
        <v>77</v>
      </c>
      <c r="C26" s="46"/>
      <c r="D26" s="48">
        <f>ROUND(D25,8)</f>
        <v>457.85512274000001</v>
      </c>
      <c r="E26" s="48">
        <f t="shared" ref="E26:G26" si="3">ROUND(E25,8)</f>
        <v>2815.3808784799999</v>
      </c>
      <c r="F26" s="48">
        <f t="shared" si="3"/>
        <v>8827.8924332799998</v>
      </c>
      <c r="G26" s="48">
        <f t="shared" si="3"/>
        <v>558.94972023000003</v>
      </c>
      <c r="H26" s="51">
        <f>SUM(D26:G26)</f>
        <v>12660.078154729999</v>
      </c>
      <c r="I26" s="52">
        <f>ROUND(H26*1.2,8)</f>
        <v>15192.093785679999</v>
      </c>
      <c r="J26" s="64"/>
    </row>
  </sheetData>
  <mergeCells count="19">
    <mergeCell ref="E7:E8"/>
    <mergeCell ref="F7:F8"/>
    <mergeCell ref="G7:G8"/>
    <mergeCell ref="A22:A23"/>
    <mergeCell ref="B22:B23"/>
    <mergeCell ref="J22:J23"/>
    <mergeCell ref="H7:H8"/>
    <mergeCell ref="A11:A12"/>
    <mergeCell ref="B11:B12"/>
    <mergeCell ref="J11:J12"/>
    <mergeCell ref="A13:A21"/>
    <mergeCell ref="B13:B21"/>
    <mergeCell ref="A6:A8"/>
    <mergeCell ref="B6:B8"/>
    <mergeCell ref="C6:C8"/>
    <mergeCell ref="D6:H6"/>
    <mergeCell ref="I6:I8"/>
    <mergeCell ref="J6:J8"/>
    <mergeCell ref="D7:D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Сводка ТП-7_4 квартал 2023</vt:lpstr>
      <vt:lpstr>Сводка ТП-7_базовые цены</vt:lpstr>
      <vt:lpstr>в прогнозных ценах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Валерия Петрова</dc:creator>
  <cp:lastModifiedBy>sergenhappy@mail.ru</cp:lastModifiedBy>
  <cp:lastPrinted>2024-02-29T06:54:28Z</cp:lastPrinted>
  <dcterms:created xsi:type="dcterms:W3CDTF">2020-01-22T15:30:00Z</dcterms:created>
  <dcterms:modified xsi:type="dcterms:W3CDTF">2024-03-25T08:41:32Z</dcterms:modified>
</cp:coreProperties>
</file>