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2714B73B-034A-42EE-86C7-BC4B8F968F27}" xr6:coauthVersionLast="47" xr6:coauthVersionMax="47" xr10:uidLastSave="{00000000-0000-0000-0000-000000000000}"/>
  <bookViews>
    <workbookView xWindow="-120" yWindow="-120" windowWidth="29040" windowHeight="15840" tabRatio="859" firstSheet="10"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52" i="28" l="1"/>
  <c r="AE24" i="28" l="1"/>
  <c r="C49" i="7"/>
  <c r="C48" i="7"/>
  <c r="C81" i="27"/>
  <c r="B81" i="27"/>
  <c r="H25" i="28"/>
  <c r="H26" i="28"/>
  <c r="H27" i="28"/>
  <c r="H28" i="28"/>
  <c r="H29" i="28"/>
  <c r="H30" i="28"/>
  <c r="H31" i="28"/>
  <c r="H32" i="28"/>
  <c r="H33" i="28"/>
  <c r="H34" i="28"/>
  <c r="H35" i="28"/>
  <c r="H36" i="28"/>
  <c r="H37" i="28"/>
  <c r="H38" i="28"/>
  <c r="H39" i="28"/>
  <c r="H40" i="28"/>
  <c r="H41" i="28"/>
  <c r="H42" i="28"/>
  <c r="H43" i="28"/>
  <c r="H44" i="28"/>
  <c r="H45" i="28"/>
  <c r="H46" i="28"/>
  <c r="H47" i="28"/>
  <c r="H48" i="28"/>
  <c r="H49" i="28"/>
  <c r="H50" i="28"/>
  <c r="H51" i="28"/>
  <c r="H53" i="28"/>
  <c r="H54" i="28"/>
  <c r="H55" i="28"/>
  <c r="H56" i="28"/>
  <c r="H57" i="28"/>
  <c r="H58" i="28"/>
  <c r="H59" i="28"/>
  <c r="H60" i="28"/>
  <c r="H61" i="28"/>
  <c r="H62" i="28"/>
  <c r="H63" i="28"/>
  <c r="H64" i="28"/>
  <c r="H24" i="28"/>
  <c r="F25" i="28"/>
  <c r="F26" i="28"/>
  <c r="F27" i="28"/>
  <c r="F28" i="28"/>
  <c r="F29" i="28"/>
  <c r="F30" i="28"/>
  <c r="F31" i="28"/>
  <c r="F32" i="28"/>
  <c r="F33" i="28"/>
  <c r="F34" i="28"/>
  <c r="F35" i="28"/>
  <c r="F36" i="28"/>
  <c r="F37" i="28"/>
  <c r="F38" i="28"/>
  <c r="F39" i="28"/>
  <c r="F40" i="28"/>
  <c r="F41" i="28"/>
  <c r="F42" i="28"/>
  <c r="F43" i="28"/>
  <c r="F44" i="28"/>
  <c r="F45" i="28"/>
  <c r="F46" i="28"/>
  <c r="F47" i="28"/>
  <c r="F48" i="28"/>
  <c r="F49" i="28"/>
  <c r="F50" i="28"/>
  <c r="F51" i="28"/>
  <c r="F52" i="28"/>
  <c r="H52" i="28" s="1"/>
  <c r="F53" i="28"/>
  <c r="F54" i="28"/>
  <c r="F55" i="28"/>
  <c r="F56" i="28"/>
  <c r="F57" i="28"/>
  <c r="F58" i="28"/>
  <c r="F59" i="28"/>
  <c r="F60" i="28"/>
  <c r="F61" i="28"/>
  <c r="F62" i="28"/>
  <c r="F63" i="28"/>
  <c r="F64" i="28"/>
  <c r="F24" i="28"/>
  <c r="E25" i="28"/>
  <c r="E26" i="28"/>
  <c r="E27" i="28"/>
  <c r="E28" i="28"/>
  <c r="E29" i="28"/>
  <c r="E30" i="28"/>
  <c r="E31" i="28"/>
  <c r="E32" i="28"/>
  <c r="E33" i="28"/>
  <c r="E34" i="28"/>
  <c r="E35" i="28"/>
  <c r="E36" i="28"/>
  <c r="E37" i="28"/>
  <c r="E38" i="28"/>
  <c r="E39" i="28"/>
  <c r="E40" i="28"/>
  <c r="E41" i="28"/>
  <c r="E42" i="28"/>
  <c r="E43" i="28"/>
  <c r="E44" i="28"/>
  <c r="E45" i="28"/>
  <c r="E46" i="28"/>
  <c r="E47" i="28"/>
  <c r="E48" i="28"/>
  <c r="E49" i="28"/>
  <c r="E50" i="28"/>
  <c r="E51" i="28"/>
  <c r="E52" i="28"/>
  <c r="E53" i="28"/>
  <c r="E54" i="28"/>
  <c r="E55" i="28"/>
  <c r="E56" i="28"/>
  <c r="E57" i="28"/>
  <c r="E58" i="28"/>
  <c r="E59" i="28"/>
  <c r="E60" i="28"/>
  <c r="E61" i="28"/>
  <c r="E62" i="28"/>
  <c r="E63" i="28"/>
  <c r="E64" i="28"/>
  <c r="E24" i="28"/>
  <c r="G24" i="28"/>
  <c r="G33" i="28"/>
  <c r="H23" i="28"/>
  <c r="B48" i="27"/>
  <c r="E48" i="27"/>
  <c r="F48" i="27"/>
  <c r="D48" i="27"/>
  <c r="C48" i="27"/>
  <c r="B86" i="23" l="1"/>
  <c r="B59" i="23"/>
  <c r="C126" i="27"/>
  <c r="G23" i="28"/>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D23" i="28" s="1"/>
  <c r="C25" i="6" l="1"/>
  <c r="B25" i="27"/>
  <c r="J30" i="28" l="1"/>
  <c r="N30" i="28"/>
  <c r="C40" i="7" l="1"/>
  <c r="B27" i="23"/>
  <c r="B122" i="27"/>
  <c r="B22" i="23"/>
  <c r="B79" i="23" l="1"/>
  <c r="B97" i="23" l="1"/>
  <c r="N24" i="28" l="1"/>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B49" i="27" s="1"/>
  <c r="G48" i="27"/>
  <c r="D74" i="27"/>
  <c r="D47" i="27"/>
  <c r="E58" i="27"/>
  <c r="D52" i="27"/>
  <c r="G109" i="27"/>
  <c r="F108" i="27"/>
  <c r="B55" i="27"/>
  <c r="B56" i="27" s="1"/>
  <c r="B69" i="27" s="1"/>
  <c r="B77" i="27" s="1"/>
  <c r="B75" i="27"/>
  <c r="F76" i="27"/>
  <c r="D67" i="27"/>
  <c r="C76" i="27"/>
  <c r="D141" i="27"/>
  <c r="C141" i="27"/>
  <c r="J137" i="27" l="1"/>
  <c r="C49" i="27" s="1"/>
  <c r="C50" i="27" s="1"/>
  <c r="C59" i="27" s="1"/>
  <c r="C80" i="27" s="1"/>
  <c r="H48" i="27"/>
  <c r="B82" i="27"/>
  <c r="C53" i="27"/>
  <c r="C55" i="27" s="1"/>
  <c r="C82" i="27" s="1"/>
  <c r="B70" i="27"/>
  <c r="B71" i="27" s="1"/>
  <c r="E74" i="27"/>
  <c r="F58" i="27"/>
  <c r="E47" i="27"/>
  <c r="E52" i="27"/>
  <c r="D76" i="27"/>
  <c r="E67" i="27"/>
  <c r="H109" i="27"/>
  <c r="G108" i="27"/>
  <c r="C61" i="27" l="1"/>
  <c r="C60" i="27" s="1"/>
  <c r="C66" i="27" s="1"/>
  <c r="C68" i="27" s="1"/>
  <c r="C75" i="27" s="1"/>
  <c r="K137" i="27"/>
  <c r="D49" i="27" s="1"/>
  <c r="D50" i="27" s="1"/>
  <c r="D59" i="27" s="1"/>
  <c r="D80" i="27" s="1"/>
  <c r="I48" i="27"/>
  <c r="E76" i="27"/>
  <c r="F67" i="27"/>
  <c r="G67" i="27" s="1"/>
  <c r="B78" i="27"/>
  <c r="B83" i="27" s="1"/>
  <c r="I109" i="27"/>
  <c r="H108" i="27"/>
  <c r="C56" i="27"/>
  <c r="C69" i="27" s="1"/>
  <c r="B72" i="27"/>
  <c r="F141" i="27"/>
  <c r="D53" i="27"/>
  <c r="G58" i="27"/>
  <c r="F52" i="27"/>
  <c r="F47" i="27"/>
  <c r="F74" i="27"/>
  <c r="E141" i="27"/>
  <c r="C79" i="27" l="1"/>
  <c r="D61" i="27"/>
  <c r="D60" i="27" s="1"/>
  <c r="D66" i="27" s="1"/>
  <c r="D68" i="27" s="1"/>
  <c r="D75" i="27" s="1"/>
  <c r="L137" i="27"/>
  <c r="E49" i="27" s="1"/>
  <c r="E50" i="27" s="1"/>
  <c r="E59" i="27" s="1"/>
  <c r="E80" i="27" s="1"/>
  <c r="J48" i="27"/>
  <c r="B84" i="27"/>
  <c r="B89" i="27" s="1"/>
  <c r="B88" i="27"/>
  <c r="D55" i="27"/>
  <c r="G74" i="27"/>
  <c r="H58" i="27"/>
  <c r="G52" i="27"/>
  <c r="G47" i="27"/>
  <c r="J109" i="27"/>
  <c r="I108" i="27"/>
  <c r="C77" i="27"/>
  <c r="C70" i="27"/>
  <c r="H67" i="27"/>
  <c r="G76" i="27"/>
  <c r="D79" i="27" l="1"/>
  <c r="E61" i="27"/>
  <c r="E60" i="27" s="1"/>
  <c r="E66" i="27" s="1"/>
  <c r="E68" i="27" s="1"/>
  <c r="E75" i="27" s="1"/>
  <c r="M137" i="27"/>
  <c r="F49" i="27" s="1"/>
  <c r="F50" i="27" s="1"/>
  <c r="F59" i="27" s="1"/>
  <c r="F80" i="27" s="1"/>
  <c r="K48" i="27"/>
  <c r="D82" i="27"/>
  <c r="D56" i="27"/>
  <c r="D69" i="27" s="1"/>
  <c r="H141" i="27"/>
  <c r="K109" i="27"/>
  <c r="J108" i="27"/>
  <c r="G141" i="27"/>
  <c r="H76" i="27"/>
  <c r="I67" i="27"/>
  <c r="C71" i="27"/>
  <c r="C72" i="27" s="1"/>
  <c r="H74" i="27"/>
  <c r="I58" i="27"/>
  <c r="H52" i="27"/>
  <c r="H47" i="27"/>
  <c r="E53" i="27"/>
  <c r="E79" i="27" l="1"/>
  <c r="F61" i="27"/>
  <c r="F60" i="27" s="1"/>
  <c r="F66" i="27" s="1"/>
  <c r="F68" i="27" s="1"/>
  <c r="F75" i="27" s="1"/>
  <c r="N137" i="27"/>
  <c r="G49" i="27" s="1"/>
  <c r="G50" i="27" s="1"/>
  <c r="G59" i="27" s="1"/>
  <c r="G80" i="27" s="1"/>
  <c r="L48" i="27"/>
  <c r="D77" i="27"/>
  <c r="D70" i="27"/>
  <c r="E55" i="27"/>
  <c r="J58" i="27"/>
  <c r="I74" i="27"/>
  <c r="I52" i="27"/>
  <c r="I47" i="27"/>
  <c r="L109" i="27"/>
  <c r="K108" i="27"/>
  <c r="C78" i="27"/>
  <c r="C83" i="27" s="1"/>
  <c r="I76" i="27"/>
  <c r="J67" i="27"/>
  <c r="I140" i="27"/>
  <c r="F79" i="27" l="1"/>
  <c r="G61" i="27"/>
  <c r="G60" i="27" s="1"/>
  <c r="G66" i="27" s="1"/>
  <c r="G68" i="27" s="1"/>
  <c r="G75" i="27" s="1"/>
  <c r="M48" i="27"/>
  <c r="O137" i="27"/>
  <c r="H49" i="27" s="1"/>
  <c r="H50" i="27" s="1"/>
  <c r="H59" i="27" s="1"/>
  <c r="H80" i="27" s="1"/>
  <c r="E82" i="27"/>
  <c r="E56" i="27"/>
  <c r="E69" i="27" s="1"/>
  <c r="J140" i="27"/>
  <c r="J141" i="27" s="1"/>
  <c r="M109" i="27"/>
  <c r="L108" i="27"/>
  <c r="J74" i="27"/>
  <c r="K58" i="27"/>
  <c r="J52" i="27"/>
  <c r="J47" i="27"/>
  <c r="J76" i="27"/>
  <c r="K67" i="27"/>
  <c r="I141" i="27"/>
  <c r="C88" i="27"/>
  <c r="C84" i="27"/>
  <c r="C89" i="27" s="1"/>
  <c r="F53" i="27"/>
  <c r="D71" i="27"/>
  <c r="H61" i="27" l="1"/>
  <c r="H60" i="27" s="1"/>
  <c r="H66" i="27" s="1"/>
  <c r="H68" i="27" s="1"/>
  <c r="H75" i="27" s="1"/>
  <c r="G79" i="27"/>
  <c r="C73" i="27"/>
  <c r="C85" i="27" s="1"/>
  <c r="B73" i="27"/>
  <c r="B85" i="27" s="1"/>
  <c r="N48" i="27"/>
  <c r="P137" i="27"/>
  <c r="I49" i="27" s="1"/>
  <c r="I50" i="27" s="1"/>
  <c r="I59" i="27" s="1"/>
  <c r="I80" i="27" s="1"/>
  <c r="D78" i="27"/>
  <c r="D83" i="27" s="1"/>
  <c r="F55" i="27"/>
  <c r="L67" i="27"/>
  <c r="K76" i="27"/>
  <c r="E77" i="27"/>
  <c r="E70" i="27"/>
  <c r="K74" i="27"/>
  <c r="L58" i="27"/>
  <c r="K52" i="27"/>
  <c r="K47" i="27"/>
  <c r="K140" i="27"/>
  <c r="D72" i="27"/>
  <c r="N109" i="27"/>
  <c r="M108" i="27"/>
  <c r="H79" i="27" l="1"/>
  <c r="B99" i="27"/>
  <c r="B86" i="27"/>
  <c r="C99" i="27"/>
  <c r="C86" i="27"/>
  <c r="I61" i="27"/>
  <c r="I60" i="27" s="1"/>
  <c r="I66" i="27" s="1"/>
  <c r="I68" i="27" s="1"/>
  <c r="I75" i="27" s="1"/>
  <c r="Q137" i="27"/>
  <c r="J49" i="27" s="1"/>
  <c r="J50" i="27" s="1"/>
  <c r="J59" i="27" s="1"/>
  <c r="J80" i="27" s="1"/>
  <c r="O48" i="27"/>
  <c r="D84" i="27"/>
  <c r="D89" i="27" s="1"/>
  <c r="D88" i="27"/>
  <c r="L140" i="27"/>
  <c r="L141" i="27" s="1"/>
  <c r="K141" i="27"/>
  <c r="F82" i="27"/>
  <c r="F56" i="27"/>
  <c r="F69" i="27" s="1"/>
  <c r="L74" i="27"/>
  <c r="M58" i="27"/>
  <c r="L47" i="27"/>
  <c r="L52" i="27"/>
  <c r="O109" i="27"/>
  <c r="N108" i="27"/>
  <c r="E71" i="27"/>
  <c r="E72" i="27" s="1"/>
  <c r="L76" i="27"/>
  <c r="M67" i="27"/>
  <c r="G53" i="27"/>
  <c r="I79" i="27" l="1"/>
  <c r="B87" i="27"/>
  <c r="B90" i="27" s="1"/>
  <c r="C87" i="27"/>
  <c r="C90" i="27" s="1"/>
  <c r="D73" i="27"/>
  <c r="D85" i="27" s="1"/>
  <c r="E73" i="27"/>
  <c r="E85" i="27" s="1"/>
  <c r="E99" i="27" s="1"/>
  <c r="J61" i="27"/>
  <c r="J60" i="27" s="1"/>
  <c r="J66" i="27" s="1"/>
  <c r="J68" i="27" s="1"/>
  <c r="J75" i="27" s="1"/>
  <c r="P48" i="27"/>
  <c r="R137" i="27"/>
  <c r="K49" i="27" s="1"/>
  <c r="K50" i="27" s="1"/>
  <c r="K59" i="27" s="1"/>
  <c r="K80" i="27" s="1"/>
  <c r="M140" i="27"/>
  <c r="G55" i="27"/>
  <c r="E78" i="27"/>
  <c r="E83" i="27" s="1"/>
  <c r="F77" i="27"/>
  <c r="F70" i="27"/>
  <c r="M76" i="27"/>
  <c r="N67" i="27"/>
  <c r="P109" i="27"/>
  <c r="O108" i="27"/>
  <c r="M74" i="27"/>
  <c r="N58" i="27"/>
  <c r="M52" i="27"/>
  <c r="M47" i="27"/>
  <c r="J79" i="27" l="1"/>
  <c r="K61" i="27"/>
  <c r="K60" i="27" s="1"/>
  <c r="K66" i="27" s="1"/>
  <c r="K68" i="27" s="1"/>
  <c r="K75" i="27" s="1"/>
  <c r="D99" i="27"/>
  <c r="D86" i="27"/>
  <c r="D87" i="27" s="1"/>
  <c r="D90" i="27" s="1"/>
  <c r="S137" i="27"/>
  <c r="L49" i="27" s="1"/>
  <c r="L50" i="27" s="1"/>
  <c r="L59" i="27" s="1"/>
  <c r="L80" i="27" s="1"/>
  <c r="Q48" i="27"/>
  <c r="O58" i="27"/>
  <c r="N52" i="27"/>
  <c r="N47" i="27"/>
  <c r="N74" i="27"/>
  <c r="N76" i="27"/>
  <c r="O67" i="27"/>
  <c r="G82" i="27"/>
  <c r="G56" i="27"/>
  <c r="G69" i="27" s="1"/>
  <c r="F71" i="27"/>
  <c r="F72" i="27" s="1"/>
  <c r="E86" i="27"/>
  <c r="E88" i="27"/>
  <c r="E84" i="27"/>
  <c r="E89" i="27" s="1"/>
  <c r="N140" i="27"/>
  <c r="N141" i="27" s="1"/>
  <c r="Q109" i="27"/>
  <c r="P108" i="27"/>
  <c r="H53" i="27"/>
  <c r="M141" i="27"/>
  <c r="K79" i="27" l="1"/>
  <c r="F73" i="27"/>
  <c r="F85" i="27" s="1"/>
  <c r="F99" i="27" s="1"/>
  <c r="G73" i="27"/>
  <c r="G85" i="27" s="1"/>
  <c r="G99" i="27" s="1"/>
  <c r="L61" i="27"/>
  <c r="L60" i="27" s="1"/>
  <c r="L66" i="27" s="1"/>
  <c r="L68" i="27" s="1"/>
  <c r="L75" i="27" s="1"/>
  <c r="R48" i="27"/>
  <c r="T137" i="27"/>
  <c r="M49" i="27" s="1"/>
  <c r="M50" i="27" s="1"/>
  <c r="M59" i="27" s="1"/>
  <c r="M80" i="27" s="1"/>
  <c r="R109" i="27"/>
  <c r="Q108" i="27"/>
  <c r="F78" i="27"/>
  <c r="F83" i="27" s="1"/>
  <c r="O74" i="27"/>
  <c r="P58" i="27"/>
  <c r="O52" i="27"/>
  <c r="O47" i="27"/>
  <c r="H55" i="27"/>
  <c r="I53" i="27" s="1"/>
  <c r="O140" i="27"/>
  <c r="E87" i="27"/>
  <c r="E90" i="27" s="1"/>
  <c r="G77" i="27"/>
  <c r="G70" i="27"/>
  <c r="P67" i="27"/>
  <c r="O76" i="27"/>
  <c r="M61" i="27" l="1"/>
  <c r="L79" i="27"/>
  <c r="U137" i="27"/>
  <c r="N49" i="27" s="1"/>
  <c r="N50" i="27" s="1"/>
  <c r="N59" i="27" s="1"/>
  <c r="N80" i="27" s="1"/>
  <c r="S48" i="27"/>
  <c r="M60" i="27"/>
  <c r="M66" i="27" s="1"/>
  <c r="M68" i="27" s="1"/>
  <c r="M75" i="27" s="1"/>
  <c r="I55" i="27"/>
  <c r="J53" i="27" s="1"/>
  <c r="P140" i="27"/>
  <c r="S109" i="27"/>
  <c r="R108" i="27"/>
  <c r="P76" i="27"/>
  <c r="Q67" i="27"/>
  <c r="O141" i="27"/>
  <c r="G71" i="27"/>
  <c r="G78" i="27" s="1"/>
  <c r="G83" i="27" s="1"/>
  <c r="G86" i="27" s="1"/>
  <c r="P74" i="27"/>
  <c r="P47" i="27"/>
  <c r="P52" i="27"/>
  <c r="Q58" i="27"/>
  <c r="F86" i="27"/>
  <c r="F84" i="27"/>
  <c r="F89" i="27" s="1"/>
  <c r="F88" i="27"/>
  <c r="H82" i="27"/>
  <c r="H56" i="27"/>
  <c r="H69" i="27" s="1"/>
  <c r="M79" i="27" l="1"/>
  <c r="H73" i="27"/>
  <c r="H85" i="27" s="1"/>
  <c r="H99" i="27" s="1"/>
  <c r="N61" i="27"/>
  <c r="N60" i="27" s="1"/>
  <c r="N66" i="27" s="1"/>
  <c r="N68" i="27" s="1"/>
  <c r="N75" i="27" s="1"/>
  <c r="V137" i="27"/>
  <c r="O49" i="27" s="1"/>
  <c r="O50" i="27" s="1"/>
  <c r="O59" i="27" s="1"/>
  <c r="O80" i="27" s="1"/>
  <c r="T48" i="27"/>
  <c r="G72" i="27"/>
  <c r="J55" i="27"/>
  <c r="K53" i="27" s="1"/>
  <c r="F87" i="27"/>
  <c r="F90" i="27" s="1"/>
  <c r="G87" i="27"/>
  <c r="Q140" i="27"/>
  <c r="Q141" i="27" s="1"/>
  <c r="T109" i="27"/>
  <c r="S108" i="27"/>
  <c r="G88" i="27"/>
  <c r="Q74" i="27"/>
  <c r="R58" i="27"/>
  <c r="Q52" i="27"/>
  <c r="Q47" i="27"/>
  <c r="H77" i="27"/>
  <c r="H70" i="27"/>
  <c r="G84" i="27"/>
  <c r="G89" i="27" s="1"/>
  <c r="Q76" i="27"/>
  <c r="R67" i="27"/>
  <c r="P141" i="27"/>
  <c r="I82" i="27"/>
  <c r="I56" i="27"/>
  <c r="I69" i="27" s="1"/>
  <c r="J73" i="27" l="1"/>
  <c r="J85" i="27" s="1"/>
  <c r="J99" i="27" s="1"/>
  <c r="I73" i="27"/>
  <c r="I85" i="27" s="1"/>
  <c r="I99" i="27" s="1"/>
  <c r="O61" i="27"/>
  <c r="O60" i="27" s="1"/>
  <c r="O66" i="27" s="1"/>
  <c r="O68" i="27" s="1"/>
  <c r="O75" i="27" s="1"/>
  <c r="N79" i="27"/>
  <c r="W137" i="27"/>
  <c r="P49" i="27" s="1"/>
  <c r="P50" i="27" s="1"/>
  <c r="P59" i="27" s="1"/>
  <c r="P80" i="27" s="1"/>
  <c r="U48" i="27"/>
  <c r="G90" i="27"/>
  <c r="K55" i="27"/>
  <c r="L53" i="27" s="1"/>
  <c r="H71" i="27"/>
  <c r="H78" i="27" s="1"/>
  <c r="H83" i="27" s="1"/>
  <c r="R74" i="27"/>
  <c r="S58" i="27"/>
  <c r="R52" i="27"/>
  <c r="R47" i="27"/>
  <c r="T108" i="27"/>
  <c r="U109" i="27"/>
  <c r="R76" i="27"/>
  <c r="S67" i="27"/>
  <c r="R140" i="27"/>
  <c r="R141" i="27" s="1"/>
  <c r="J82" i="27"/>
  <c r="J56" i="27"/>
  <c r="J69" i="27" s="1"/>
  <c r="I77" i="27"/>
  <c r="I70" i="27"/>
  <c r="K73" i="27" l="1"/>
  <c r="K85" i="27" s="1"/>
  <c r="K99" i="27" s="1"/>
  <c r="O79" i="27"/>
  <c r="P61" i="27"/>
  <c r="P60" i="27" s="1"/>
  <c r="P66" i="27" s="1"/>
  <c r="P68" i="27" s="1"/>
  <c r="P75" i="27" s="1"/>
  <c r="V48" i="27"/>
  <c r="X137" i="27"/>
  <c r="Q49" i="27" s="1"/>
  <c r="Q50" i="27" s="1"/>
  <c r="Q59" i="27" s="1"/>
  <c r="Q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Q61" i="27" l="1"/>
  <c r="Q60" i="27" s="1"/>
  <c r="Q66" i="27" s="1"/>
  <c r="Q68" i="27" s="1"/>
  <c r="Q75" i="27" s="1"/>
  <c r="L73" i="27"/>
  <c r="L85" i="27" s="1"/>
  <c r="L99" i="27" s="1"/>
  <c r="P79" i="27"/>
  <c r="Y137" i="27"/>
  <c r="R49" i="27" s="1"/>
  <c r="R50" i="27" s="1"/>
  <c r="R59" i="27" s="1"/>
  <c r="R80" i="27" s="1"/>
  <c r="W48" i="27"/>
  <c r="M55" i="27"/>
  <c r="N53" i="27" s="1"/>
  <c r="J71" i="27"/>
  <c r="J78" i="27" s="1"/>
  <c r="J83" i="27" s="1"/>
  <c r="W109" i="27"/>
  <c r="V108" i="27"/>
  <c r="I86" i="27"/>
  <c r="I87" i="27" s="1"/>
  <c r="I90" i="27" s="1"/>
  <c r="I88" i="27"/>
  <c r="I84" i="27"/>
  <c r="I89" i="27" s="1"/>
  <c r="K77" i="27"/>
  <c r="K70" i="27"/>
  <c r="T74" i="27"/>
  <c r="T47" i="27"/>
  <c r="T52" i="27"/>
  <c r="U58" i="27"/>
  <c r="I72" i="27"/>
  <c r="T140" i="27"/>
  <c r="T141" i="27" s="1"/>
  <c r="L82" i="27"/>
  <c r="L56" i="27"/>
  <c r="L69" i="27" s="1"/>
  <c r="T76" i="27"/>
  <c r="U67" i="27"/>
  <c r="Q79" i="27" l="1"/>
  <c r="M73" i="27"/>
  <c r="M85" i="27" s="1"/>
  <c r="M99" i="27" s="1"/>
  <c r="R61" i="27"/>
  <c r="R60" i="27" s="1"/>
  <c r="R66" i="27" s="1"/>
  <c r="R68" i="27" s="1"/>
  <c r="R75" i="27" s="1"/>
  <c r="Z137" i="27"/>
  <c r="S49" i="27" s="1"/>
  <c r="S50" i="27" s="1"/>
  <c r="S59" i="27" s="1"/>
  <c r="S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R79" i="27" l="1"/>
  <c r="N73" i="27"/>
  <c r="N85" i="27" s="1"/>
  <c r="N99" i="27" s="1"/>
  <c r="S61" i="27"/>
  <c r="S60" i="27" s="1"/>
  <c r="S66" i="27" s="1"/>
  <c r="S68" i="27" s="1"/>
  <c r="S75" i="27" s="1"/>
  <c r="AA137" i="27"/>
  <c r="T49" i="27" s="1"/>
  <c r="T50" i="27" s="1"/>
  <c r="T59" i="27" s="1"/>
  <c r="T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S79" i="27" l="1"/>
  <c r="T61" i="27"/>
  <c r="T60" i="27" s="1"/>
  <c r="T66" i="27" s="1"/>
  <c r="T68" i="27" s="1"/>
  <c r="T75" i="27" s="1"/>
  <c r="AB137" i="27"/>
  <c r="U49" i="27" s="1"/>
  <c r="U50" i="27" s="1"/>
  <c r="U59" i="27" s="1"/>
  <c r="U80" i="27" s="1"/>
  <c r="Z48"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T79" i="27" l="1"/>
  <c r="O73" i="27"/>
  <c r="O85" i="27" s="1"/>
  <c r="O99" i="27" s="1"/>
  <c r="P73" i="27"/>
  <c r="P85" i="27" s="1"/>
  <c r="P99" i="27" s="1"/>
  <c r="U61" i="27"/>
  <c r="U60" i="27" s="1"/>
  <c r="U66" i="27" s="1"/>
  <c r="U68" i="27" s="1"/>
  <c r="U75" i="27" s="1"/>
  <c r="AA48" i="27"/>
  <c r="AC137" i="27"/>
  <c r="V49" i="27" s="1"/>
  <c r="V50" i="27" s="1"/>
  <c r="V59" i="27" s="1"/>
  <c r="V80" i="27" s="1"/>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U79" i="27" l="1"/>
  <c r="V61" i="27"/>
  <c r="V60" i="27" s="1"/>
  <c r="V66" i="27" s="1"/>
  <c r="V68" i="27" s="1"/>
  <c r="V75" i="27" s="1"/>
  <c r="AD137" i="27"/>
  <c r="W49" i="27" s="1"/>
  <c r="W50" i="27" s="1"/>
  <c r="W59" i="27" s="1"/>
  <c r="W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V79" i="27" l="1"/>
  <c r="Q73" i="27"/>
  <c r="Q85" i="27" s="1"/>
  <c r="Q99" i="27" s="1"/>
  <c r="W61" i="27"/>
  <c r="W60" i="27" s="1"/>
  <c r="W66" i="27" s="1"/>
  <c r="W68" i="27" s="1"/>
  <c r="W75" i="27" s="1"/>
  <c r="AE137" i="27"/>
  <c r="X49" i="27" s="1"/>
  <c r="X50" i="27" s="1"/>
  <c r="X59" i="27" s="1"/>
  <c r="X80" i="27" s="1"/>
  <c r="AC48" i="27"/>
  <c r="Q55" i="27"/>
  <c r="R53" i="27" s="1"/>
  <c r="O71" i="27"/>
  <c r="O78" i="27" s="1"/>
  <c r="O83" i="27" s="1"/>
  <c r="Z76" i="27"/>
  <c r="AA67" i="27"/>
  <c r="P77" i="27"/>
  <c r="P70" i="27"/>
  <c r="Z140" i="27"/>
  <c r="Z74" i="27"/>
  <c r="AA58" i="27"/>
  <c r="Z52" i="27"/>
  <c r="Z47" i="27"/>
  <c r="Y141" i="27"/>
  <c r="AC109" i="27"/>
  <c r="AB108" i="27"/>
  <c r="W79" i="27" l="1"/>
  <c r="R73" i="27"/>
  <c r="R85" i="27" s="1"/>
  <c r="R99" i="27" s="1"/>
  <c r="X61" i="27"/>
  <c r="X60" i="27"/>
  <c r="X66" i="27" s="1"/>
  <c r="X68" i="27" s="1"/>
  <c r="X75" i="27" s="1"/>
  <c r="AF137" i="27"/>
  <c r="Y49" i="27" s="1"/>
  <c r="Y50" i="27" s="1"/>
  <c r="Y59" i="27" s="1"/>
  <c r="Y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X79" i="27" l="1"/>
  <c r="S73" i="27"/>
  <c r="S85" i="27" s="1"/>
  <c r="S99" i="27" s="1"/>
  <c r="T73" i="27"/>
  <c r="T85" i="27" s="1"/>
  <c r="T99" i="27" s="1"/>
  <c r="Y61" i="27"/>
  <c r="Y60" i="27" s="1"/>
  <c r="Y66" i="27" s="1"/>
  <c r="Y68" i="27" s="1"/>
  <c r="Y75" i="27" s="1"/>
  <c r="AG137" i="27"/>
  <c r="Z49" i="27" s="1"/>
  <c r="Z50" i="27" s="1"/>
  <c r="Z59" i="27" s="1"/>
  <c r="Z80" i="27" s="1"/>
  <c r="AE48" i="27"/>
  <c r="P72" i="27"/>
  <c r="P86" i="27"/>
  <c r="P87" i="27" s="1"/>
  <c r="P90" i="27" s="1"/>
  <c r="P88" i="27"/>
  <c r="P84" i="27"/>
  <c r="P89" i="27" s="1"/>
  <c r="AE109" i="27"/>
  <c r="AD108" i="27"/>
  <c r="R82" i="27"/>
  <c r="R56" i="27"/>
  <c r="R69" i="27" s="1"/>
  <c r="AB76" i="27"/>
  <c r="AC67" i="27"/>
  <c r="AB74" i="27"/>
  <c r="AC58" i="27"/>
  <c r="AB47" i="27"/>
  <c r="AB52" i="27"/>
  <c r="S53" i="27"/>
  <c r="Q77" i="27"/>
  <c r="Q70" i="27"/>
  <c r="AB140" i="27"/>
  <c r="Z61" i="27" l="1"/>
  <c r="Z60" i="27" s="1"/>
  <c r="Z66" i="27" s="1"/>
  <c r="Z68" i="27" s="1"/>
  <c r="Z75" i="27" s="1"/>
  <c r="Y79" i="27"/>
  <c r="Z79" i="27" s="1"/>
  <c r="AF48" i="27"/>
  <c r="AH137" i="27"/>
  <c r="AA49" i="27" s="1"/>
  <c r="AA50" i="27" s="1"/>
  <c r="AA59" i="27" s="1"/>
  <c r="AA80" i="27" s="1"/>
  <c r="AC140" i="27"/>
  <c r="AC141" i="27" s="1"/>
  <c r="AC74" i="27"/>
  <c r="AD58" i="27"/>
  <c r="AC52" i="27"/>
  <c r="AC47" i="27"/>
  <c r="R77" i="27"/>
  <c r="R70" i="27"/>
  <c r="S55" i="27"/>
  <c r="T53" i="27" s="1"/>
  <c r="AC76" i="27"/>
  <c r="AD67" i="27"/>
  <c r="AB141" i="27"/>
  <c r="Q71" i="27"/>
  <c r="Q78" i="27" s="1"/>
  <c r="Q83" i="27" s="1"/>
  <c r="AF109" i="27"/>
  <c r="AE108" i="27"/>
  <c r="V73" i="27" l="1"/>
  <c r="V85" i="27" s="1"/>
  <c r="V99" i="27" s="1"/>
  <c r="AA61" i="27"/>
  <c r="AA60" i="27" s="1"/>
  <c r="AA66" i="27" s="1"/>
  <c r="AA68" i="27" s="1"/>
  <c r="AA75" i="27" s="1"/>
  <c r="U73" i="27"/>
  <c r="U85" i="27" s="1"/>
  <c r="U99" i="27" s="1"/>
  <c r="AA79" i="27"/>
  <c r="AG48" i="27"/>
  <c r="AI137" i="27"/>
  <c r="AB49" i="27" s="1"/>
  <c r="AB50" i="27" s="1"/>
  <c r="AB59" i="27" s="1"/>
  <c r="AB80" i="27" s="1"/>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B61" i="27" l="1"/>
  <c r="AB60" i="27" s="1"/>
  <c r="AB66" i="27" s="1"/>
  <c r="AB68" i="27" s="1"/>
  <c r="AB75" i="27" s="1"/>
  <c r="AH48" i="27"/>
  <c r="AJ137" i="27"/>
  <c r="AC49" i="27" s="1"/>
  <c r="AC50" i="27" s="1"/>
  <c r="AC59" i="27" s="1"/>
  <c r="AC80" i="27" s="1"/>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AB79" i="27" l="1"/>
  <c r="W73" i="27"/>
  <c r="W85" i="27" s="1"/>
  <c r="W99" i="27" s="1"/>
  <c r="AC61" i="27"/>
  <c r="AC60" i="27" s="1"/>
  <c r="AC66" i="27" s="1"/>
  <c r="AC68" i="27" s="1"/>
  <c r="AC75" i="27" s="1"/>
  <c r="AC79" i="27"/>
  <c r="AK137" i="27"/>
  <c r="AD49" i="27" s="1"/>
  <c r="AD50" i="27" s="1"/>
  <c r="AD59" i="27" s="1"/>
  <c r="AD80" i="27" s="1"/>
  <c r="AI48" i="27"/>
  <c r="U82" i="27"/>
  <c r="U56" i="27"/>
  <c r="U69" i="27" s="1"/>
  <c r="AF76" i="27"/>
  <c r="AG67" i="27"/>
  <c r="AR67" i="27"/>
  <c r="AI109" i="27"/>
  <c r="AH108" i="27"/>
  <c r="S71" i="27"/>
  <c r="S78" i="27" s="1"/>
  <c r="S83" i="27" s="1"/>
  <c r="AF140" i="27"/>
  <c r="AF141" i="27" s="1"/>
  <c r="T77" i="27"/>
  <c r="T70" i="27"/>
  <c r="AF74" i="27"/>
  <c r="AF47" i="27"/>
  <c r="AF52" i="27"/>
  <c r="AG58" i="27"/>
  <c r="AE141" i="27"/>
  <c r="V53" i="27"/>
  <c r="Y73" i="27" l="1"/>
  <c r="Y85" i="27" s="1"/>
  <c r="Y99" i="27" s="1"/>
  <c r="X73" i="27"/>
  <c r="X85" i="27" s="1"/>
  <c r="X99" i="27" s="1"/>
  <c r="AD61" i="27"/>
  <c r="AD60" i="27" s="1"/>
  <c r="AD66" i="27" s="1"/>
  <c r="AD68" i="27" s="1"/>
  <c r="AD75" i="27" s="1"/>
  <c r="AL137" i="27"/>
  <c r="AE49" i="27" s="1"/>
  <c r="AE50" i="27" s="1"/>
  <c r="AE59" i="27" s="1"/>
  <c r="AE80" i="27" s="1"/>
  <c r="AJ48" i="27"/>
  <c r="S86" i="27"/>
  <c r="S87" i="27" s="1"/>
  <c r="S90" i="27" s="1"/>
  <c r="S88" i="27"/>
  <c r="S84" i="27"/>
  <c r="S89" i="27" s="1"/>
  <c r="AG76" i="27"/>
  <c r="AH67" i="27"/>
  <c r="AG140" i="27"/>
  <c r="AJ109" i="27"/>
  <c r="AI108" i="27"/>
  <c r="V55" i="27"/>
  <c r="U77" i="27"/>
  <c r="U70" i="27"/>
  <c r="AG74" i="27"/>
  <c r="AH58" i="27"/>
  <c r="AG52" i="27"/>
  <c r="AG47" i="27"/>
  <c r="T71" i="27"/>
  <c r="T78" i="27" s="1"/>
  <c r="T83" i="27" s="1"/>
  <c r="S72" i="27"/>
  <c r="AE61" i="27" l="1"/>
  <c r="AD79" i="27"/>
  <c r="AK48" i="27"/>
  <c r="AM137" i="27"/>
  <c r="AF49" i="27" s="1"/>
  <c r="AF50" i="27" s="1"/>
  <c r="AF59" i="27" s="1"/>
  <c r="AF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AE79" i="27" l="1"/>
  <c r="AE60" i="27"/>
  <c r="AE66" i="27" s="1"/>
  <c r="AE68" i="27" s="1"/>
  <c r="AE75" i="27" s="1"/>
  <c r="Z73" i="27"/>
  <c r="Z85" i="27" s="1"/>
  <c r="Z99" i="27" s="1"/>
  <c r="AA73" i="27"/>
  <c r="AA85" i="27" s="1"/>
  <c r="AA99" i="27" s="1"/>
  <c r="AF61" i="27"/>
  <c r="AF60" i="27" s="1"/>
  <c r="AF66" i="27" s="1"/>
  <c r="AF68" i="27" s="1"/>
  <c r="AF75" i="27" s="1"/>
  <c r="AN137" i="27"/>
  <c r="AG49" i="27" s="1"/>
  <c r="AG50" i="27" s="1"/>
  <c r="AG59" i="27" s="1"/>
  <c r="AG80" i="27" s="1"/>
  <c r="AL48" i="27"/>
  <c r="U86" i="27"/>
  <c r="U87" i="27" s="1"/>
  <c r="U90" i="27" s="1"/>
  <c r="U88" i="27"/>
  <c r="U84" i="27"/>
  <c r="U89" i="27" s="1"/>
  <c r="AK108" i="27"/>
  <c r="AL109" i="27"/>
  <c r="U72" i="27"/>
  <c r="W55" i="27"/>
  <c r="AI74" i="27"/>
  <c r="AJ58" i="27"/>
  <c r="AI52" i="27"/>
  <c r="AI47" i="27"/>
  <c r="AJ67" i="27"/>
  <c r="AI76" i="27"/>
  <c r="V77" i="27"/>
  <c r="V70" i="27"/>
  <c r="AI140" i="27"/>
  <c r="AI141" i="27" s="1"/>
  <c r="AF79" i="27" l="1"/>
  <c r="AG61" i="27"/>
  <c r="AG60" i="27" s="1"/>
  <c r="AG66" i="27" s="1"/>
  <c r="AG68" i="27" s="1"/>
  <c r="AG75" i="27" s="1"/>
  <c r="AB73" i="27"/>
  <c r="AB85" i="27" s="1"/>
  <c r="AB99" i="27" s="1"/>
  <c r="AM48" i="27"/>
  <c r="AO137" i="27"/>
  <c r="AH49" i="27" s="1"/>
  <c r="AH50" i="27" s="1"/>
  <c r="AH59" i="27" s="1"/>
  <c r="AH80" i="27" s="1"/>
  <c r="AJ76" i="27"/>
  <c r="AK67" i="27"/>
  <c r="W82" i="27"/>
  <c r="W56" i="27"/>
  <c r="W69" i="27" s="1"/>
  <c r="V71" i="27"/>
  <c r="V78" i="27" s="1"/>
  <c r="V83" i="27" s="1"/>
  <c r="AM109" i="27"/>
  <c r="AL108" i="27"/>
  <c r="AJ140" i="27"/>
  <c r="AJ141" i="27" s="1"/>
  <c r="AJ74" i="27"/>
  <c r="AJ47" i="27"/>
  <c r="AK58" i="27"/>
  <c r="AJ52" i="27"/>
  <c r="X53" i="27"/>
  <c r="AG79" i="27" l="1"/>
  <c r="AC73" i="27"/>
  <c r="AC85" i="27" s="1"/>
  <c r="AC99" i="27" s="1"/>
  <c r="AH61" i="27"/>
  <c r="AH60" i="27" s="1"/>
  <c r="AH66" i="27" s="1"/>
  <c r="AH68" i="27" s="1"/>
  <c r="AH75" i="27" s="1"/>
  <c r="AN48" i="27"/>
  <c r="AP137" i="27"/>
  <c r="AI49" i="27" s="1"/>
  <c r="AI50" i="27" s="1"/>
  <c r="AI59" i="27" s="1"/>
  <c r="AI80" i="27" s="1"/>
  <c r="V86" i="27"/>
  <c r="V87" i="27" s="1"/>
  <c r="V90" i="27" s="1"/>
  <c r="V84" i="27"/>
  <c r="V89" i="27" s="1"/>
  <c r="V88" i="27"/>
  <c r="V72" i="27"/>
  <c r="X55" i="27"/>
  <c r="Y53" i="27" s="1"/>
  <c r="W77" i="27"/>
  <c r="W70" i="27"/>
  <c r="AK74" i="27"/>
  <c r="AL58" i="27"/>
  <c r="AK47" i="27"/>
  <c r="AK52" i="27"/>
  <c r="AK140" i="27"/>
  <c r="AN109" i="27"/>
  <c r="AM108" i="27"/>
  <c r="AK76" i="27"/>
  <c r="AL67" i="27"/>
  <c r="AH79" i="27" l="1"/>
  <c r="AI79" i="27" s="1"/>
  <c r="AI61" i="27"/>
  <c r="AI60" i="27" s="1"/>
  <c r="AI66" i="27" s="1"/>
  <c r="AI68" i="27" s="1"/>
  <c r="AI75" i="27" s="1"/>
  <c r="AO48" i="27"/>
  <c r="AQ137" i="27"/>
  <c r="AJ49" i="27" s="1"/>
  <c r="AJ50" i="27" s="1"/>
  <c r="AJ59" i="27" s="1"/>
  <c r="AJ80" i="27" s="1"/>
  <c r="W71" i="27"/>
  <c r="W78" i="27" s="1"/>
  <c r="W83" i="27" s="1"/>
  <c r="AL76" i="27"/>
  <c r="AM67" i="27"/>
  <c r="AL140" i="27"/>
  <c r="AL141" i="27" s="1"/>
  <c r="AM58" i="27"/>
  <c r="AL52" i="27"/>
  <c r="AL47" i="27"/>
  <c r="AL74" i="27"/>
  <c r="Y55" i="27"/>
  <c r="Z53" i="27" s="1"/>
  <c r="AK141" i="27"/>
  <c r="X82" i="27"/>
  <c r="X56" i="27"/>
  <c r="X69" i="27" s="1"/>
  <c r="AN108" i="27"/>
  <c r="AO109" i="27"/>
  <c r="AD73" i="27" l="1"/>
  <c r="AD85" i="27" s="1"/>
  <c r="AD99" i="27" s="1"/>
  <c r="AE73" i="27"/>
  <c r="AE85" i="27" s="1"/>
  <c r="AE99" i="27" s="1"/>
  <c r="AJ61" i="27"/>
  <c r="AJ60" i="27" s="1"/>
  <c r="AJ66" i="27" s="1"/>
  <c r="AJ68" i="27" s="1"/>
  <c r="AJ75" i="27" s="1"/>
  <c r="AP48" i="27"/>
  <c r="AR137" i="27"/>
  <c r="AK49" i="27" s="1"/>
  <c r="AK50" i="27" s="1"/>
  <c r="AK59" i="27" s="1"/>
  <c r="AK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J79" i="27" l="1"/>
  <c r="AK61" i="27"/>
  <c r="AK60" i="27" s="1"/>
  <c r="AK66" i="27" s="1"/>
  <c r="AK68" i="27" s="1"/>
  <c r="AK75" i="27" s="1"/>
  <c r="AS137" i="27"/>
  <c r="AL49" i="27" s="1"/>
  <c r="AL50" i="27" s="1"/>
  <c r="AL59" i="27" s="1"/>
  <c r="AL80" i="27" s="1"/>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K79" i="27" l="1"/>
  <c r="AF73" i="27"/>
  <c r="AF85" i="27" s="1"/>
  <c r="AF99" i="27" s="1"/>
  <c r="AG73" i="27"/>
  <c r="AG85" i="27" s="1"/>
  <c r="AG99" i="27" s="1"/>
  <c r="AT137" i="27"/>
  <c r="AM49" i="27" s="1"/>
  <c r="AM50" i="27" s="1"/>
  <c r="AM59" i="27" s="1"/>
  <c r="AM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H73" i="27" l="1"/>
  <c r="AH85" i="27" s="1"/>
  <c r="AH99" i="27" s="1"/>
  <c r="AM61" i="27"/>
  <c r="AM60" i="27" s="1"/>
  <c r="AM66" i="27" s="1"/>
  <c r="AM68" i="27" s="1"/>
  <c r="AM75" i="27" s="1"/>
  <c r="AU137" i="27"/>
  <c r="AN49" i="27" s="1"/>
  <c r="AN50" i="27" s="1"/>
  <c r="AN59" i="27" s="1"/>
  <c r="AN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M79" i="27" l="1"/>
  <c r="AN79" i="27" s="1"/>
  <c r="AV137" i="27"/>
  <c r="AB55" i="27"/>
  <c r="AC53" i="27" s="1"/>
  <c r="AQ140" i="27"/>
  <c r="AQ141" i="27" s="1"/>
  <c r="AA77" i="27"/>
  <c r="AA70" i="27"/>
  <c r="AP141" i="27"/>
  <c r="Z86" i="27"/>
  <c r="Z87" i="27" s="1"/>
  <c r="Z90" i="27" s="1"/>
  <c r="Z88" i="27"/>
  <c r="Z84" i="27"/>
  <c r="Z89" i="27" s="1"/>
  <c r="Z72" i="27"/>
  <c r="AJ73" i="27" l="1"/>
  <c r="AJ85" i="27" s="1"/>
  <c r="AJ99" i="27" s="1"/>
  <c r="AI73" i="27"/>
  <c r="AI85" i="27" s="1"/>
  <c r="AI99" i="27" s="1"/>
  <c r="AW137" i="27"/>
  <c r="AO49" i="27"/>
  <c r="AA71" i="27"/>
  <c r="AA78" i="27" s="1"/>
  <c r="AA83" i="27" s="1"/>
  <c r="AC55" i="27"/>
  <c r="AD53" i="27" s="1"/>
  <c r="AB56" i="27"/>
  <c r="AB69" i="27" s="1"/>
  <c r="AB82" i="27"/>
  <c r="AR140" i="27"/>
  <c r="AO50" i="27" l="1"/>
  <c r="AO59" i="27" s="1"/>
  <c r="AO61" i="27"/>
  <c r="AO60" i="27" s="1"/>
  <c r="AX137" i="27"/>
  <c r="AY137" i="27" s="1"/>
  <c r="AP49" i="27"/>
  <c r="AA72" i="27"/>
  <c r="AS140" i="27"/>
  <c r="AS141" i="27" s="1"/>
  <c r="AD55" i="27"/>
  <c r="AC82" i="27"/>
  <c r="AC56" i="27"/>
  <c r="AC69" i="27" s="1"/>
  <c r="AB77" i="27"/>
  <c r="AB70" i="27"/>
  <c r="AR141" i="27"/>
  <c r="AA86" i="27"/>
  <c r="AA87" i="27" s="1"/>
  <c r="AA90" i="27" s="1"/>
  <c r="AA84" i="27"/>
  <c r="AA89" i="27" s="1"/>
  <c r="AA88" i="27"/>
  <c r="AO66" i="27" l="1"/>
  <c r="AO68" i="27" s="1"/>
  <c r="AO75" i="27" s="1"/>
  <c r="AL73" i="27"/>
  <c r="AL85" i="27" s="1"/>
  <c r="AL99" i="27" s="1"/>
  <c r="AK73" i="27"/>
  <c r="AK85" i="27" s="1"/>
  <c r="AK99" i="27" s="1"/>
  <c r="AO80" i="27"/>
  <c r="AO79" i="27"/>
  <c r="AP50" i="27"/>
  <c r="AP59" i="27" s="1"/>
  <c r="AP61" i="27"/>
  <c r="AP60" i="27" s="1"/>
  <c r="AP66" i="27" s="1"/>
  <c r="AP68" i="27" s="1"/>
  <c r="AP75" i="27" s="1"/>
  <c r="AB71" i="27"/>
  <c r="AB78" i="27" s="1"/>
  <c r="AB83" i="27" s="1"/>
  <c r="AD82" i="27"/>
  <c r="AD56" i="27"/>
  <c r="AD69" i="27" s="1"/>
  <c r="AE53" i="27"/>
  <c r="AC77" i="27"/>
  <c r="AC70" i="27"/>
  <c r="AT140" i="27"/>
  <c r="AT141" i="27" s="1"/>
  <c r="AM73" i="27" l="1"/>
  <c r="AM85" i="27" s="1"/>
  <c r="AM99" i="27" s="1"/>
  <c r="AP80" i="27"/>
  <c r="AP79" i="27"/>
  <c r="AB72" i="27"/>
  <c r="AB86" i="27"/>
  <c r="AB87" i="27" s="1"/>
  <c r="AB90" i="27" s="1"/>
  <c r="AB84" i="27"/>
  <c r="AB89" i="27" s="1"/>
  <c r="AB88" i="27"/>
  <c r="AC71" i="27"/>
  <c r="AC78" i="27" s="1"/>
  <c r="AC83" i="27" s="1"/>
  <c r="AD77" i="27"/>
  <c r="AD70" i="27"/>
  <c r="AU140" i="27"/>
  <c r="AU141" i="27" s="1"/>
  <c r="AE55" i="27"/>
  <c r="AF53" i="27" s="1"/>
  <c r="AN73" i="27" l="1"/>
  <c r="AN85" i="27" s="1"/>
  <c r="AN99" i="27" s="1"/>
  <c r="AC86" i="27"/>
  <c r="AC87" i="27" s="1"/>
  <c r="AC90" i="27" s="1"/>
  <c r="AC84" i="27"/>
  <c r="AC89" i="27" s="1"/>
  <c r="AC88" i="27"/>
  <c r="AF55" i="27"/>
  <c r="AG53" i="27" s="1"/>
  <c r="AC72" i="27"/>
  <c r="AE82" i="27"/>
  <c r="AE56" i="27"/>
  <c r="AE69" i="27" s="1"/>
  <c r="AD71" i="27"/>
  <c r="AD78" i="27" s="1"/>
  <c r="AD83" i="27" s="1"/>
  <c r="AV140" i="27"/>
  <c r="AV141" i="27" s="1"/>
  <c r="AO73" i="27" s="1"/>
  <c r="AO85" i="27" s="1"/>
  <c r="AO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P73" i="27" s="1"/>
  <c r="AP85" i="27" s="1"/>
  <c r="AP99" i="27" s="1"/>
  <c r="AQ99" i="27" s="1"/>
  <c r="A100" i="27" s="1"/>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<sst xmlns="http://schemas.openxmlformats.org/spreadsheetml/2006/main" count="1603" uniqueCount="629">
  <si>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</si>
  <si>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</si>
  <si>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</si>
  <si>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</si>
  <si>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</si>
  <si>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</si>
  <si>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</si>
  <si>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</si>
  <si>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</si>
  <si>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</si>
  <si>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</si>
  <si>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</si>
  <si>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</si>
  <si>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</si>
  <si>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</si>
  <si>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</si>
  <si>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</si>
  <si>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</si>
  <si>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</si>
  <si>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</si>
  <si>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</si>
  <si>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</si>
  <si>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</si>
  <si>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</si>
  <si>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</si>
  <si>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</si>
  <si>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</si>
  <si>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</si>
  <si>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</si>
  <si>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</si>
  <si>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</si>
  <si>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</si>
  <si>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</si>
  <si>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</si>
  <si>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</si>
  <si>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</si>
  <si>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</si>
  <si>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</si>
  <si>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</si>
  <si>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</si>
  <si>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</si>
  <si>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</si>
  <si>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</si>
  <si>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</si>
  <si>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</si>
  <si>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</si>
  <si>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</si>
  <si>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</si>
  <si>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</si>
  <si>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</si>
  <si>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</si>
  <si>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</si>
  <si>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</si>
  <si>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</si>
  <si>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</si>
  <si>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</si>
  <si>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</si>
  <si>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</si>
  <si>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</si>
  <si>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</si>
  <si>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</si>
  <si>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</si>
  <si>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</si>
  <si>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</si>
  <si>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</si>
  <si>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</si>
  <si>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</si>
  <si>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</si>
  <si>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</si>
  <si>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</si>
  <si>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</si>
  <si>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</si>
  <si>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</si>
  <si>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</si>
  <si>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</si>
  <si>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</si>
  <si>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</si>
  <si>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</si>
  <si>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</si>
  <si>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</si>
  <si>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</si>
  <si>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</si>
  <si>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</si>
  <si>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</si>
  <si>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</si>
  <si>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</si>
  <si>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</si>
  <si>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</si>
  <si>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</si>
  <si>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</si>
  <si>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</si>
  <si>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</si>
  <si>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</si>
  <si>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</si>
  <si>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</si>
  <si>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</si>
  <si>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</si>
  <si>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</si>
  <si>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</si>
  <si>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</si>
  <si>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</si>
  <si>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</si>
  <si>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</si>
  <si>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</si>
  <si>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</si>
  <si>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</si>
  <si>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</si>
  <si>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</si>
  <si>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</si>
  <si>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</si>
  <si>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</si>
  <si>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</si>
  <si>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</si>
  <si>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</si>
  <si>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</si>
  <si>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</si>
  <si>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</si>
  <si>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</si>
  <si>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</si>
  <si>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</si>
  <si>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</si>
  <si>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</si>
  <si>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</si>
  <si>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</si>
  <si>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</si>
  <si>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</si>
  <si>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</si>
  <si>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</si>
  <si>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</si>
  <si>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</si>
  <si>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</si>
  <si>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</si>
  <si>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</si>
  <si>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</si>
  <si>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</si>
  <si>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</si>
  <si>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</si>
  <si>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</si>
  <si>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</si>
  <si>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</si>
  <si>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</si>
  <si>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</si>
  <si>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</si>
  <si>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</si>
  <si>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</si>
  <si>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</si>
  <si>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</si>
  <si>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</si>
  <si>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</si>
  <si>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</si>
  <si>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</si>
  <si>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</si>
  <si>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</si>
  <si>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</si>
  <si>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</si>
  <si>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</si>
  <si>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</si>
  <si>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</si>
  <si>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</si>
  <si>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</si>
  <si>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</si>
  <si>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</si>
  <si>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</si>
  <si>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</si>
  <si>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</si>
  <si>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</si>
  <si>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</si>
  <si>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</si>
  <si>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</si>
  <si>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</si>
  <si>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</si>
  <si>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</si>
  <si>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</si>
  <si>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</si>
  <si>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</si>
  <si>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</si>
  <si>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</si>
  <si>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</si>
  <si>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</si>
  <si>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</si>
  <si>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</si>
  <si>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</si>
  <si>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</si>
  <si>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</si>
  <si>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</si>
  <si>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</si>
  <si>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</si>
  <si>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</si>
  <si>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</si>
  <si>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</si>
  <si>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</si>
  <si>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</si>
  <si>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</si>
  <si>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</si>
  <si>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</si>
  <si>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</si>
  <si>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</si>
  <si>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</si>
  <si>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</si>
  <si>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</si>
  <si>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</si>
  <si>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</si>
  <si>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</si>
  <si>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</si>
  <si>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</si>
  <si>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</si>
  <si>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</si>
  <si>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</si>
  <si>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</si>
  <si>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</si>
  <si>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</si>
  <si>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</si>
  <si>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</si>
  <si>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</si>
  <si>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</si>
  <si>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</si>
  <si>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</si>
  <si>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</si>
  <si>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</si>
  <si>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</si>
  <si>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</si>
  <si>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</si>
  <si>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</si>
  <si>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</si>
  <si>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</si>
  <si>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</si>
  <si>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</si>
  <si>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</si>
  <si>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</si>
  <si>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</si>
  <si>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</si>
  <si>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</si>
  <si>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</si>
  <si>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</si>
  <si>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</si>
  <si>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</si>
  <si>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</si>
  <si>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</si>
  <si>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</si>
  <si>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</si>
  <si>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</si>
  <si>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</si>
  <si>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</si>
  <si>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</si>
  <si>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</si>
  <si>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</si>
  <si>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</si>
  <si>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</si>
  <si>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</si>
  <si>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</si>
  <si>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</si>
  <si>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</si>
  <si>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</si>
  <si>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</si>
  <si>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</si>
  <si>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</si>
  <si>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</si>
  <si>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</si>
  <si>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</si>
  <si>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</si>
  <si>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</si>
  <si>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</si>
  <si>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</si>
  <si>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</si>
  <si>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</si>
  <si>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</si>
  <si>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</si>
  <si>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</si>
  <si>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</si>
  <si>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</si>
  <si>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</si>
  <si>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</si>
  <si>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</si>
  <si>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</si>
  <si>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</si>
  <si>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</si>
  <si>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</si>
  <si>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</si>
  <si>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</si>
  <si>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</si>
  <si>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</si>
  <si>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</si>
  <si>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</si>
  <si>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</si>
  <si>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</si>
  <si>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</si>
  <si>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</si>
  <si>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</si>
  <si>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</si>
  <si>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</si>
  <si>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</si>
  <si>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</si>
  <si>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</si>
  <si>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</si>
  <si>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</si>
  <si>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</si>
  <si>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</si>
  <si>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</si>
  <si>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</si>
  <si>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</si>
  <si>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</si>
  <si>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</si>
  <si>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</si>
  <si>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</si>
  <si>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</si>
  <si>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</si>
  <si>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</si>
  <si>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</si>
  <si>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</si>
  <si>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</si>
  <si>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</si>
  <si>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</si>
  <si>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</si>
  <si>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</si>
  <si>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</si>
  <si>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</si>
  <si>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</si>
  <si>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</si>
  <si>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</si>
  <si>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</si>
  <si>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</si>
  <si>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</si>
  <si>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</si>
  <si>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</si>
  <si>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</si>
  <si>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</si>
  <si>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</si>
  <si>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</si>
  <si>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</si>
  <si>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</si>
  <si>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</si>
  <si>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</si>
  <si>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</si>
  <si>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</si>
  <si>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</si>
  <si>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</si>
  <si>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</si>
  <si>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</si>
  <si>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</si>
  <si>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</si>
  <si>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</si>
  <si>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</si>
  <si>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</si>
  <si>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</si>
  <si>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</si>
  <si>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</si>
  <si>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</si>
  <si>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</si>
  <si>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</si>
  <si>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</si>
  <si>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</si>
  <si>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</si>
  <si>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</si>
  <si>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</si>
  <si>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</si>
  <si>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</si>
  <si>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</si>
  <si>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</si>
  <si>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</si>
  <si>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</si>
  <si>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</si>
  <si>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</si>
  <si>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</si>
  <si>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</si>
  <si>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</si>
  <si>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</si>
  <si>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</si>
  <si>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</si>
  <si>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</si>
  <si>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</si>
  <si>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</si>
  <si>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</si>
  <si>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</si>
  <si>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</si>
  <si>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</si>
  <si>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</si>
  <si>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</si>
  <si>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</si>
  <si>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</si>
  <si>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</si>
  <si>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</si>
  <si>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</si>
  <si>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</si>
  <si>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</si>
  <si>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</si>
  <si>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</si>
  <si>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</si>
  <si>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</si>
  <si>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</si>
  <si>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</si>
  <si>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</si>
  <si>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</si>
  <si>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</si>
  <si>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</si>
  <si>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</si>
  <si>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</si>
  <si>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</si>
  <si>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</si>
  <si>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</si>
  <si>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</si>
  <si>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</si>
  <si>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</si>
  <si>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</si>
  <si>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</si>
  <si>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</si>
  <si>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</si>
  <si>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</si>
  <si>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</si>
  <si>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</si>
  <si>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</si>
  <si>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</si>
  <si>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</si>
  <si>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</si>
  <si>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</si>
  <si>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</si>
  <si>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</si>
  <si>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</si>
  <si>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</si>
  <si>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</si>
  <si>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</si>
  <si>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</si>
  <si>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</si>
  <si>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</si>
  <si>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</si>
  <si>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</si>
  <si>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</si>
  <si>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</si>
  <si>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</si>
  <si>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</si>
  <si>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</si>
  <si>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</si>
  <si>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</si>
  <si>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</si>
  <si>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</si>
  <si>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</si>
  <si>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</si>
  <si>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</si>
  <si>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</si>
  <si>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</si>
  <si>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</si>
  <si>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</si>
  <si>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</si>
  <si>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</si>
  <si>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</si>
  <si>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</si>
  <si>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</si>
  <si>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</si>
  <si>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</si>
  <si>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</si>
  <si>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</si>
  <si>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</si>
  <si>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</si>
  <si>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</si>
  <si>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</si>
  <si>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</si>
  <si>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</si>
  <si>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</si>
  <si>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</si>
  <si>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</si>
  <si>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</si>
  <si>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</si>
  <si>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</si>
  <si>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</si>
  <si>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</si>
  <si>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</si>
  <si>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</si>
  <si>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</si>
  <si>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</si>
  <si>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</si>
  <si>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</si>
  <si>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</si>
  <si>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</si>
  <si>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</si>
  <si>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</si>
  <si>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</si>
  <si>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</si>
  <si>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</si>
  <si>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</si>
  <si>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</si>
  <si>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</si>
  <si>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</si>
  <si>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</si>
  <si>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</si>
  <si>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</si>
  <si>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</si>
  <si>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</si>
  <si>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</si>
  <si>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</si>
  <si>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</si>
  <si>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</si>
  <si>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</si>
  <si>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</si>
  <si>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</si>
  <si>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</si>
  <si>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</si>
  <si>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</si>
  <si>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</si>
  <si>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</si>
  <si>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</si>
  <si>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</si>
  <si>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</si>
  <si>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</si>
  <si>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</si>
  <si>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</si>
  <si>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</si>
  <si>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</si>
  <si>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</si>
  <si>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</si>
  <si>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</si>
  <si>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</si>
  <si>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</si>
  <si>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</si>
  <si>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</si>
  <si>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</si>
  <si>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</si>
  <si>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</si>
  <si>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</si>
  <si>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</si>
  <si>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</si>
  <si>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</si>
  <si>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</si>
  <si>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</si>
  <si>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</si>
  <si>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</si>
  <si>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</si>
  <si>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</si>
  <si>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</si>
  <si>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</si>
  <si>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</si>
  <si>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</si>
  <si>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</si>
  <si>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</si>
  <si>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</si>
  <si>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</si>
  <si>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</si>
  <si>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</si>
  <si>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</si>
  <si>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</si>
  <si>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</si>
  <si>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</si>
  <si>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</si>
  <si>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</si>
  <si>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</si>
  <si>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</si>
  <si>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</si>
  <si>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</si>
  <si>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</si>
  <si>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</si>
  <si>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</si>
  <si>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</si>
  <si>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</si>
  <si>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</si>
  <si>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</si>
  <si>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</si>
  <si>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</si>
  <si>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</si>
  <si>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</si>
  <si>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</si>
  <si>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</si>
  <si>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</si>
  <si>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</si>
  <si>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</si>
  <si>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</si>
  <si>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</si>
  <si>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</si>
  <si>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</si>
  <si>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</si>
  <si>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</si>
  <si>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</si>
  <si>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</si>
  <si>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</si>
  <si>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</si>
  <si>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</si>
  <si>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</si>
  <si>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</si>
  <si>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</si>
  <si>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</si>
  <si>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</si>
  <si>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</si>
  <si>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</si>
  <si>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</si>
  <si>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</si>
  <si>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</si>
  <si>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</si>
  <si>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</si>
  <si>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</si>
  <si>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</si>
  <si>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</si>
  <si>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</si>
  <si>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</si>
  <si>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</si>
  <si>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</si>
  <si>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</si>
  <si>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</si>
  <si>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</si>
  <si>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</si>
  <si>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</si>
  <si>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</si>
  <si>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</si>
  <si>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</si>
  <si>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</si>
  <si>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</si>
  <si>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</si>
  <si>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</si>
  <si>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</si>
  <si>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</si>
  <si>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</si>
  <si>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</si>
  <si>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</si>
  <si>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ГП</t>
  </si>
  <si>
    <t>2021</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</si>
  <si>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</si>
  <si>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</si>
  <si>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</si>
  <si>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</si>
  <si>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</si>
  <si>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</si>
  <si>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</si>
  <si>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</si>
  <si>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</si>
  <si>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</si>
  <si>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</si>
  <si>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</si>
  <si>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</si>
  <si>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</si>
  <si>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</si>
  <si>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</si>
  <si>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</si>
  <si>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Факт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</si>
</sst>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
      <sz val="10"/>
      <color rgb="FF000000"/>
      <name val="Arial Cyr"/>
      <charset val="204"/>
    </font>
    <font>
      <sz val="11"/>
      <color rgb="FF000000"/>
      <name val="Times New Roman"/>
      <family val="1"/>
      <charset val="204"/>
    </font>
    <font>
      <sz val="11"/>
      <color theme="7" tint="0.59999389629810485"/>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0" fontId="42" fillId="0" borderId="1" xfId="2" applyFont="1" applyBorder="1" applyAlignment="1">
      <alignment horizontal="center" vertical="center" textRotation="90"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6"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4" fontId="11" fillId="0" borderId="2" xfId="0" applyNumberFormat="1" applyFont="1" applyBorder="1" applyAlignment="1">
      <alignment horizontal="center" vertical="center" wrapText="1"/>
    </xf>
    <xf numFmtId="0" fontId="11" fillId="0" borderId="51" xfId="69" applyBorder="1" applyAlignment="1">
      <alignment horizontal="center" vertical="center" wrapText="1"/>
    </xf>
    <xf numFmtId="2" fontId="89" fillId="0" borderId="51" xfId="0" applyNumberFormat="1" applyFont="1" applyBorder="1" applyAlignment="1">
      <alignment horizontal="center" vertical="center" wrapText="1"/>
    </xf>
    <xf numFmtId="167" fontId="90" fillId="0" borderId="0" xfId="67" applyNumberFormat="1" applyFont="1" applyAlignment="1">
      <alignment horizontal="center" vertical="center"/>
    </xf>
    <xf numFmtId="175"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8" fillId="0" borderId="20" xfId="62"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11" fillId="0" borderId="51" xfId="2" applyBorder="1" applyAlignment="1">
      <alignment horizontal="center" vertical="center" wrapText="1"/>
    </xf>
    <xf numFmtId="0" fontId="11" fillId="0" borderId="4" xfId="52" applyBorder="1" applyAlignment="1">
      <alignment horizontal="center" vertical="center"/>
    </xf>
    <xf numFmtId="0" fontId="11" fillId="0" borderId="7" xfId="52" applyBorder="1" applyAlignment="1">
      <alignment horizontal="center" vertical="center"/>
    </xf>
    <xf numFmtId="0" fontId="11" fillId="0" borderId="3" xfId="52" applyBorder="1" applyAlignment="1">
      <alignment horizontal="center" vertical="center"/>
    </xf>
    <xf numFmtId="0" fontId="11" fillId="0" borderId="51" xfId="52" applyBorder="1" applyAlignment="1">
      <alignment horizontal="center" vertic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4" xfId="69" xr:uid="{9478FE56-D57C-4F8A-B234-ED26AFC5CBA5}"/>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52F-40A2-9654-D0ED2607A4F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52F-40A2-9654-D0ED2607A4F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80" zoomScaleSheetLayoutView="8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19" t="s">
        <v>624</v>
      </c>
      <c r="B5" s="319"/>
      <c r="C5" s="319"/>
      <c r="D5" s="130"/>
      <c r="E5" s="130"/>
      <c r="F5" s="130"/>
      <c r="G5" s="130"/>
      <c r="H5" s="130"/>
      <c r="I5" s="130"/>
      <c r="J5" s="130"/>
    </row>
    <row r="6" spans="1:22" s="9" customFormat="1" ht="18.75" x14ac:dyDescent="0.3">
      <c r="A6" s="14"/>
      <c r="H6" s="13"/>
    </row>
    <row r="7" spans="1:22" s="9" customFormat="1" ht="18.75" x14ac:dyDescent="0.2">
      <c r="A7" s="323" t="s">
        <v>7</v>
      </c>
      <c r="B7" s="323"/>
      <c r="C7" s="32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4" t="s">
        <v>612</v>
      </c>
      <c r="B9" s="324"/>
      <c r="C9" s="324"/>
      <c r="D9" s="8"/>
      <c r="E9" s="8"/>
      <c r="F9" s="8"/>
      <c r="G9" s="8"/>
      <c r="H9" s="8"/>
      <c r="I9" s="11"/>
      <c r="J9" s="11"/>
      <c r="K9" s="11"/>
      <c r="L9" s="11"/>
      <c r="M9" s="11"/>
      <c r="N9" s="11"/>
      <c r="O9" s="11"/>
      <c r="P9" s="11"/>
      <c r="Q9" s="11"/>
      <c r="R9" s="11"/>
      <c r="S9" s="11"/>
      <c r="T9" s="11"/>
      <c r="U9" s="11"/>
      <c r="V9" s="11"/>
    </row>
    <row r="10" spans="1:22" s="9" customFormat="1" ht="18.75" x14ac:dyDescent="0.2">
      <c r="A10" s="320" t="s">
        <v>6</v>
      </c>
      <c r="B10" s="320"/>
      <c r="C10" s="32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2" t="s">
        <v>620</v>
      </c>
      <c r="B12" s="322"/>
      <c r="C12" s="322"/>
      <c r="D12" s="8"/>
      <c r="E12" s="8"/>
      <c r="F12" s="8"/>
      <c r="G12" s="8"/>
      <c r="H12" s="8"/>
      <c r="I12" s="11"/>
      <c r="J12" s="11"/>
      <c r="K12" s="11"/>
      <c r="L12" s="11"/>
      <c r="M12" s="11"/>
      <c r="N12" s="11"/>
      <c r="O12" s="11"/>
      <c r="P12" s="11"/>
      <c r="Q12" s="11"/>
      <c r="R12" s="11"/>
      <c r="S12" s="11"/>
      <c r="T12" s="11"/>
      <c r="U12" s="11"/>
      <c r="V12" s="11"/>
    </row>
    <row r="13" spans="1:22" s="9" customFormat="1" ht="18.75" x14ac:dyDescent="0.2">
      <c r="A13" s="320" t="s">
        <v>5</v>
      </c>
      <c r="B13" s="320"/>
      <c r="C13" s="32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5" t="s">
        <v>619</v>
      </c>
      <c r="B15" s="325"/>
      <c r="C15" s="325"/>
      <c r="D15" s="8"/>
      <c r="E15" s="8"/>
      <c r="F15" s="8"/>
      <c r="G15" s="8"/>
      <c r="H15" s="8"/>
      <c r="I15" s="8"/>
      <c r="J15" s="8"/>
      <c r="K15" s="8"/>
      <c r="L15" s="8"/>
      <c r="M15" s="8"/>
      <c r="N15" s="8"/>
      <c r="O15" s="8"/>
      <c r="P15" s="8"/>
      <c r="Q15" s="8"/>
      <c r="R15" s="8"/>
      <c r="S15" s="8"/>
      <c r="T15" s="8"/>
      <c r="U15" s="8"/>
      <c r="V15" s="8"/>
    </row>
    <row r="16" spans="1:22" s="3" customFormat="1" ht="15" customHeight="1" x14ac:dyDescent="0.2">
      <c r="A16" s="320" t="s">
        <v>4</v>
      </c>
      <c r="B16" s="320"/>
      <c r="C16" s="32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515</v>
      </c>
      <c r="B18" s="322"/>
      <c r="C18" s="32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0" t="s">
        <v>354</v>
      </c>
      <c r="C22" s="129" t="s">
        <v>585</v>
      </c>
      <c r="D22" s="6"/>
      <c r="E22" s="6"/>
      <c r="F22" s="6"/>
      <c r="G22" s="6"/>
      <c r="H22" s="6"/>
      <c r="I22" s="4"/>
      <c r="J22" s="4"/>
      <c r="K22" s="4"/>
      <c r="L22" s="4"/>
      <c r="M22" s="4"/>
      <c r="N22" s="4"/>
      <c r="O22" s="4"/>
      <c r="P22" s="4"/>
      <c r="Q22" s="4"/>
      <c r="R22" s="4"/>
      <c r="S22" s="4"/>
    </row>
    <row r="23" spans="1:22" s="3" customFormat="1" ht="63" x14ac:dyDescent="0.2">
      <c r="A23" s="23" t="s">
        <v>61</v>
      </c>
      <c r="B23" s="25" t="s">
        <v>593</v>
      </c>
      <c r="C23" s="272" t="s">
        <v>599</v>
      </c>
      <c r="D23" s="6"/>
      <c r="E23" s="6"/>
      <c r="F23" s="6"/>
      <c r="G23" s="6"/>
      <c r="H23" s="6"/>
      <c r="I23" s="4"/>
      <c r="J23" s="4"/>
      <c r="K23" s="4"/>
      <c r="L23" s="4"/>
      <c r="M23" s="4"/>
      <c r="N23" s="4"/>
      <c r="O23" s="4"/>
      <c r="P23" s="4"/>
      <c r="Q23" s="4"/>
      <c r="R23" s="4"/>
      <c r="S23" s="4"/>
    </row>
    <row r="24" spans="1:22" s="3" customFormat="1" ht="22.5" customHeight="1" x14ac:dyDescent="0.2">
      <c r="A24" s="316"/>
      <c r="B24" s="317"/>
      <c r="C24" s="318"/>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587</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621</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592</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611</v>
      </c>
    </row>
    <row r="38" spans="1:18" ht="43.5" customHeight="1" x14ac:dyDescent="0.25">
      <c r="A38" s="23" t="s">
        <v>486</v>
      </c>
      <c r="B38" s="129" t="s">
        <v>235</v>
      </c>
      <c r="C38" s="24" t="s">
        <v>542</v>
      </c>
    </row>
    <row r="39" spans="1:18" ht="23.25" customHeight="1" x14ac:dyDescent="0.25">
      <c r="A39" s="316"/>
      <c r="B39" s="317"/>
      <c r="C39" s="318"/>
    </row>
    <row r="40" spans="1:18" ht="63" x14ac:dyDescent="0.25">
      <c r="A40" s="23" t="s">
        <v>474</v>
      </c>
      <c r="B40" s="129" t="s">
        <v>528</v>
      </c>
      <c r="C40" s="24" t="str">
        <f>CONCATENATE("Фтз=",ROUND('6.2. Паспорт фин осв ввод'!D24,2)," млн рублей; Фит=",ROUND('6.2. Паспорт фин осв ввод'!D24,2)," млн рублей")</f>
        <v>Фтз=16,85 млн рублей; Фит=16,85 млн рублей</v>
      </c>
    </row>
    <row r="41" spans="1:18" ht="105.75" customHeight="1" x14ac:dyDescent="0.25">
      <c r="A41" s="23" t="s">
        <v>487</v>
      </c>
      <c r="B41" s="129" t="s">
        <v>510</v>
      </c>
      <c r="C41" s="129" t="s">
        <v>586</v>
      </c>
    </row>
    <row r="42" spans="1:18" ht="83.25" customHeight="1" x14ac:dyDescent="0.25">
      <c r="A42" s="23" t="s">
        <v>475</v>
      </c>
      <c r="B42" s="129" t="s">
        <v>525</v>
      </c>
      <c r="C42" s="129" t="s">
        <v>586</v>
      </c>
    </row>
    <row r="43" spans="1:18" ht="186" customHeight="1" x14ac:dyDescent="0.25">
      <c r="A43" s="23" t="s">
        <v>490</v>
      </c>
      <c r="B43" s="129" t="s">
        <v>491</v>
      </c>
      <c r="C43" s="129" t="s">
        <v>587</v>
      </c>
    </row>
    <row r="44" spans="1:18" ht="111" customHeight="1" x14ac:dyDescent="0.25">
      <c r="A44" s="23" t="s">
        <v>476</v>
      </c>
      <c r="B44" s="129" t="s">
        <v>516</v>
      </c>
      <c r="C44" s="129" t="s">
        <v>587</v>
      </c>
    </row>
    <row r="45" spans="1:18" ht="120" customHeight="1" x14ac:dyDescent="0.25">
      <c r="A45" s="23" t="s">
        <v>511</v>
      </c>
      <c r="B45" s="129" t="s">
        <v>517</v>
      </c>
      <c r="C45" s="129" t="s">
        <v>587</v>
      </c>
    </row>
    <row r="46" spans="1:18" ht="101.25" customHeight="1" x14ac:dyDescent="0.25">
      <c r="A46" s="23" t="s">
        <v>477</v>
      </c>
      <c r="B46" s="129" t="s">
        <v>518</v>
      </c>
      <c r="C46" s="129" t="s">
        <v>587</v>
      </c>
    </row>
    <row r="47" spans="1:18" ht="18.75" customHeight="1" x14ac:dyDescent="0.25">
      <c r="A47" s="316"/>
      <c r="B47" s="317"/>
      <c r="C47" s="318"/>
    </row>
    <row r="48" spans="1:18" ht="75.75" customHeight="1" x14ac:dyDescent="0.25">
      <c r="A48" s="23" t="s">
        <v>512</v>
      </c>
      <c r="B48" s="129" t="s">
        <v>526</v>
      </c>
      <c r="C48" s="291" t="str">
        <f>CONCATENATE(ROUND('6.2. Паспорт фин осв ввод'!D24,2)," млн рублей")</f>
        <v>16,85 млн рублей</v>
      </c>
    </row>
    <row r="49" spans="1:3" ht="71.25" customHeight="1" x14ac:dyDescent="0.25">
      <c r="A49" s="23" t="s">
        <v>478</v>
      </c>
      <c r="B49" s="129" t="s">
        <v>527</v>
      </c>
      <c r="C49" s="291" t="str">
        <f>CONCATENATE(ROUND('6.2. Паспорт фин осв ввод'!D30,2)," млн рублей")</f>
        <v>14,9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69"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69" customWidth="1"/>
    <col min="30" max="16384" width="9.140625" style="47"/>
  </cols>
  <sheetData>
    <row r="1" spans="1:29" ht="18.75" x14ac:dyDescent="0.25">
      <c r="AC1" s="267" t="s">
        <v>66</v>
      </c>
    </row>
    <row r="2" spans="1:29" ht="18.75" x14ac:dyDescent="0.3">
      <c r="AC2" s="268" t="s">
        <v>8</v>
      </c>
    </row>
    <row r="3" spans="1:29" ht="18.75" x14ac:dyDescent="0.3">
      <c r="AC3" s="268" t="s">
        <v>65</v>
      </c>
    </row>
    <row r="4" spans="1:29"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268"/>
    </row>
    <row r="6" spans="1:29"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279"/>
      <c r="B7" s="279"/>
      <c r="C7" s="279"/>
      <c r="D7" s="279"/>
      <c r="E7" s="279"/>
      <c r="F7" s="279"/>
      <c r="G7" s="279"/>
      <c r="H7" s="279"/>
      <c r="I7" s="279"/>
      <c r="J7" s="280"/>
      <c r="K7" s="280"/>
      <c r="L7" s="280"/>
      <c r="M7" s="280"/>
      <c r="N7" s="280"/>
      <c r="O7" s="280"/>
      <c r="P7" s="280"/>
      <c r="Q7" s="280"/>
      <c r="R7" s="280"/>
      <c r="S7" s="280"/>
      <c r="T7" s="280"/>
      <c r="U7" s="280"/>
      <c r="V7" s="280"/>
      <c r="W7" s="280"/>
      <c r="X7" s="280"/>
      <c r="Y7" s="280"/>
      <c r="Z7" s="280"/>
      <c r="AA7" s="280"/>
      <c r="AB7" s="280"/>
      <c r="AC7" s="280"/>
    </row>
    <row r="8" spans="1:29" x14ac:dyDescent="0.25">
      <c r="A8" s="399" t="str">
        <f>'1. паспорт местоположение'!A9:C9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279"/>
      <c r="B10" s="279"/>
      <c r="C10" s="279"/>
      <c r="D10" s="279"/>
      <c r="E10" s="279"/>
      <c r="F10" s="279"/>
      <c r="G10" s="279"/>
      <c r="H10" s="279"/>
      <c r="I10" s="279"/>
      <c r="J10" s="280"/>
      <c r="K10" s="280"/>
      <c r="L10" s="280"/>
      <c r="M10" s="280"/>
      <c r="N10" s="280"/>
      <c r="O10" s="280"/>
      <c r="P10" s="280"/>
      <c r="Q10" s="280"/>
      <c r="R10" s="280"/>
      <c r="S10" s="280"/>
      <c r="T10" s="280"/>
      <c r="U10" s="280"/>
      <c r="V10" s="280"/>
      <c r="W10" s="280"/>
      <c r="X10" s="280"/>
      <c r="Y10" s="280"/>
      <c r="Z10" s="280"/>
      <c r="AA10" s="280"/>
      <c r="AB10" s="280"/>
      <c r="AC10" s="280"/>
    </row>
    <row r="11" spans="1:29" x14ac:dyDescent="0.25">
      <c r="A11" s="399" t="str">
        <f>'1. паспорт местоположение'!A12:C12</f>
        <v>L 21-04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281"/>
      <c r="B13" s="281"/>
      <c r="C13" s="281"/>
      <c r="D13" s="279"/>
      <c r="E13" s="281"/>
      <c r="F13" s="281"/>
      <c r="G13" s="281"/>
      <c r="H13" s="281"/>
      <c r="I13" s="281"/>
      <c r="J13" s="62"/>
      <c r="K13" s="62"/>
      <c r="L13" s="62"/>
      <c r="M13" s="62"/>
      <c r="N13" s="62"/>
      <c r="O13" s="62"/>
      <c r="P13" s="62"/>
      <c r="Q13" s="62"/>
      <c r="R13" s="62"/>
      <c r="S13" s="62"/>
      <c r="T13" s="62"/>
      <c r="U13" s="62"/>
      <c r="V13" s="62"/>
      <c r="W13" s="62"/>
      <c r="X13" s="62"/>
      <c r="Y13" s="62"/>
      <c r="Z13" s="62"/>
      <c r="AA13" s="62"/>
      <c r="AB13" s="62"/>
      <c r="AC13" s="63"/>
    </row>
    <row r="14" spans="1:29" x14ac:dyDescent="0.25">
      <c r="A14" s="387"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2" x14ac:dyDescent="0.25">
      <c r="A18" s="390" t="s">
        <v>500</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7" t="s">
        <v>191</v>
      </c>
      <c r="B20" s="377" t="s">
        <v>190</v>
      </c>
      <c r="C20" s="375" t="s">
        <v>189</v>
      </c>
      <c r="D20" s="375"/>
      <c r="E20" s="380" t="s">
        <v>188</v>
      </c>
      <c r="F20" s="380"/>
      <c r="G20" s="391" t="s">
        <v>534</v>
      </c>
      <c r="H20" s="384" t="s">
        <v>535</v>
      </c>
      <c r="I20" s="385"/>
      <c r="J20" s="385"/>
      <c r="K20" s="385"/>
      <c r="L20" s="384" t="s">
        <v>536</v>
      </c>
      <c r="M20" s="385"/>
      <c r="N20" s="385"/>
      <c r="O20" s="385"/>
      <c r="P20" s="384" t="s">
        <v>537</v>
      </c>
      <c r="Q20" s="385"/>
      <c r="R20" s="385"/>
      <c r="S20" s="385"/>
      <c r="T20" s="384" t="s">
        <v>538</v>
      </c>
      <c r="U20" s="385"/>
      <c r="V20" s="385"/>
      <c r="W20" s="385"/>
      <c r="X20" s="384" t="s">
        <v>539</v>
      </c>
      <c r="Y20" s="385"/>
      <c r="Z20" s="385"/>
      <c r="AA20" s="385"/>
      <c r="AB20" s="394" t="s">
        <v>187</v>
      </c>
      <c r="AC20" s="395"/>
      <c r="AD20" s="61"/>
      <c r="AE20" s="61"/>
      <c r="AF20" s="61"/>
    </row>
    <row r="21" spans="1:32" ht="99.75" customHeight="1" x14ac:dyDescent="0.25">
      <c r="A21" s="378"/>
      <c r="B21" s="378"/>
      <c r="C21" s="375"/>
      <c r="D21" s="375"/>
      <c r="E21" s="380"/>
      <c r="F21" s="380"/>
      <c r="G21" s="392"/>
      <c r="H21" s="386" t="s">
        <v>2</v>
      </c>
      <c r="I21" s="386"/>
      <c r="J21" s="386" t="s">
        <v>589</v>
      </c>
      <c r="K21" s="386"/>
      <c r="L21" s="386" t="s">
        <v>2</v>
      </c>
      <c r="M21" s="386"/>
      <c r="N21" s="386" t="s">
        <v>589</v>
      </c>
      <c r="O21" s="386"/>
      <c r="P21" s="386" t="s">
        <v>2</v>
      </c>
      <c r="Q21" s="386"/>
      <c r="R21" s="386" t="s">
        <v>186</v>
      </c>
      <c r="S21" s="386"/>
      <c r="T21" s="386" t="s">
        <v>2</v>
      </c>
      <c r="U21" s="386"/>
      <c r="V21" s="386" t="s">
        <v>186</v>
      </c>
      <c r="W21" s="386"/>
      <c r="X21" s="386" t="s">
        <v>2</v>
      </c>
      <c r="Y21" s="386"/>
      <c r="Z21" s="386" t="s">
        <v>186</v>
      </c>
      <c r="AA21" s="386"/>
      <c r="AB21" s="396"/>
      <c r="AC21" s="397"/>
    </row>
    <row r="22" spans="1:32" ht="89.25" customHeight="1" x14ac:dyDescent="0.25">
      <c r="A22" s="379"/>
      <c r="B22" s="379"/>
      <c r="C22" s="271" t="s">
        <v>2</v>
      </c>
      <c r="D22" s="271" t="s">
        <v>186</v>
      </c>
      <c r="E22" s="143" t="s">
        <v>540</v>
      </c>
      <c r="F22" s="60" t="s">
        <v>590</v>
      </c>
      <c r="G22" s="393"/>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1" t="s">
        <v>2</v>
      </c>
      <c r="AC22" s="271"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69" customFormat="1" ht="47.25" customHeight="1" x14ac:dyDescent="0.25">
      <c r="A24" s="58">
        <v>1</v>
      </c>
      <c r="B24" s="57" t="s">
        <v>185</v>
      </c>
      <c r="C24" s="282">
        <f>SUM(C25:C29)</f>
        <v>14.277999999999999</v>
      </c>
      <c r="D24" s="282">
        <v>0</v>
      </c>
      <c r="E24" s="282">
        <f t="shared" ref="E24:E64" si="1">C24</f>
        <v>14.277999999999999</v>
      </c>
      <c r="F24" s="282">
        <f>E24</f>
        <v>14.277999999999999</v>
      </c>
      <c r="G24" s="282">
        <f t="shared" ref="G24" si="2">SUM(G25:G29)</f>
        <v>0</v>
      </c>
      <c r="H24" s="282">
        <f t="shared" ref="H24:AA24" si="3">SUM(H25:H29)</f>
        <v>0</v>
      </c>
      <c r="I24" s="282">
        <f t="shared" si="3"/>
        <v>0</v>
      </c>
      <c r="J24" s="282">
        <f t="shared" si="3"/>
        <v>0</v>
      </c>
      <c r="K24" s="282">
        <f t="shared" si="3"/>
        <v>0</v>
      </c>
      <c r="L24" s="282">
        <f t="shared" si="3"/>
        <v>0</v>
      </c>
      <c r="M24" s="282">
        <f t="shared" si="3"/>
        <v>0</v>
      </c>
      <c r="N24" s="282">
        <f t="shared" si="3"/>
        <v>0</v>
      </c>
      <c r="O24" s="282">
        <f t="shared" si="3"/>
        <v>0</v>
      </c>
      <c r="P24" s="282">
        <f t="shared" si="3"/>
        <v>0</v>
      </c>
      <c r="Q24" s="282">
        <f t="shared" si="3"/>
        <v>0</v>
      </c>
      <c r="R24" s="282">
        <f t="shared" si="3"/>
        <v>0</v>
      </c>
      <c r="S24" s="282">
        <f t="shared" si="3"/>
        <v>0</v>
      </c>
      <c r="T24" s="282">
        <f t="shared" si="3"/>
        <v>0</v>
      </c>
      <c r="U24" s="282">
        <f t="shared" si="3"/>
        <v>0</v>
      </c>
      <c r="V24" s="282">
        <f t="shared" si="3"/>
        <v>0</v>
      </c>
      <c r="W24" s="282">
        <f t="shared" si="3"/>
        <v>0</v>
      </c>
      <c r="X24" s="282">
        <f t="shared" si="3"/>
        <v>0.82599999999999996</v>
      </c>
      <c r="Y24" s="282">
        <f t="shared" si="3"/>
        <v>0</v>
      </c>
      <c r="Z24" s="282">
        <f t="shared" si="3"/>
        <v>0</v>
      </c>
      <c r="AA24" s="282">
        <f t="shared" si="3"/>
        <v>0</v>
      </c>
      <c r="AB24" s="282">
        <f t="shared" ref="AB24:AB64" si="4">H24+L24+P24+T24+X24</f>
        <v>0.82599999999999996</v>
      </c>
      <c r="AC24" s="282">
        <f>J24+N24+R24+V24+Z24</f>
        <v>0</v>
      </c>
    </row>
    <row r="25" spans="1:32" ht="24" customHeight="1" x14ac:dyDescent="0.25">
      <c r="A25" s="55" t="s">
        <v>184</v>
      </c>
      <c r="B25" s="35" t="s">
        <v>183</v>
      </c>
      <c r="C25" s="283">
        <v>0</v>
      </c>
      <c r="D25" s="283">
        <v>0</v>
      </c>
      <c r="E25" s="282">
        <f t="shared" si="1"/>
        <v>0</v>
      </c>
      <c r="F25" s="282">
        <f t="shared" ref="F25:F40" si="5">E25</f>
        <v>0</v>
      </c>
      <c r="G25" s="284">
        <v>0</v>
      </c>
      <c r="H25" s="284">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2">
        <f t="shared" si="4"/>
        <v>0</v>
      </c>
      <c r="AC25" s="282">
        <f t="shared" ref="AC25:AC64" si="6">J25+N25+R25+V25+Z25</f>
        <v>0</v>
      </c>
    </row>
    <row r="26" spans="1:32" x14ac:dyDescent="0.25">
      <c r="A26" s="55" t="s">
        <v>182</v>
      </c>
      <c r="B26" s="35" t="s">
        <v>181</v>
      </c>
      <c r="C26" s="283">
        <v>0</v>
      </c>
      <c r="D26" s="283">
        <v>0</v>
      </c>
      <c r="E26" s="282">
        <f t="shared" si="1"/>
        <v>0</v>
      </c>
      <c r="F26" s="282">
        <f t="shared" si="5"/>
        <v>0</v>
      </c>
      <c r="G26" s="284">
        <v>0</v>
      </c>
      <c r="H26" s="284">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2">
        <f t="shared" si="4"/>
        <v>0</v>
      </c>
      <c r="AC26" s="282">
        <f t="shared" si="6"/>
        <v>0</v>
      </c>
    </row>
    <row r="27" spans="1:32" ht="31.5" x14ac:dyDescent="0.25">
      <c r="A27" s="55" t="s">
        <v>180</v>
      </c>
      <c r="B27" s="35" t="s">
        <v>435</v>
      </c>
      <c r="C27" s="283">
        <v>14.277999999999999</v>
      </c>
      <c r="D27" s="283">
        <v>0</v>
      </c>
      <c r="E27" s="282">
        <f t="shared" si="1"/>
        <v>14.277999999999999</v>
      </c>
      <c r="F27" s="282">
        <f t="shared" si="5"/>
        <v>14.277999999999999</v>
      </c>
      <c r="G27" s="284">
        <v>0</v>
      </c>
      <c r="H27" s="284">
        <v>0</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0.82599999999999996</v>
      </c>
      <c r="Y27" s="284">
        <v>0</v>
      </c>
      <c r="Z27" s="284">
        <v>0</v>
      </c>
      <c r="AA27" s="284">
        <v>0</v>
      </c>
      <c r="AB27" s="282">
        <f t="shared" si="4"/>
        <v>0.82599999999999996</v>
      </c>
      <c r="AC27" s="282">
        <f t="shared" si="6"/>
        <v>0</v>
      </c>
    </row>
    <row r="28" spans="1:32" x14ac:dyDescent="0.25">
      <c r="A28" s="55" t="s">
        <v>179</v>
      </c>
      <c r="B28" s="35" t="s">
        <v>541</v>
      </c>
      <c r="C28" s="283">
        <v>0</v>
      </c>
      <c r="D28" s="283">
        <v>0</v>
      </c>
      <c r="E28" s="282">
        <f t="shared" si="1"/>
        <v>0</v>
      </c>
      <c r="F28" s="282">
        <f t="shared" si="5"/>
        <v>0</v>
      </c>
      <c r="G28" s="284">
        <v>0</v>
      </c>
      <c r="H28" s="284">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2">
        <f t="shared" si="4"/>
        <v>0</v>
      </c>
      <c r="AC28" s="282">
        <f t="shared" si="6"/>
        <v>0</v>
      </c>
    </row>
    <row r="29" spans="1:32" x14ac:dyDescent="0.25">
      <c r="A29" s="55" t="s">
        <v>178</v>
      </c>
      <c r="B29" s="59" t="s">
        <v>177</v>
      </c>
      <c r="C29" s="283">
        <v>0</v>
      </c>
      <c r="D29" s="283">
        <v>0</v>
      </c>
      <c r="E29" s="282">
        <f t="shared" si="1"/>
        <v>0</v>
      </c>
      <c r="F29" s="282">
        <f t="shared" si="5"/>
        <v>0</v>
      </c>
      <c r="G29" s="284">
        <v>0</v>
      </c>
      <c r="H29" s="284">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2">
        <f t="shared" si="4"/>
        <v>0</v>
      </c>
      <c r="AC29" s="282">
        <f t="shared" si="6"/>
        <v>0</v>
      </c>
    </row>
    <row r="30" spans="1:32" s="269" customFormat="1" ht="47.25" x14ac:dyDescent="0.25">
      <c r="A30" s="58" t="s">
        <v>61</v>
      </c>
      <c r="B30" s="57" t="s">
        <v>176</v>
      </c>
      <c r="C30" s="283">
        <v>12.099999999999998</v>
      </c>
      <c r="D30" s="283">
        <v>0</v>
      </c>
      <c r="E30" s="282">
        <f t="shared" si="1"/>
        <v>12.099999999999998</v>
      </c>
      <c r="F30" s="282">
        <f t="shared" si="5"/>
        <v>12.099999999999998</v>
      </c>
      <c r="G30" s="283">
        <v>0</v>
      </c>
      <c r="H30" s="283">
        <v>0</v>
      </c>
      <c r="I30" s="283">
        <v>0</v>
      </c>
      <c r="J30" s="283">
        <v>0</v>
      </c>
      <c r="K30" s="283">
        <v>0</v>
      </c>
      <c r="L30" s="283">
        <v>0</v>
      </c>
      <c r="M30" s="283">
        <v>0</v>
      </c>
      <c r="N30" s="283">
        <v>0</v>
      </c>
      <c r="O30" s="283">
        <v>0</v>
      </c>
      <c r="P30" s="283">
        <v>0</v>
      </c>
      <c r="Q30" s="283">
        <v>0</v>
      </c>
      <c r="R30" s="283">
        <v>0</v>
      </c>
      <c r="S30" s="283">
        <v>0</v>
      </c>
      <c r="T30" s="283">
        <v>0</v>
      </c>
      <c r="U30" s="283">
        <v>0</v>
      </c>
      <c r="V30" s="283">
        <v>0</v>
      </c>
      <c r="W30" s="283">
        <v>0</v>
      </c>
      <c r="X30" s="283">
        <v>0.7</v>
      </c>
      <c r="Y30" s="283">
        <v>0</v>
      </c>
      <c r="Z30" s="283">
        <v>0</v>
      </c>
      <c r="AA30" s="283">
        <v>0</v>
      </c>
      <c r="AB30" s="282">
        <f t="shared" si="4"/>
        <v>0.7</v>
      </c>
      <c r="AC30" s="282">
        <f t="shared" si="6"/>
        <v>0</v>
      </c>
    </row>
    <row r="31" spans="1:32" x14ac:dyDescent="0.25">
      <c r="A31" s="58" t="s">
        <v>175</v>
      </c>
      <c r="B31" s="35" t="s">
        <v>174</v>
      </c>
      <c r="C31" s="283">
        <v>6.2867166018060777E-2</v>
      </c>
      <c r="D31" s="283">
        <v>0</v>
      </c>
      <c r="E31" s="282">
        <f t="shared" si="1"/>
        <v>6.2867166018060777E-2</v>
      </c>
      <c r="F31" s="282">
        <f t="shared" si="5"/>
        <v>6.2867166018060777E-2</v>
      </c>
      <c r="G31" s="284">
        <v>0</v>
      </c>
      <c r="H31" s="284">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2">
        <f t="shared" si="4"/>
        <v>0</v>
      </c>
      <c r="AC31" s="282">
        <f t="shared" si="6"/>
        <v>0</v>
      </c>
    </row>
    <row r="32" spans="1:32" ht="31.5" x14ac:dyDescent="0.25">
      <c r="A32" s="58" t="s">
        <v>173</v>
      </c>
      <c r="B32" s="35" t="s">
        <v>172</v>
      </c>
      <c r="C32" s="283">
        <v>3.2904722109460782</v>
      </c>
      <c r="D32" s="283">
        <v>0</v>
      </c>
      <c r="E32" s="282">
        <f t="shared" si="1"/>
        <v>3.2904722109460782</v>
      </c>
      <c r="F32" s="282">
        <f t="shared" si="5"/>
        <v>3.2904722109460782</v>
      </c>
      <c r="G32" s="284">
        <v>0</v>
      </c>
      <c r="H32" s="284">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2">
        <f t="shared" si="4"/>
        <v>0</v>
      </c>
      <c r="AC32" s="282">
        <f t="shared" si="6"/>
        <v>0</v>
      </c>
    </row>
    <row r="33" spans="1:29" x14ac:dyDescent="0.25">
      <c r="A33" s="58" t="s">
        <v>171</v>
      </c>
      <c r="B33" s="35" t="s">
        <v>170</v>
      </c>
      <c r="C33" s="283">
        <v>6.6367310816746947</v>
      </c>
      <c r="D33" s="283">
        <v>0</v>
      </c>
      <c r="E33" s="282">
        <f t="shared" si="1"/>
        <v>6.6367310816746947</v>
      </c>
      <c r="F33" s="282">
        <f t="shared" si="5"/>
        <v>6.6367310816746947</v>
      </c>
      <c r="G33" s="284">
        <v>0</v>
      </c>
      <c r="H33" s="284">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2">
        <f t="shared" si="4"/>
        <v>0</v>
      </c>
      <c r="AC33" s="282">
        <f t="shared" si="6"/>
        <v>0</v>
      </c>
    </row>
    <row r="34" spans="1:29" x14ac:dyDescent="0.25">
      <c r="A34" s="58" t="s">
        <v>169</v>
      </c>
      <c r="B34" s="35" t="s">
        <v>168</v>
      </c>
      <c r="C34" s="283">
        <v>2.1099295413611645</v>
      </c>
      <c r="D34" s="283">
        <v>0</v>
      </c>
      <c r="E34" s="282">
        <f t="shared" si="1"/>
        <v>2.1099295413611645</v>
      </c>
      <c r="F34" s="282">
        <f t="shared" si="5"/>
        <v>2.1099295413611645</v>
      </c>
      <c r="G34" s="284">
        <v>0</v>
      </c>
      <c r="H34" s="284">
        <v>0</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v>0</v>
      </c>
      <c r="AA34" s="284">
        <v>0</v>
      </c>
      <c r="AB34" s="282">
        <f t="shared" si="4"/>
        <v>0</v>
      </c>
      <c r="AC34" s="282">
        <f t="shared" si="6"/>
        <v>0</v>
      </c>
    </row>
    <row r="35" spans="1:29" s="269" customFormat="1" ht="31.5" x14ac:dyDescent="0.25">
      <c r="A35" s="58" t="s">
        <v>60</v>
      </c>
      <c r="B35" s="57" t="s">
        <v>167</v>
      </c>
      <c r="C35" s="283">
        <v>0</v>
      </c>
      <c r="D35" s="283">
        <v>0</v>
      </c>
      <c r="E35" s="282">
        <f t="shared" si="1"/>
        <v>0</v>
      </c>
      <c r="F35" s="282">
        <f t="shared" si="5"/>
        <v>0</v>
      </c>
      <c r="G35" s="283">
        <v>0</v>
      </c>
      <c r="H35" s="283">
        <v>0</v>
      </c>
      <c r="I35" s="283">
        <v>0</v>
      </c>
      <c r="J35" s="283">
        <v>0</v>
      </c>
      <c r="K35" s="283">
        <v>0</v>
      </c>
      <c r="L35" s="283">
        <v>0</v>
      </c>
      <c r="M35" s="283">
        <v>0</v>
      </c>
      <c r="N35" s="283">
        <v>0</v>
      </c>
      <c r="O35" s="283">
        <v>0</v>
      </c>
      <c r="P35" s="283">
        <v>0</v>
      </c>
      <c r="Q35" s="283">
        <v>0</v>
      </c>
      <c r="R35" s="283">
        <v>0</v>
      </c>
      <c r="S35" s="283">
        <v>0</v>
      </c>
      <c r="T35" s="283">
        <v>0</v>
      </c>
      <c r="U35" s="283">
        <v>0</v>
      </c>
      <c r="V35" s="283">
        <v>0</v>
      </c>
      <c r="W35" s="283">
        <v>0</v>
      </c>
      <c r="X35" s="283">
        <v>0</v>
      </c>
      <c r="Y35" s="283">
        <v>0</v>
      </c>
      <c r="Z35" s="283">
        <v>0</v>
      </c>
      <c r="AA35" s="283">
        <v>0</v>
      </c>
      <c r="AB35" s="282">
        <f t="shared" si="4"/>
        <v>0</v>
      </c>
      <c r="AC35" s="282">
        <f t="shared" si="6"/>
        <v>0</v>
      </c>
    </row>
    <row r="36" spans="1:29" ht="31.5" x14ac:dyDescent="0.25">
      <c r="A36" s="55" t="s">
        <v>166</v>
      </c>
      <c r="B36" s="54" t="s">
        <v>165</v>
      </c>
      <c r="C36" s="283">
        <v>0</v>
      </c>
      <c r="D36" s="283">
        <v>0</v>
      </c>
      <c r="E36" s="282">
        <f t="shared" si="1"/>
        <v>0</v>
      </c>
      <c r="F36" s="282">
        <f t="shared" si="5"/>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2">
        <f t="shared" si="4"/>
        <v>0</v>
      </c>
      <c r="AC36" s="282">
        <f t="shared" si="6"/>
        <v>0</v>
      </c>
    </row>
    <row r="37" spans="1:29" x14ac:dyDescent="0.25">
      <c r="A37" s="55" t="s">
        <v>164</v>
      </c>
      <c r="B37" s="54" t="s">
        <v>154</v>
      </c>
      <c r="C37" s="283">
        <v>0</v>
      </c>
      <c r="D37" s="283">
        <v>0</v>
      </c>
      <c r="E37" s="282">
        <f t="shared" si="1"/>
        <v>0</v>
      </c>
      <c r="F37" s="282">
        <f t="shared" si="5"/>
        <v>0</v>
      </c>
      <c r="G37" s="284">
        <v>0</v>
      </c>
      <c r="H37" s="284">
        <v>0</v>
      </c>
      <c r="I37" s="284">
        <v>0</v>
      </c>
      <c r="J37" s="284">
        <v>0</v>
      </c>
      <c r="K37" s="284">
        <v>0</v>
      </c>
      <c r="L37" s="285">
        <f>C37</f>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2">
        <f t="shared" si="4"/>
        <v>0</v>
      </c>
      <c r="AC37" s="282">
        <f t="shared" si="6"/>
        <v>0</v>
      </c>
    </row>
    <row r="38" spans="1:29" x14ac:dyDescent="0.25">
      <c r="A38" s="55" t="s">
        <v>163</v>
      </c>
      <c r="B38" s="54" t="s">
        <v>152</v>
      </c>
      <c r="C38" s="283">
        <v>0</v>
      </c>
      <c r="D38" s="283">
        <v>0</v>
      </c>
      <c r="E38" s="282">
        <f t="shared" si="1"/>
        <v>0</v>
      </c>
      <c r="F38" s="282">
        <f t="shared" si="5"/>
        <v>0</v>
      </c>
      <c r="G38" s="284">
        <v>0</v>
      </c>
      <c r="H38" s="284">
        <v>0</v>
      </c>
      <c r="I38" s="284">
        <v>0</v>
      </c>
      <c r="J38" s="284">
        <v>0</v>
      </c>
      <c r="K38" s="284">
        <v>0</v>
      </c>
      <c r="L38" s="285">
        <f>C38</f>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2">
        <f t="shared" si="4"/>
        <v>0</v>
      </c>
      <c r="AC38" s="282">
        <f t="shared" si="6"/>
        <v>0</v>
      </c>
    </row>
    <row r="39" spans="1:29" ht="31.5" x14ac:dyDescent="0.25">
      <c r="A39" s="55" t="s">
        <v>162</v>
      </c>
      <c r="B39" s="35" t="s">
        <v>150</v>
      </c>
      <c r="C39" s="283">
        <v>0</v>
      </c>
      <c r="D39" s="283">
        <v>0</v>
      </c>
      <c r="E39" s="282">
        <f t="shared" si="1"/>
        <v>0</v>
      </c>
      <c r="F39" s="282">
        <f t="shared" si="5"/>
        <v>0</v>
      </c>
      <c r="G39" s="284">
        <v>0</v>
      </c>
      <c r="H39" s="284">
        <v>0</v>
      </c>
      <c r="I39" s="284">
        <v>0</v>
      </c>
      <c r="J39" s="284">
        <v>0</v>
      </c>
      <c r="K39" s="284">
        <v>0</v>
      </c>
      <c r="L39" s="285">
        <f>C39</f>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2">
        <f t="shared" si="4"/>
        <v>0</v>
      </c>
      <c r="AC39" s="282">
        <f t="shared" si="6"/>
        <v>0</v>
      </c>
    </row>
    <row r="40" spans="1:29" ht="31.5" x14ac:dyDescent="0.25">
      <c r="A40" s="55" t="s">
        <v>161</v>
      </c>
      <c r="B40" s="35" t="s">
        <v>148</v>
      </c>
      <c r="C40" s="283">
        <v>0</v>
      </c>
      <c r="D40" s="283">
        <v>0</v>
      </c>
      <c r="E40" s="282">
        <f t="shared" si="1"/>
        <v>0</v>
      </c>
      <c r="F40" s="282">
        <f t="shared" si="5"/>
        <v>0</v>
      </c>
      <c r="G40" s="284">
        <v>0</v>
      </c>
      <c r="H40" s="284">
        <v>0</v>
      </c>
      <c r="I40" s="284">
        <v>0</v>
      </c>
      <c r="J40" s="284">
        <v>0</v>
      </c>
      <c r="K40" s="284">
        <v>0</v>
      </c>
      <c r="L40" s="285">
        <f>C40</f>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2">
        <f t="shared" si="4"/>
        <v>0</v>
      </c>
      <c r="AC40" s="282">
        <f t="shared" si="6"/>
        <v>0</v>
      </c>
    </row>
    <row r="41" spans="1:29" x14ac:dyDescent="0.25">
      <c r="A41" s="55" t="s">
        <v>160</v>
      </c>
      <c r="B41" s="35" t="s">
        <v>146</v>
      </c>
      <c r="C41" s="283">
        <v>0</v>
      </c>
      <c r="D41" s="283">
        <v>0</v>
      </c>
      <c r="E41" s="282">
        <f t="shared" si="1"/>
        <v>0</v>
      </c>
      <c r="F41" s="282">
        <f t="shared" ref="F41:F56" si="7">E41</f>
        <v>0</v>
      </c>
      <c r="G41" s="284">
        <v>0</v>
      </c>
      <c r="H41" s="284">
        <v>0</v>
      </c>
      <c r="I41" s="284">
        <v>0</v>
      </c>
      <c r="J41" s="284">
        <v>0</v>
      </c>
      <c r="K41" s="284">
        <v>0</v>
      </c>
      <c r="L41" s="285">
        <f>C41</f>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2">
        <f t="shared" si="4"/>
        <v>0</v>
      </c>
      <c r="AC41" s="282">
        <f t="shared" si="6"/>
        <v>0</v>
      </c>
    </row>
    <row r="42" spans="1:29" ht="18.75" x14ac:dyDescent="0.25">
      <c r="A42" s="55" t="s">
        <v>159</v>
      </c>
      <c r="B42" s="54" t="s">
        <v>144</v>
      </c>
      <c r="C42" s="283">
        <v>0</v>
      </c>
      <c r="D42" s="283">
        <v>0</v>
      </c>
      <c r="E42" s="282">
        <f t="shared" si="1"/>
        <v>0</v>
      </c>
      <c r="F42" s="282">
        <f t="shared" si="7"/>
        <v>0</v>
      </c>
      <c r="G42" s="284">
        <v>0</v>
      </c>
      <c r="H42" s="284">
        <v>0</v>
      </c>
      <c r="I42" s="284">
        <v>0</v>
      </c>
      <c r="J42" s="284">
        <v>0</v>
      </c>
      <c r="K42" s="284">
        <v>0</v>
      </c>
      <c r="L42" s="286">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2">
        <f t="shared" si="4"/>
        <v>0</v>
      </c>
      <c r="AC42" s="282">
        <f t="shared" si="6"/>
        <v>0</v>
      </c>
    </row>
    <row r="43" spans="1:29" s="269" customFormat="1" x14ac:dyDescent="0.25">
      <c r="A43" s="58" t="s">
        <v>59</v>
      </c>
      <c r="B43" s="57" t="s">
        <v>158</v>
      </c>
      <c r="C43" s="283">
        <v>0</v>
      </c>
      <c r="D43" s="283">
        <v>0</v>
      </c>
      <c r="E43" s="282">
        <f t="shared" si="1"/>
        <v>0</v>
      </c>
      <c r="F43" s="282">
        <f t="shared" si="7"/>
        <v>0</v>
      </c>
      <c r="G43" s="283">
        <v>0</v>
      </c>
      <c r="H43" s="283">
        <v>0</v>
      </c>
      <c r="I43" s="283">
        <v>0</v>
      </c>
      <c r="J43" s="283">
        <v>0</v>
      </c>
      <c r="K43" s="283">
        <v>0</v>
      </c>
      <c r="L43" s="287">
        <v>0</v>
      </c>
      <c r="M43" s="283">
        <v>0</v>
      </c>
      <c r="N43" s="283">
        <v>0</v>
      </c>
      <c r="O43" s="283">
        <v>0</v>
      </c>
      <c r="P43" s="283">
        <v>0</v>
      </c>
      <c r="Q43" s="283">
        <v>0</v>
      </c>
      <c r="R43" s="283">
        <v>0</v>
      </c>
      <c r="S43" s="283">
        <v>0</v>
      </c>
      <c r="T43" s="283">
        <v>0</v>
      </c>
      <c r="U43" s="283">
        <v>0</v>
      </c>
      <c r="V43" s="283">
        <v>0</v>
      </c>
      <c r="W43" s="283">
        <v>0</v>
      </c>
      <c r="X43" s="283">
        <v>0</v>
      </c>
      <c r="Y43" s="283">
        <v>0</v>
      </c>
      <c r="Z43" s="283">
        <v>0</v>
      </c>
      <c r="AA43" s="283">
        <v>0</v>
      </c>
      <c r="AB43" s="282">
        <f t="shared" si="4"/>
        <v>0</v>
      </c>
      <c r="AC43" s="282">
        <f t="shared" si="6"/>
        <v>0</v>
      </c>
    </row>
    <row r="44" spans="1:29" x14ac:dyDescent="0.25">
      <c r="A44" s="55" t="s">
        <v>157</v>
      </c>
      <c r="B44" s="35" t="s">
        <v>156</v>
      </c>
      <c r="C44" s="283">
        <v>0</v>
      </c>
      <c r="D44" s="283">
        <v>0</v>
      </c>
      <c r="E44" s="282">
        <f t="shared" si="1"/>
        <v>0</v>
      </c>
      <c r="F44" s="282">
        <f t="shared" si="7"/>
        <v>0</v>
      </c>
      <c r="G44" s="284">
        <v>0</v>
      </c>
      <c r="H44" s="284">
        <v>0</v>
      </c>
      <c r="I44" s="284">
        <v>0</v>
      </c>
      <c r="J44" s="284">
        <v>0</v>
      </c>
      <c r="K44" s="284">
        <v>0</v>
      </c>
      <c r="L44" s="286">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2">
        <f t="shared" si="4"/>
        <v>0</v>
      </c>
      <c r="AC44" s="282">
        <f t="shared" si="6"/>
        <v>0</v>
      </c>
    </row>
    <row r="45" spans="1:29" x14ac:dyDescent="0.25">
      <c r="A45" s="55" t="s">
        <v>155</v>
      </c>
      <c r="B45" s="35" t="s">
        <v>154</v>
      </c>
      <c r="C45" s="283">
        <f>C37</f>
        <v>0</v>
      </c>
      <c r="D45" s="283">
        <v>0</v>
      </c>
      <c r="E45" s="282">
        <f t="shared" si="1"/>
        <v>0</v>
      </c>
      <c r="F45" s="282">
        <f t="shared" si="7"/>
        <v>0</v>
      </c>
      <c r="G45" s="284">
        <v>0</v>
      </c>
      <c r="H45" s="284">
        <v>0</v>
      </c>
      <c r="I45" s="284">
        <v>0</v>
      </c>
      <c r="J45" s="284">
        <v>0</v>
      </c>
      <c r="K45" s="284">
        <v>0</v>
      </c>
      <c r="L45" s="285">
        <f>L37</f>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2">
        <f t="shared" si="4"/>
        <v>0</v>
      </c>
      <c r="AC45" s="282">
        <f t="shared" si="6"/>
        <v>0</v>
      </c>
    </row>
    <row r="46" spans="1:29" x14ac:dyDescent="0.25">
      <c r="A46" s="55" t="s">
        <v>153</v>
      </c>
      <c r="B46" s="35" t="s">
        <v>152</v>
      </c>
      <c r="C46" s="283">
        <v>0</v>
      </c>
      <c r="D46" s="283">
        <v>0</v>
      </c>
      <c r="E46" s="282">
        <f t="shared" si="1"/>
        <v>0</v>
      </c>
      <c r="F46" s="282">
        <f t="shared" si="7"/>
        <v>0</v>
      </c>
      <c r="G46" s="284">
        <v>0</v>
      </c>
      <c r="H46" s="284">
        <v>0</v>
      </c>
      <c r="I46" s="284">
        <v>0</v>
      </c>
      <c r="J46" s="284">
        <v>0</v>
      </c>
      <c r="K46" s="284">
        <v>0</v>
      </c>
      <c r="L46" s="285">
        <f t="shared" ref="L46:L50" si="8">L38</f>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2">
        <f t="shared" si="4"/>
        <v>0</v>
      </c>
      <c r="AC46" s="282">
        <f t="shared" si="6"/>
        <v>0</v>
      </c>
    </row>
    <row r="47" spans="1:29" ht="31.5" x14ac:dyDescent="0.25">
      <c r="A47" s="55" t="s">
        <v>151</v>
      </c>
      <c r="B47" s="35" t="s">
        <v>150</v>
      </c>
      <c r="C47" s="283">
        <f t="shared" ref="C47:C49" si="9">C39</f>
        <v>0</v>
      </c>
      <c r="D47" s="283">
        <v>0</v>
      </c>
      <c r="E47" s="282">
        <f t="shared" si="1"/>
        <v>0</v>
      </c>
      <c r="F47" s="282">
        <f t="shared" si="7"/>
        <v>0</v>
      </c>
      <c r="G47" s="284">
        <v>0</v>
      </c>
      <c r="H47" s="284">
        <v>0</v>
      </c>
      <c r="I47" s="284">
        <v>0</v>
      </c>
      <c r="J47" s="284">
        <v>0</v>
      </c>
      <c r="K47" s="284">
        <v>0</v>
      </c>
      <c r="L47" s="285">
        <f t="shared" si="8"/>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2">
        <f t="shared" si="4"/>
        <v>0</v>
      </c>
      <c r="AC47" s="282">
        <f t="shared" si="6"/>
        <v>0</v>
      </c>
    </row>
    <row r="48" spans="1:29" ht="31.5" x14ac:dyDescent="0.25">
      <c r="A48" s="55" t="s">
        <v>149</v>
      </c>
      <c r="B48" s="35" t="s">
        <v>148</v>
      </c>
      <c r="C48" s="283">
        <f t="shared" si="9"/>
        <v>0</v>
      </c>
      <c r="D48" s="283">
        <v>0</v>
      </c>
      <c r="E48" s="282">
        <f t="shared" si="1"/>
        <v>0</v>
      </c>
      <c r="F48" s="282">
        <f t="shared" si="7"/>
        <v>0</v>
      </c>
      <c r="G48" s="284">
        <v>0</v>
      </c>
      <c r="H48" s="284">
        <v>0</v>
      </c>
      <c r="I48" s="284">
        <v>0</v>
      </c>
      <c r="J48" s="284">
        <v>0</v>
      </c>
      <c r="K48" s="284">
        <v>0</v>
      </c>
      <c r="L48" s="285">
        <f t="shared" si="8"/>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2">
        <f t="shared" si="4"/>
        <v>0</v>
      </c>
      <c r="AC48" s="282">
        <f t="shared" si="6"/>
        <v>0</v>
      </c>
    </row>
    <row r="49" spans="1:29" x14ac:dyDescent="0.25">
      <c r="A49" s="55" t="s">
        <v>147</v>
      </c>
      <c r="B49" s="35" t="s">
        <v>146</v>
      </c>
      <c r="C49" s="283">
        <f t="shared" si="9"/>
        <v>0</v>
      </c>
      <c r="D49" s="283">
        <v>0</v>
      </c>
      <c r="E49" s="282">
        <f t="shared" si="1"/>
        <v>0</v>
      </c>
      <c r="F49" s="282">
        <f t="shared" si="7"/>
        <v>0</v>
      </c>
      <c r="G49" s="284">
        <v>0</v>
      </c>
      <c r="H49" s="284">
        <v>0</v>
      </c>
      <c r="I49" s="284">
        <v>0</v>
      </c>
      <c r="J49" s="284">
        <v>0</v>
      </c>
      <c r="K49" s="284">
        <v>0</v>
      </c>
      <c r="L49" s="285">
        <f t="shared" si="8"/>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2">
        <f t="shared" si="4"/>
        <v>0</v>
      </c>
      <c r="AC49" s="282">
        <f t="shared" si="6"/>
        <v>0</v>
      </c>
    </row>
    <row r="50" spans="1:29" ht="18.75" x14ac:dyDescent="0.25">
      <c r="A50" s="55" t="s">
        <v>145</v>
      </c>
      <c r="B50" s="54" t="s">
        <v>144</v>
      </c>
      <c r="C50" s="283">
        <v>0</v>
      </c>
      <c r="D50" s="283">
        <v>0</v>
      </c>
      <c r="E50" s="282">
        <f t="shared" si="1"/>
        <v>0</v>
      </c>
      <c r="F50" s="282">
        <f t="shared" si="7"/>
        <v>0</v>
      </c>
      <c r="G50" s="284">
        <v>0</v>
      </c>
      <c r="H50" s="284">
        <v>0</v>
      </c>
      <c r="I50" s="284">
        <v>0</v>
      </c>
      <c r="J50" s="284">
        <v>0</v>
      </c>
      <c r="K50" s="284">
        <v>0</v>
      </c>
      <c r="L50" s="285">
        <f t="shared" si="8"/>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2">
        <f t="shared" si="4"/>
        <v>0</v>
      </c>
      <c r="AC50" s="282">
        <f t="shared" si="6"/>
        <v>0</v>
      </c>
    </row>
    <row r="51" spans="1:29" s="269" customFormat="1" ht="35.25" customHeight="1" x14ac:dyDescent="0.25">
      <c r="A51" s="58" t="s">
        <v>57</v>
      </c>
      <c r="B51" s="57" t="s">
        <v>143</v>
      </c>
      <c r="C51" s="283">
        <v>0</v>
      </c>
      <c r="D51" s="283">
        <v>0</v>
      </c>
      <c r="E51" s="282">
        <f t="shared" si="1"/>
        <v>0</v>
      </c>
      <c r="F51" s="282">
        <f t="shared" si="7"/>
        <v>0</v>
      </c>
      <c r="G51" s="283">
        <v>0</v>
      </c>
      <c r="H51" s="283">
        <v>0</v>
      </c>
      <c r="I51" s="283">
        <v>0</v>
      </c>
      <c r="J51" s="283">
        <v>0</v>
      </c>
      <c r="K51" s="283">
        <v>0</v>
      </c>
      <c r="L51" s="287">
        <v>0</v>
      </c>
      <c r="M51" s="283">
        <v>0</v>
      </c>
      <c r="N51" s="283">
        <v>0</v>
      </c>
      <c r="O51" s="283">
        <v>0</v>
      </c>
      <c r="P51" s="283">
        <v>0</v>
      </c>
      <c r="Q51" s="283">
        <v>0</v>
      </c>
      <c r="R51" s="283">
        <v>0</v>
      </c>
      <c r="S51" s="283">
        <v>0</v>
      </c>
      <c r="T51" s="283">
        <v>0</v>
      </c>
      <c r="U51" s="283">
        <v>0</v>
      </c>
      <c r="V51" s="283">
        <v>0</v>
      </c>
      <c r="W51" s="283">
        <v>0</v>
      </c>
      <c r="X51" s="283">
        <v>0</v>
      </c>
      <c r="Y51" s="283">
        <v>0</v>
      </c>
      <c r="Z51" s="283">
        <v>0</v>
      </c>
      <c r="AA51" s="283">
        <v>0</v>
      </c>
      <c r="AB51" s="282">
        <f t="shared" si="4"/>
        <v>0</v>
      </c>
      <c r="AC51" s="282">
        <f t="shared" si="6"/>
        <v>0</v>
      </c>
    </row>
    <row r="52" spans="1:29" x14ac:dyDescent="0.25">
      <c r="A52" s="55" t="s">
        <v>142</v>
      </c>
      <c r="B52" s="35" t="s">
        <v>141</v>
      </c>
      <c r="C52" s="283">
        <f>C30</f>
        <v>12.099999999999998</v>
      </c>
      <c r="D52" s="283">
        <v>0</v>
      </c>
      <c r="E52" s="282">
        <f t="shared" si="1"/>
        <v>12.099999999999998</v>
      </c>
      <c r="F52" s="282">
        <f t="shared" si="7"/>
        <v>12.099999999999998</v>
      </c>
      <c r="G52" s="284">
        <v>0</v>
      </c>
      <c r="H52" s="284">
        <v>0</v>
      </c>
      <c r="I52" s="284">
        <v>0</v>
      </c>
      <c r="J52" s="284">
        <v>0</v>
      </c>
      <c r="K52" s="284">
        <v>0</v>
      </c>
      <c r="L52" s="286">
        <v>0</v>
      </c>
      <c r="M52" s="284">
        <v>0</v>
      </c>
      <c r="N52" s="284">
        <v>0</v>
      </c>
      <c r="O52" s="284">
        <v>0</v>
      </c>
      <c r="P52" s="284">
        <v>0</v>
      </c>
      <c r="Q52" s="284">
        <v>0</v>
      </c>
      <c r="R52" s="284">
        <v>0</v>
      </c>
      <c r="S52" s="284">
        <v>0</v>
      </c>
      <c r="T52" s="284">
        <v>0</v>
      </c>
      <c r="U52" s="284">
        <v>0</v>
      </c>
      <c r="V52" s="284">
        <v>0</v>
      </c>
      <c r="W52" s="284">
        <v>0</v>
      </c>
      <c r="X52" s="284">
        <v>0</v>
      </c>
      <c r="Y52" s="284">
        <v>0</v>
      </c>
      <c r="Z52" s="284">
        <v>0</v>
      </c>
      <c r="AA52" s="284">
        <v>0</v>
      </c>
      <c r="AB52" s="282">
        <f t="shared" si="4"/>
        <v>0</v>
      </c>
      <c r="AC52" s="282">
        <f t="shared" si="6"/>
        <v>0</v>
      </c>
    </row>
    <row r="53" spans="1:29" x14ac:dyDescent="0.25">
      <c r="A53" s="55" t="s">
        <v>140</v>
      </c>
      <c r="B53" s="35" t="s">
        <v>134</v>
      </c>
      <c r="C53" s="283">
        <v>0</v>
      </c>
      <c r="D53" s="283">
        <v>0</v>
      </c>
      <c r="E53" s="282">
        <f t="shared" si="1"/>
        <v>0</v>
      </c>
      <c r="F53" s="282">
        <f t="shared" si="7"/>
        <v>0</v>
      </c>
      <c r="G53" s="284">
        <v>0</v>
      </c>
      <c r="H53" s="284">
        <v>0</v>
      </c>
      <c r="I53" s="284">
        <v>0</v>
      </c>
      <c r="J53" s="284">
        <v>0</v>
      </c>
      <c r="K53" s="284">
        <v>0</v>
      </c>
      <c r="L53" s="285">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2">
        <f t="shared" si="4"/>
        <v>0</v>
      </c>
      <c r="AC53" s="282">
        <f t="shared" si="6"/>
        <v>0</v>
      </c>
    </row>
    <row r="54" spans="1:29" x14ac:dyDescent="0.25">
      <c r="A54" s="55" t="s">
        <v>139</v>
      </c>
      <c r="B54" s="54" t="s">
        <v>133</v>
      </c>
      <c r="C54" s="283">
        <f>C37</f>
        <v>0</v>
      </c>
      <c r="D54" s="283">
        <v>0</v>
      </c>
      <c r="E54" s="282">
        <f t="shared" si="1"/>
        <v>0</v>
      </c>
      <c r="F54" s="282">
        <f t="shared" si="7"/>
        <v>0</v>
      </c>
      <c r="G54" s="284">
        <v>0</v>
      </c>
      <c r="H54" s="284">
        <v>0</v>
      </c>
      <c r="I54" s="284">
        <v>0</v>
      </c>
      <c r="J54" s="284">
        <v>0</v>
      </c>
      <c r="K54" s="284">
        <v>0</v>
      </c>
      <c r="L54" s="286">
        <f>L37</f>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2">
        <f t="shared" si="4"/>
        <v>0</v>
      </c>
      <c r="AC54" s="282">
        <f t="shared" si="6"/>
        <v>0</v>
      </c>
    </row>
    <row r="55" spans="1:29" x14ac:dyDescent="0.25">
      <c r="A55" s="55" t="s">
        <v>138</v>
      </c>
      <c r="B55" s="54" t="s">
        <v>132</v>
      </c>
      <c r="C55" s="283">
        <v>0</v>
      </c>
      <c r="D55" s="283">
        <v>0</v>
      </c>
      <c r="E55" s="282">
        <f t="shared" si="1"/>
        <v>0</v>
      </c>
      <c r="F55" s="282">
        <f t="shared" si="7"/>
        <v>0</v>
      </c>
      <c r="G55" s="284">
        <v>0</v>
      </c>
      <c r="H55" s="284">
        <v>0</v>
      </c>
      <c r="I55" s="284">
        <v>0</v>
      </c>
      <c r="J55" s="284">
        <v>0</v>
      </c>
      <c r="K55" s="284">
        <v>0</v>
      </c>
      <c r="L55" s="286">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2">
        <f t="shared" si="4"/>
        <v>0</v>
      </c>
      <c r="AC55" s="282">
        <f t="shared" si="6"/>
        <v>0</v>
      </c>
    </row>
    <row r="56" spans="1:29" x14ac:dyDescent="0.25">
      <c r="A56" s="55" t="s">
        <v>137</v>
      </c>
      <c r="B56" s="54" t="s">
        <v>131</v>
      </c>
      <c r="C56" s="283">
        <f>C39+C40+C41</f>
        <v>0</v>
      </c>
      <c r="D56" s="283">
        <v>0</v>
      </c>
      <c r="E56" s="282">
        <f t="shared" si="1"/>
        <v>0</v>
      </c>
      <c r="F56" s="282">
        <f t="shared" si="7"/>
        <v>0</v>
      </c>
      <c r="G56" s="284">
        <v>0</v>
      </c>
      <c r="H56" s="284">
        <v>0</v>
      </c>
      <c r="I56" s="284">
        <v>0</v>
      </c>
      <c r="J56" s="284">
        <v>0</v>
      </c>
      <c r="K56" s="284">
        <v>0</v>
      </c>
      <c r="L56" s="286">
        <f>L39+L40+L41</f>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2">
        <f t="shared" si="4"/>
        <v>0</v>
      </c>
      <c r="AC56" s="282">
        <f t="shared" si="6"/>
        <v>0</v>
      </c>
    </row>
    <row r="57" spans="1:29" ht="18.75" x14ac:dyDescent="0.25">
      <c r="A57" s="55" t="s">
        <v>136</v>
      </c>
      <c r="B57" s="54" t="s">
        <v>130</v>
      </c>
      <c r="C57" s="283">
        <v>0</v>
      </c>
      <c r="D57" s="283">
        <v>0</v>
      </c>
      <c r="E57" s="282">
        <f t="shared" si="1"/>
        <v>0</v>
      </c>
      <c r="F57" s="282">
        <f t="shared" ref="F57:F63" si="10">E57</f>
        <v>0</v>
      </c>
      <c r="G57" s="284">
        <v>0</v>
      </c>
      <c r="H57" s="284">
        <v>0</v>
      </c>
      <c r="I57" s="284">
        <v>0</v>
      </c>
      <c r="J57" s="284">
        <v>0</v>
      </c>
      <c r="K57" s="284">
        <v>0</v>
      </c>
      <c r="L57" s="284">
        <f>C57</f>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2">
        <f t="shared" si="4"/>
        <v>0</v>
      </c>
      <c r="AC57" s="282">
        <f t="shared" si="6"/>
        <v>0</v>
      </c>
    </row>
    <row r="58" spans="1:29" s="269" customFormat="1" ht="36.75" customHeight="1" x14ac:dyDescent="0.25">
      <c r="A58" s="58" t="s">
        <v>56</v>
      </c>
      <c r="B58" s="73" t="s">
        <v>233</v>
      </c>
      <c r="C58" s="283">
        <v>0</v>
      </c>
      <c r="D58" s="283">
        <v>0</v>
      </c>
      <c r="E58" s="282">
        <f t="shared" si="1"/>
        <v>0</v>
      </c>
      <c r="F58" s="282">
        <f t="shared" si="10"/>
        <v>0</v>
      </c>
      <c r="G58" s="283">
        <v>0</v>
      </c>
      <c r="H58" s="283">
        <v>0</v>
      </c>
      <c r="I58" s="283">
        <v>0</v>
      </c>
      <c r="J58" s="283">
        <v>0</v>
      </c>
      <c r="K58" s="283">
        <v>0</v>
      </c>
      <c r="L58" s="283">
        <v>0</v>
      </c>
      <c r="M58" s="283">
        <v>0</v>
      </c>
      <c r="N58" s="283">
        <v>0</v>
      </c>
      <c r="O58" s="283">
        <v>0</v>
      </c>
      <c r="P58" s="283">
        <v>0</v>
      </c>
      <c r="Q58" s="283">
        <v>0</v>
      </c>
      <c r="R58" s="283">
        <v>0</v>
      </c>
      <c r="S58" s="283">
        <v>0</v>
      </c>
      <c r="T58" s="283">
        <v>0</v>
      </c>
      <c r="U58" s="283">
        <v>0</v>
      </c>
      <c r="V58" s="283">
        <v>0</v>
      </c>
      <c r="W58" s="283">
        <v>0</v>
      </c>
      <c r="X58" s="283">
        <v>0</v>
      </c>
      <c r="Y58" s="283">
        <v>0</v>
      </c>
      <c r="Z58" s="283">
        <v>0</v>
      </c>
      <c r="AA58" s="283">
        <v>0</v>
      </c>
      <c r="AB58" s="282">
        <f t="shared" si="4"/>
        <v>0</v>
      </c>
      <c r="AC58" s="282">
        <f t="shared" si="6"/>
        <v>0</v>
      </c>
    </row>
    <row r="59" spans="1:29" s="269" customFormat="1" x14ac:dyDescent="0.25">
      <c r="A59" s="58" t="s">
        <v>54</v>
      </c>
      <c r="B59" s="57" t="s">
        <v>135</v>
      </c>
      <c r="C59" s="283">
        <v>0</v>
      </c>
      <c r="D59" s="283">
        <v>0</v>
      </c>
      <c r="E59" s="282">
        <f t="shared" si="1"/>
        <v>0</v>
      </c>
      <c r="F59" s="282">
        <f t="shared" si="10"/>
        <v>0</v>
      </c>
      <c r="G59" s="283">
        <v>0</v>
      </c>
      <c r="H59" s="283">
        <v>0</v>
      </c>
      <c r="I59" s="283">
        <v>0</v>
      </c>
      <c r="J59" s="283">
        <v>0</v>
      </c>
      <c r="K59" s="283">
        <v>0</v>
      </c>
      <c r="L59" s="283">
        <v>0</v>
      </c>
      <c r="M59" s="283">
        <v>0</v>
      </c>
      <c r="N59" s="283">
        <v>0</v>
      </c>
      <c r="O59" s="283">
        <v>0</v>
      </c>
      <c r="P59" s="283">
        <v>0</v>
      </c>
      <c r="Q59" s="283">
        <v>0</v>
      </c>
      <c r="R59" s="283">
        <v>0</v>
      </c>
      <c r="S59" s="283">
        <v>0</v>
      </c>
      <c r="T59" s="283">
        <v>0</v>
      </c>
      <c r="U59" s="283">
        <v>0</v>
      </c>
      <c r="V59" s="283">
        <v>0</v>
      </c>
      <c r="W59" s="283">
        <v>0</v>
      </c>
      <c r="X59" s="283">
        <v>0</v>
      </c>
      <c r="Y59" s="283">
        <v>0</v>
      </c>
      <c r="Z59" s="283">
        <v>0</v>
      </c>
      <c r="AA59" s="283">
        <v>0</v>
      </c>
      <c r="AB59" s="282">
        <f t="shared" si="4"/>
        <v>0</v>
      </c>
      <c r="AC59" s="282">
        <f t="shared" si="6"/>
        <v>0</v>
      </c>
    </row>
    <row r="60" spans="1:29" x14ac:dyDescent="0.25">
      <c r="A60" s="55" t="s">
        <v>227</v>
      </c>
      <c r="B60" s="56" t="s">
        <v>156</v>
      </c>
      <c r="C60" s="283">
        <v>0</v>
      </c>
      <c r="D60" s="283">
        <v>0</v>
      </c>
      <c r="E60" s="282">
        <f t="shared" si="1"/>
        <v>0</v>
      </c>
      <c r="F60" s="282">
        <f t="shared" si="10"/>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2">
        <f t="shared" si="4"/>
        <v>0</v>
      </c>
      <c r="AC60" s="282">
        <f t="shared" si="6"/>
        <v>0</v>
      </c>
    </row>
    <row r="61" spans="1:29" x14ac:dyDescent="0.25">
      <c r="A61" s="55" t="s">
        <v>228</v>
      </c>
      <c r="B61" s="56" t="s">
        <v>154</v>
      </c>
      <c r="C61" s="283">
        <v>0</v>
      </c>
      <c r="D61" s="283">
        <v>0</v>
      </c>
      <c r="E61" s="282">
        <f t="shared" si="1"/>
        <v>0</v>
      </c>
      <c r="F61" s="282">
        <f t="shared" si="10"/>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2">
        <f t="shared" si="4"/>
        <v>0</v>
      </c>
      <c r="AC61" s="282">
        <f t="shared" si="6"/>
        <v>0</v>
      </c>
    </row>
    <row r="62" spans="1:29" x14ac:dyDescent="0.25">
      <c r="A62" s="55" t="s">
        <v>229</v>
      </c>
      <c r="B62" s="56" t="s">
        <v>152</v>
      </c>
      <c r="C62" s="283">
        <v>0</v>
      </c>
      <c r="D62" s="283">
        <v>0</v>
      </c>
      <c r="E62" s="282">
        <f t="shared" si="1"/>
        <v>0</v>
      </c>
      <c r="F62" s="282">
        <f t="shared" si="10"/>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2">
        <f t="shared" si="4"/>
        <v>0</v>
      </c>
      <c r="AC62" s="282">
        <f t="shared" si="6"/>
        <v>0</v>
      </c>
    </row>
    <row r="63" spans="1:29" x14ac:dyDescent="0.25">
      <c r="A63" s="55" t="s">
        <v>230</v>
      </c>
      <c r="B63" s="56" t="s">
        <v>232</v>
      </c>
      <c r="C63" s="283">
        <v>0</v>
      </c>
      <c r="D63" s="283">
        <v>0</v>
      </c>
      <c r="E63" s="282">
        <f t="shared" si="1"/>
        <v>0</v>
      </c>
      <c r="F63" s="282">
        <f t="shared" si="10"/>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2">
        <f t="shared" si="4"/>
        <v>0</v>
      </c>
      <c r="AC63" s="282">
        <f t="shared" si="6"/>
        <v>0</v>
      </c>
    </row>
    <row r="64" spans="1:29" ht="18.75" x14ac:dyDescent="0.25">
      <c r="A64" s="55" t="s">
        <v>231</v>
      </c>
      <c r="B64" s="54" t="s">
        <v>130</v>
      </c>
      <c r="C64" s="283">
        <v>0</v>
      </c>
      <c r="D64" s="283">
        <v>0</v>
      </c>
      <c r="E64" s="282">
        <f t="shared" si="1"/>
        <v>0</v>
      </c>
      <c r="F64" s="282">
        <f>E64</f>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2">
        <f t="shared" si="4"/>
        <v>0</v>
      </c>
      <c r="AC64" s="282">
        <f t="shared" si="6"/>
        <v>0</v>
      </c>
    </row>
    <row r="65" spans="1:28" x14ac:dyDescent="0.25">
      <c r="A65" s="51"/>
      <c r="B65" s="52"/>
      <c r="C65" s="52"/>
      <c r="D65" s="270"/>
      <c r="E65" s="52"/>
      <c r="F65" s="52"/>
      <c r="G65" s="52"/>
      <c r="H65" s="52"/>
      <c r="I65" s="52"/>
      <c r="J65" s="52"/>
      <c r="K65" s="52"/>
      <c r="L65" s="51"/>
      <c r="M65" s="51"/>
    </row>
    <row r="66" spans="1:28" ht="54" customHeight="1" x14ac:dyDescent="0.25">
      <c r="B66" s="382"/>
      <c r="C66" s="382"/>
      <c r="D66" s="382"/>
      <c r="E66" s="382"/>
      <c r="F66" s="382"/>
      <c r="G66" s="382"/>
      <c r="H66" s="382"/>
      <c r="I66" s="382"/>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82"/>
      <c r="C68" s="382"/>
      <c r="D68" s="382"/>
      <c r="E68" s="382"/>
      <c r="F68" s="382"/>
      <c r="G68" s="382"/>
      <c r="H68" s="382"/>
      <c r="I68" s="382"/>
      <c r="J68" s="48"/>
      <c r="K68" s="48"/>
    </row>
    <row r="70" spans="1:28" ht="36.75" customHeight="1" x14ac:dyDescent="0.25">
      <c r="B70" s="382"/>
      <c r="C70" s="382"/>
      <c r="D70" s="382"/>
      <c r="E70" s="382"/>
      <c r="F70" s="382"/>
      <c r="G70" s="382"/>
      <c r="H70" s="382"/>
      <c r="I70" s="382"/>
      <c r="J70" s="48"/>
      <c r="K70" s="48"/>
    </row>
    <row r="71" spans="1:28" x14ac:dyDescent="0.25">
      <c r="N71" s="49"/>
    </row>
    <row r="72" spans="1:28" ht="51" customHeight="1" x14ac:dyDescent="0.25">
      <c r="B72" s="382"/>
      <c r="C72" s="382"/>
      <c r="D72" s="382"/>
      <c r="E72" s="382"/>
      <c r="F72" s="382"/>
      <c r="G72" s="382"/>
      <c r="H72" s="382"/>
      <c r="I72" s="382"/>
      <c r="J72" s="48"/>
      <c r="K72" s="48"/>
      <c r="N72" s="49"/>
    </row>
    <row r="73" spans="1:28" ht="32.25" customHeight="1" x14ac:dyDescent="0.25">
      <c r="B73" s="382"/>
      <c r="C73" s="382"/>
      <c r="D73" s="382"/>
      <c r="E73" s="382"/>
      <c r="F73" s="382"/>
      <c r="G73" s="382"/>
      <c r="H73" s="382"/>
      <c r="I73" s="382"/>
      <c r="J73" s="48"/>
      <c r="K73" s="48"/>
    </row>
    <row r="74" spans="1:28" ht="51.75" customHeight="1" x14ac:dyDescent="0.25">
      <c r="B74" s="382"/>
      <c r="C74" s="382"/>
      <c r="D74" s="382"/>
      <c r="E74" s="382"/>
      <c r="F74" s="382"/>
      <c r="G74" s="382"/>
      <c r="H74" s="382"/>
      <c r="I74" s="382"/>
      <c r="J74" s="48"/>
      <c r="K74" s="48"/>
    </row>
    <row r="75" spans="1:28" ht="21.75" customHeight="1" x14ac:dyDescent="0.25">
      <c r="B75" s="383"/>
      <c r="C75" s="383"/>
      <c r="D75" s="383"/>
      <c r="E75" s="383"/>
      <c r="F75" s="383"/>
      <c r="G75" s="383"/>
      <c r="H75" s="383"/>
      <c r="I75" s="383"/>
      <c r="J75" s="135"/>
      <c r="K75" s="135"/>
    </row>
    <row r="76" spans="1:28" ht="23.25" customHeight="1" x14ac:dyDescent="0.25"/>
    <row r="77" spans="1:28" ht="18.75" customHeight="1" x14ac:dyDescent="0.25">
      <c r="B77" s="381"/>
      <c r="C77" s="381"/>
      <c r="D77" s="381"/>
      <c r="E77" s="381"/>
      <c r="F77" s="381"/>
      <c r="G77" s="381"/>
      <c r="H77" s="381"/>
      <c r="I77" s="381"/>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abSelected="1" topLeftCell="A31" zoomScale="70" zoomScaleNormal="70" zoomScaleSheetLayoutView="70" workbookViewId="0">
      <selection activeCell="D53" sqref="D53"/>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9" style="47" customWidth="1"/>
    <col min="6" max="6" width="22.140625" style="47" customWidth="1"/>
    <col min="7" max="7" width="19.85546875" style="47" hidden="1" customWidth="1"/>
    <col min="8" max="8" width="16.42578125" style="47" customWidth="1"/>
    <col min="9" max="24" width="9.140625" style="47" customWidth="1"/>
    <col min="25" max="25" width="10.28515625" style="47" customWidth="1"/>
    <col min="26" max="26" width="10.140625" style="47" customWidth="1"/>
    <col min="27" max="28" width="9.140625" style="47"/>
    <col min="29" max="29" width="15" style="47" customWidth="1"/>
    <col min="30" max="30" width="14.7109375" style="47" customWidth="1"/>
    <col min="31" max="16384" width="9.140625" style="47"/>
  </cols>
  <sheetData>
    <row r="1" spans="1:26" ht="18.75" x14ac:dyDescent="0.25">
      <c r="Z1" s="29" t="s">
        <v>66</v>
      </c>
    </row>
    <row r="2" spans="1:26" ht="18.75" x14ac:dyDescent="0.3">
      <c r="Z2" s="13" t="s">
        <v>8</v>
      </c>
    </row>
    <row r="3" spans="1:26" ht="18.75" x14ac:dyDescent="0.3">
      <c r="Z3" s="13" t="s">
        <v>65</v>
      </c>
    </row>
    <row r="4" spans="1:26" ht="18.75" customHeight="1" x14ac:dyDescent="0.25">
      <c r="A4" s="319" t="str">
        <f>'6.1. Паспорт сетевой график'!A5:K5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5" spans="1:26" ht="18.75" x14ac:dyDescent="0.3">
      <c r="Z5" s="13"/>
    </row>
    <row r="6" spans="1:26"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row>
    <row r="7" spans="1:26" ht="18.75" x14ac:dyDescent="0.25">
      <c r="A7" s="279"/>
      <c r="B7" s="279"/>
      <c r="C7" s="279"/>
      <c r="D7" s="279"/>
      <c r="E7" s="279"/>
      <c r="F7" s="279"/>
      <c r="G7" s="279"/>
      <c r="H7" s="279"/>
      <c r="I7" s="280"/>
      <c r="J7" s="280"/>
      <c r="K7" s="280"/>
      <c r="L7" s="280"/>
      <c r="M7" s="280"/>
      <c r="N7" s="280"/>
      <c r="O7" s="280"/>
      <c r="P7" s="280"/>
      <c r="Q7" s="280"/>
      <c r="R7" s="280"/>
      <c r="S7" s="280"/>
      <c r="T7" s="280"/>
      <c r="U7" s="280"/>
      <c r="V7" s="280"/>
      <c r="W7" s="280"/>
      <c r="X7" s="280"/>
      <c r="Y7" s="280"/>
      <c r="Z7" s="280"/>
    </row>
    <row r="8" spans="1:26" x14ac:dyDescent="0.25">
      <c r="A8" s="399" t="str">
        <f>'6.1. Паспорт сетевой график'!A9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row>
    <row r="9" spans="1:26"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c r="V9" s="388"/>
      <c r="W9" s="388"/>
      <c r="X9" s="388"/>
      <c r="Y9" s="388"/>
      <c r="Z9" s="388"/>
    </row>
    <row r="10" spans="1:26" ht="18.75" x14ac:dyDescent="0.25">
      <c r="A10" s="279"/>
      <c r="B10" s="279"/>
      <c r="C10" s="279"/>
      <c r="D10" s="279"/>
      <c r="E10" s="279"/>
      <c r="F10" s="279"/>
      <c r="G10" s="279"/>
      <c r="H10" s="279"/>
      <c r="I10" s="280"/>
      <c r="J10" s="280"/>
      <c r="K10" s="280"/>
      <c r="L10" s="280"/>
      <c r="M10" s="280"/>
      <c r="N10" s="280"/>
      <c r="O10" s="280"/>
      <c r="P10" s="280"/>
      <c r="Q10" s="280"/>
      <c r="R10" s="280"/>
      <c r="S10" s="280"/>
      <c r="T10" s="280"/>
      <c r="U10" s="280"/>
      <c r="V10" s="280"/>
      <c r="W10" s="280"/>
      <c r="X10" s="280"/>
      <c r="Y10" s="280"/>
      <c r="Z10" s="280"/>
    </row>
    <row r="11" spans="1:26" x14ac:dyDescent="0.25">
      <c r="A11" s="399" t="str">
        <f>'6.1. Паспорт сетевой график'!A12</f>
        <v>L 21-04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row>
    <row r="12" spans="1:26"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row>
    <row r="13" spans="1:26" ht="16.5" customHeight="1" x14ac:dyDescent="0.3">
      <c r="A13" s="281"/>
      <c r="B13" s="281"/>
      <c r="C13" s="281"/>
      <c r="D13" s="281"/>
      <c r="E13" s="281"/>
      <c r="F13" s="281"/>
      <c r="G13" s="281"/>
      <c r="H13" s="281"/>
      <c r="I13" s="62"/>
      <c r="J13" s="62"/>
      <c r="K13" s="62"/>
      <c r="L13" s="62"/>
      <c r="M13" s="62"/>
      <c r="N13" s="62"/>
      <c r="O13" s="62"/>
      <c r="P13" s="62"/>
      <c r="Q13" s="62"/>
      <c r="R13" s="62"/>
      <c r="S13" s="62"/>
      <c r="T13" s="62"/>
      <c r="U13" s="62"/>
      <c r="V13" s="62"/>
      <c r="W13" s="62"/>
      <c r="X13" s="62"/>
      <c r="Y13" s="62"/>
      <c r="Z13" s="62"/>
    </row>
    <row r="14" spans="1:26" ht="36" customHeight="1" x14ac:dyDescent="0.25">
      <c r="A14" s="387"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row>
    <row r="15" spans="1:26"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row>
    <row r="16" spans="1:26"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row>
    <row r="18" spans="1:31" x14ac:dyDescent="0.25">
      <c r="A18" s="390" t="s">
        <v>500</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row>
    <row r="20" spans="1:31" ht="33" customHeight="1" x14ac:dyDescent="0.25">
      <c r="A20" s="377" t="s">
        <v>191</v>
      </c>
      <c r="B20" s="377" t="s">
        <v>190</v>
      </c>
      <c r="C20" s="375" t="s">
        <v>189</v>
      </c>
      <c r="D20" s="375"/>
      <c r="E20" s="380" t="s">
        <v>188</v>
      </c>
      <c r="F20" s="380"/>
      <c r="G20" s="377" t="s">
        <v>628</v>
      </c>
      <c r="H20" s="377" t="s">
        <v>627</v>
      </c>
      <c r="I20" s="401">
        <v>2025</v>
      </c>
      <c r="J20" s="402"/>
      <c r="K20" s="402"/>
      <c r="L20" s="403"/>
      <c r="M20" s="401">
        <v>2026</v>
      </c>
      <c r="N20" s="402"/>
      <c r="O20" s="402"/>
      <c r="P20" s="403"/>
      <c r="Q20" s="401">
        <v>2027</v>
      </c>
      <c r="R20" s="402"/>
      <c r="S20" s="402"/>
      <c r="T20" s="403"/>
      <c r="U20" s="401">
        <v>2028</v>
      </c>
      <c r="V20" s="402"/>
      <c r="W20" s="402"/>
      <c r="X20" s="403"/>
      <c r="Y20" s="404">
        <v>2029</v>
      </c>
      <c r="Z20" s="404"/>
      <c r="AA20" s="404"/>
      <c r="AB20" s="404"/>
      <c r="AC20" s="400" t="s">
        <v>186</v>
      </c>
      <c r="AD20" s="400"/>
    </row>
    <row r="21" spans="1:31" ht="99.75" customHeight="1" x14ac:dyDescent="0.25">
      <c r="A21" s="378"/>
      <c r="B21" s="378"/>
      <c r="C21" s="375"/>
      <c r="D21" s="375"/>
      <c r="E21" s="380"/>
      <c r="F21" s="380"/>
      <c r="G21" s="378"/>
      <c r="H21" s="378"/>
      <c r="I21" s="400" t="s">
        <v>2</v>
      </c>
      <c r="J21" s="400"/>
      <c r="K21" s="400" t="s">
        <v>186</v>
      </c>
      <c r="L21" s="400"/>
      <c r="M21" s="400" t="s">
        <v>2</v>
      </c>
      <c r="N21" s="400"/>
      <c r="O21" s="400" t="s">
        <v>186</v>
      </c>
      <c r="P21" s="400"/>
      <c r="Q21" s="400" t="s">
        <v>2</v>
      </c>
      <c r="R21" s="400"/>
      <c r="S21" s="400" t="s">
        <v>186</v>
      </c>
      <c r="T21" s="400"/>
      <c r="U21" s="400" t="s">
        <v>2</v>
      </c>
      <c r="V21" s="400"/>
      <c r="W21" s="400" t="s">
        <v>186</v>
      </c>
      <c r="X21" s="400"/>
      <c r="Y21" s="400" t="s">
        <v>2</v>
      </c>
      <c r="Z21" s="400"/>
      <c r="AA21" s="400" t="s">
        <v>186</v>
      </c>
      <c r="AB21" s="400"/>
      <c r="AC21" s="400"/>
      <c r="AD21" s="400"/>
    </row>
    <row r="22" spans="1:31" ht="89.25" customHeight="1" x14ac:dyDescent="0.25">
      <c r="A22" s="379"/>
      <c r="B22" s="379"/>
      <c r="C22" s="271" t="s">
        <v>2</v>
      </c>
      <c r="D22" s="271" t="s">
        <v>186</v>
      </c>
      <c r="E22" s="60" t="s">
        <v>625</v>
      </c>
      <c r="F22" s="60" t="s">
        <v>625</v>
      </c>
      <c r="G22" s="379"/>
      <c r="H22" s="379"/>
      <c r="I22" s="292" t="s">
        <v>479</v>
      </c>
      <c r="J22" s="292" t="s">
        <v>480</v>
      </c>
      <c r="K22" s="292" t="s">
        <v>479</v>
      </c>
      <c r="L22" s="292" t="s">
        <v>480</v>
      </c>
      <c r="M22" s="292" t="s">
        <v>479</v>
      </c>
      <c r="N22" s="292" t="s">
        <v>480</v>
      </c>
      <c r="O22" s="292" t="s">
        <v>479</v>
      </c>
      <c r="P22" s="292" t="s">
        <v>480</v>
      </c>
      <c r="Q22" s="292" t="s">
        <v>479</v>
      </c>
      <c r="R22" s="292" t="s">
        <v>480</v>
      </c>
      <c r="S22" s="292" t="s">
        <v>479</v>
      </c>
      <c r="T22" s="292" t="s">
        <v>480</v>
      </c>
      <c r="U22" s="292" t="s">
        <v>479</v>
      </c>
      <c r="V22" s="292" t="s">
        <v>480</v>
      </c>
      <c r="W22" s="292" t="s">
        <v>479</v>
      </c>
      <c r="X22" s="292" t="s">
        <v>480</v>
      </c>
      <c r="Y22" s="292" t="s">
        <v>479</v>
      </c>
      <c r="Z22" s="292" t="s">
        <v>480</v>
      </c>
      <c r="AA22" s="292" t="s">
        <v>479</v>
      </c>
      <c r="AB22" s="292" t="s">
        <v>480</v>
      </c>
      <c r="AC22" s="271" t="s">
        <v>2</v>
      </c>
      <c r="AD22" s="271" t="s">
        <v>186</v>
      </c>
    </row>
    <row r="23" spans="1:31" ht="19.5" customHeight="1" x14ac:dyDescent="0.25">
      <c r="A23" s="53">
        <v>1</v>
      </c>
      <c r="B23" s="53">
        <v>2</v>
      </c>
      <c r="C23" s="53">
        <v>3</v>
      </c>
      <c r="D23" s="53">
        <v>4</v>
      </c>
      <c r="E23" s="53">
        <v>5</v>
      </c>
      <c r="F23" s="53">
        <v>6</v>
      </c>
      <c r="G23" s="53">
        <f>F23+1</f>
        <v>7</v>
      </c>
      <c r="H23" s="53">
        <f>F23+1</f>
        <v>7</v>
      </c>
      <c r="I23" s="53">
        <f t="shared" ref="I23:X23" si="0">H23+1</f>
        <v>8</v>
      </c>
      <c r="J23" s="53">
        <f t="shared" si="0"/>
        <v>9</v>
      </c>
      <c r="K23" s="53">
        <f t="shared" si="0"/>
        <v>10</v>
      </c>
      <c r="L23" s="53">
        <f t="shared" si="0"/>
        <v>11</v>
      </c>
      <c r="M23" s="53">
        <f t="shared" si="0"/>
        <v>12</v>
      </c>
      <c r="N23" s="53">
        <f t="shared" si="0"/>
        <v>13</v>
      </c>
      <c r="O23" s="53">
        <f t="shared" si="0"/>
        <v>14</v>
      </c>
      <c r="P23" s="53">
        <f t="shared" si="0"/>
        <v>15</v>
      </c>
      <c r="Q23" s="53">
        <f t="shared" si="0"/>
        <v>16</v>
      </c>
      <c r="R23" s="53">
        <f t="shared" si="0"/>
        <v>17</v>
      </c>
      <c r="S23" s="53">
        <f t="shared" si="0"/>
        <v>18</v>
      </c>
      <c r="T23" s="53">
        <f t="shared" si="0"/>
        <v>19</v>
      </c>
      <c r="U23" s="53">
        <f t="shared" si="0"/>
        <v>20</v>
      </c>
      <c r="V23" s="53">
        <f t="shared" si="0"/>
        <v>21</v>
      </c>
      <c r="W23" s="53">
        <f t="shared" si="0"/>
        <v>22</v>
      </c>
      <c r="X23" s="53">
        <f t="shared" si="0"/>
        <v>23</v>
      </c>
      <c r="Y23" s="53">
        <f t="shared" ref="Y23" si="1">X23+1</f>
        <v>24</v>
      </c>
      <c r="Z23" s="53">
        <f t="shared" ref="Z23" si="2">Y23+1</f>
        <v>25</v>
      </c>
      <c r="AA23" s="53">
        <f t="shared" ref="AA23" si="3">Z23+1</f>
        <v>26</v>
      </c>
      <c r="AB23" s="53">
        <f t="shared" ref="AB23" si="4">AA23+1</f>
        <v>27</v>
      </c>
      <c r="AC23" s="53">
        <f t="shared" ref="AC23" si="5">AB23+1</f>
        <v>28</v>
      </c>
      <c r="AD23" s="53">
        <f t="shared" ref="AD23" si="6">AC23+1</f>
        <v>29</v>
      </c>
    </row>
    <row r="24" spans="1:31" ht="47.25" customHeight="1" x14ac:dyDescent="0.25">
      <c r="A24" s="58">
        <v>1</v>
      </c>
      <c r="B24" s="57" t="s">
        <v>185</v>
      </c>
      <c r="C24" s="293">
        <v>8.4741075840000004</v>
      </c>
      <c r="D24" s="293">
        <v>16.853549470000001</v>
      </c>
      <c r="E24" s="293">
        <f>D24-G24</f>
        <v>16.027679470000002</v>
      </c>
      <c r="F24" s="293">
        <f>E24</f>
        <v>16.027679470000002</v>
      </c>
      <c r="G24" s="286">
        <f>G27</f>
        <v>0.82586999999999999</v>
      </c>
      <c r="H24" s="293">
        <f>F24</f>
        <v>16.027679470000002</v>
      </c>
      <c r="I24" s="286">
        <v>0</v>
      </c>
      <c r="J24" s="286">
        <f t="shared" ref="J24:N24" si="7">SUM(J25:J29)</f>
        <v>0</v>
      </c>
      <c r="K24" s="286" t="s">
        <v>587</v>
      </c>
      <c r="L24" s="286" t="s">
        <v>587</v>
      </c>
      <c r="M24" s="286">
        <v>0</v>
      </c>
      <c r="N24" s="286">
        <f t="shared" si="7"/>
        <v>0</v>
      </c>
      <c r="O24" s="286" t="s">
        <v>587</v>
      </c>
      <c r="P24" s="286" t="s">
        <v>587</v>
      </c>
      <c r="Q24" s="286">
        <v>0</v>
      </c>
      <c r="R24" s="286">
        <v>0</v>
      </c>
      <c r="S24" s="286" t="s">
        <v>587</v>
      </c>
      <c r="T24" s="286" t="s">
        <v>587</v>
      </c>
      <c r="U24" s="286">
        <v>0</v>
      </c>
      <c r="V24" s="286">
        <v>0</v>
      </c>
      <c r="W24" s="286" t="s">
        <v>587</v>
      </c>
      <c r="X24" s="286" t="s">
        <v>587</v>
      </c>
      <c r="Y24" s="286">
        <v>0</v>
      </c>
      <c r="Z24" s="286">
        <v>0</v>
      </c>
      <c r="AA24" s="286" t="s">
        <v>587</v>
      </c>
      <c r="AB24" s="286" t="s">
        <v>587</v>
      </c>
      <c r="AC24" s="286">
        <v>0</v>
      </c>
      <c r="AD24" s="286" t="s">
        <v>587</v>
      </c>
      <c r="AE24" s="315">
        <f>D24-E24</f>
        <v>0.82586999999999833</v>
      </c>
    </row>
    <row r="25" spans="1:31" ht="24" customHeight="1" x14ac:dyDescent="0.25">
      <c r="A25" s="55" t="s">
        <v>184</v>
      </c>
      <c r="B25" s="35" t="s">
        <v>183</v>
      </c>
      <c r="C25" s="293">
        <v>0</v>
      </c>
      <c r="D25" s="293">
        <v>0</v>
      </c>
      <c r="E25" s="293">
        <f t="shared" ref="E25:E64" si="8">D25-G25</f>
        <v>0</v>
      </c>
      <c r="F25" s="293">
        <f t="shared" ref="F25:F64" si="9">E25</f>
        <v>0</v>
      </c>
      <c r="G25" s="286">
        <v>0</v>
      </c>
      <c r="H25" s="293">
        <f t="shared" ref="H25:H64" si="10">F25</f>
        <v>0</v>
      </c>
      <c r="I25" s="286">
        <v>0</v>
      </c>
      <c r="J25" s="286">
        <v>0</v>
      </c>
      <c r="K25" s="286" t="s">
        <v>587</v>
      </c>
      <c r="L25" s="286" t="s">
        <v>587</v>
      </c>
      <c r="M25" s="286">
        <v>0</v>
      </c>
      <c r="N25" s="286">
        <v>0</v>
      </c>
      <c r="O25" s="286" t="s">
        <v>587</v>
      </c>
      <c r="P25" s="286" t="s">
        <v>587</v>
      </c>
      <c r="Q25" s="286">
        <v>0</v>
      </c>
      <c r="R25" s="286">
        <v>0</v>
      </c>
      <c r="S25" s="286" t="s">
        <v>587</v>
      </c>
      <c r="T25" s="286" t="s">
        <v>587</v>
      </c>
      <c r="U25" s="286">
        <v>0</v>
      </c>
      <c r="V25" s="286">
        <v>0</v>
      </c>
      <c r="W25" s="286" t="s">
        <v>587</v>
      </c>
      <c r="X25" s="286" t="s">
        <v>587</v>
      </c>
      <c r="Y25" s="286">
        <v>0</v>
      </c>
      <c r="Z25" s="286">
        <v>0</v>
      </c>
      <c r="AA25" s="286" t="s">
        <v>587</v>
      </c>
      <c r="AB25" s="286" t="s">
        <v>587</v>
      </c>
      <c r="AC25" s="286">
        <v>0</v>
      </c>
      <c r="AD25" s="286" t="s">
        <v>587</v>
      </c>
    </row>
    <row r="26" spans="1:31" x14ac:dyDescent="0.25">
      <c r="A26" s="55" t="s">
        <v>182</v>
      </c>
      <c r="B26" s="35" t="s">
        <v>181</v>
      </c>
      <c r="C26" s="293">
        <v>0</v>
      </c>
      <c r="D26" s="293">
        <v>0</v>
      </c>
      <c r="E26" s="293">
        <f t="shared" si="8"/>
        <v>0</v>
      </c>
      <c r="F26" s="293">
        <f t="shared" si="9"/>
        <v>0</v>
      </c>
      <c r="G26" s="286">
        <v>0</v>
      </c>
      <c r="H26" s="293">
        <f t="shared" si="10"/>
        <v>0</v>
      </c>
      <c r="I26" s="286">
        <v>0</v>
      </c>
      <c r="J26" s="286">
        <v>0</v>
      </c>
      <c r="K26" s="286" t="s">
        <v>587</v>
      </c>
      <c r="L26" s="286" t="s">
        <v>587</v>
      </c>
      <c r="M26" s="286">
        <v>0</v>
      </c>
      <c r="N26" s="286">
        <v>0</v>
      </c>
      <c r="O26" s="286" t="s">
        <v>587</v>
      </c>
      <c r="P26" s="286" t="s">
        <v>587</v>
      </c>
      <c r="Q26" s="286">
        <v>0</v>
      </c>
      <c r="R26" s="286">
        <v>0</v>
      </c>
      <c r="S26" s="286" t="s">
        <v>587</v>
      </c>
      <c r="T26" s="286" t="s">
        <v>587</v>
      </c>
      <c r="U26" s="286">
        <v>0</v>
      </c>
      <c r="V26" s="286">
        <v>0</v>
      </c>
      <c r="W26" s="286" t="s">
        <v>587</v>
      </c>
      <c r="X26" s="286" t="s">
        <v>587</v>
      </c>
      <c r="Y26" s="286">
        <v>0</v>
      </c>
      <c r="Z26" s="286">
        <v>0</v>
      </c>
      <c r="AA26" s="286" t="s">
        <v>587</v>
      </c>
      <c r="AB26" s="286" t="s">
        <v>587</v>
      </c>
      <c r="AC26" s="286">
        <v>0</v>
      </c>
      <c r="AD26" s="286" t="s">
        <v>587</v>
      </c>
    </row>
    <row r="27" spans="1:31" ht="31.5" x14ac:dyDescent="0.25">
      <c r="A27" s="55" t="s">
        <v>180</v>
      </c>
      <c r="B27" s="35" t="s">
        <v>435</v>
      </c>
      <c r="C27" s="293">
        <v>8.4741075840000004</v>
      </c>
      <c r="D27" s="293">
        <v>16.853549470000001</v>
      </c>
      <c r="E27" s="293">
        <f t="shared" si="8"/>
        <v>16.027679470000002</v>
      </c>
      <c r="F27" s="293">
        <f t="shared" si="9"/>
        <v>16.027679470000002</v>
      </c>
      <c r="G27" s="286">
        <v>0.82586999999999999</v>
      </c>
      <c r="H27" s="293">
        <f t="shared" si="10"/>
        <v>16.027679470000002</v>
      </c>
      <c r="I27" s="286">
        <v>0</v>
      </c>
      <c r="J27" s="286">
        <v>0</v>
      </c>
      <c r="K27" s="286" t="s">
        <v>587</v>
      </c>
      <c r="L27" s="286" t="s">
        <v>587</v>
      </c>
      <c r="M27" s="286">
        <v>0</v>
      </c>
      <c r="N27" s="286">
        <v>0</v>
      </c>
      <c r="O27" s="286" t="s">
        <v>587</v>
      </c>
      <c r="P27" s="286" t="s">
        <v>587</v>
      </c>
      <c r="Q27" s="286">
        <v>0</v>
      </c>
      <c r="R27" s="286">
        <v>0</v>
      </c>
      <c r="S27" s="286" t="s">
        <v>587</v>
      </c>
      <c r="T27" s="286" t="s">
        <v>587</v>
      </c>
      <c r="U27" s="286">
        <v>0</v>
      </c>
      <c r="V27" s="286">
        <v>0</v>
      </c>
      <c r="W27" s="286" t="s">
        <v>587</v>
      </c>
      <c r="X27" s="286" t="s">
        <v>587</v>
      </c>
      <c r="Y27" s="286">
        <v>0</v>
      </c>
      <c r="Z27" s="286">
        <v>0</v>
      </c>
      <c r="AA27" s="286" t="s">
        <v>587</v>
      </c>
      <c r="AB27" s="286" t="s">
        <v>587</v>
      </c>
      <c r="AC27" s="286">
        <v>0</v>
      </c>
      <c r="AD27" s="286" t="s">
        <v>587</v>
      </c>
    </row>
    <row r="28" spans="1:31" x14ac:dyDescent="0.25">
      <c r="A28" s="55" t="s">
        <v>179</v>
      </c>
      <c r="B28" s="35" t="s">
        <v>541</v>
      </c>
      <c r="C28" s="293">
        <v>0</v>
      </c>
      <c r="D28" s="293">
        <v>0</v>
      </c>
      <c r="E28" s="293">
        <f t="shared" si="8"/>
        <v>0</v>
      </c>
      <c r="F28" s="293">
        <f t="shared" si="9"/>
        <v>0</v>
      </c>
      <c r="G28" s="286">
        <v>0</v>
      </c>
      <c r="H28" s="293">
        <f t="shared" si="10"/>
        <v>0</v>
      </c>
      <c r="I28" s="286">
        <v>0</v>
      </c>
      <c r="J28" s="286">
        <v>0</v>
      </c>
      <c r="K28" s="286" t="s">
        <v>587</v>
      </c>
      <c r="L28" s="286" t="s">
        <v>587</v>
      </c>
      <c r="M28" s="286">
        <v>0</v>
      </c>
      <c r="N28" s="286">
        <v>0</v>
      </c>
      <c r="O28" s="286" t="s">
        <v>587</v>
      </c>
      <c r="P28" s="286" t="s">
        <v>587</v>
      </c>
      <c r="Q28" s="286">
        <v>0</v>
      </c>
      <c r="R28" s="286">
        <v>0</v>
      </c>
      <c r="S28" s="286" t="s">
        <v>587</v>
      </c>
      <c r="T28" s="286" t="s">
        <v>587</v>
      </c>
      <c r="U28" s="286">
        <v>0</v>
      </c>
      <c r="V28" s="286">
        <v>0</v>
      </c>
      <c r="W28" s="286" t="s">
        <v>587</v>
      </c>
      <c r="X28" s="286" t="s">
        <v>587</v>
      </c>
      <c r="Y28" s="286">
        <v>0</v>
      </c>
      <c r="Z28" s="286">
        <v>0</v>
      </c>
      <c r="AA28" s="286" t="s">
        <v>587</v>
      </c>
      <c r="AB28" s="286" t="s">
        <v>587</v>
      </c>
      <c r="AC28" s="286">
        <v>0</v>
      </c>
      <c r="AD28" s="286" t="s">
        <v>587</v>
      </c>
    </row>
    <row r="29" spans="1:31" x14ac:dyDescent="0.25">
      <c r="A29" s="55" t="s">
        <v>178</v>
      </c>
      <c r="B29" s="59" t="s">
        <v>177</v>
      </c>
      <c r="C29" s="293">
        <v>0</v>
      </c>
      <c r="D29" s="293">
        <v>0</v>
      </c>
      <c r="E29" s="293">
        <f t="shared" si="8"/>
        <v>0</v>
      </c>
      <c r="F29" s="293">
        <f t="shared" si="9"/>
        <v>0</v>
      </c>
      <c r="G29" s="286">
        <v>0</v>
      </c>
      <c r="H29" s="293">
        <f t="shared" si="10"/>
        <v>0</v>
      </c>
      <c r="I29" s="286">
        <v>0</v>
      </c>
      <c r="J29" s="286">
        <v>0</v>
      </c>
      <c r="K29" s="286" t="s">
        <v>587</v>
      </c>
      <c r="L29" s="286" t="s">
        <v>587</v>
      </c>
      <c r="M29" s="286">
        <v>0</v>
      </c>
      <c r="N29" s="286">
        <v>0</v>
      </c>
      <c r="O29" s="286" t="s">
        <v>587</v>
      </c>
      <c r="P29" s="286" t="s">
        <v>587</v>
      </c>
      <c r="Q29" s="286">
        <v>0</v>
      </c>
      <c r="R29" s="286">
        <v>0</v>
      </c>
      <c r="S29" s="286" t="s">
        <v>587</v>
      </c>
      <c r="T29" s="286" t="s">
        <v>587</v>
      </c>
      <c r="U29" s="286">
        <v>0</v>
      </c>
      <c r="V29" s="286">
        <v>0</v>
      </c>
      <c r="W29" s="286" t="s">
        <v>587</v>
      </c>
      <c r="X29" s="286" t="s">
        <v>587</v>
      </c>
      <c r="Y29" s="286">
        <v>0</v>
      </c>
      <c r="Z29" s="286">
        <v>0</v>
      </c>
      <c r="AA29" s="286" t="s">
        <v>587</v>
      </c>
      <c r="AB29" s="286" t="s">
        <v>587</v>
      </c>
      <c r="AC29" s="286">
        <v>0</v>
      </c>
      <c r="AD29" s="286" t="s">
        <v>587</v>
      </c>
    </row>
    <row r="30" spans="1:31" s="269" customFormat="1" ht="47.25" x14ac:dyDescent="0.25">
      <c r="A30" s="58" t="s">
        <v>61</v>
      </c>
      <c r="B30" s="57" t="s">
        <v>176</v>
      </c>
      <c r="C30" s="293">
        <v>7.0617563200000006</v>
      </c>
      <c r="D30" s="293">
        <v>14.895961768333333</v>
      </c>
      <c r="E30" s="293">
        <f t="shared" si="8"/>
        <v>14.109294768333333</v>
      </c>
      <c r="F30" s="293">
        <f t="shared" si="9"/>
        <v>14.109294768333333</v>
      </c>
      <c r="G30" s="286">
        <v>0.78666700000000001</v>
      </c>
      <c r="H30" s="293">
        <f t="shared" si="10"/>
        <v>14.109294768333333</v>
      </c>
      <c r="I30" s="286">
        <v>0</v>
      </c>
      <c r="J30" s="286">
        <f t="shared" ref="J30:N30" si="11">SUM(J31:J34)</f>
        <v>0</v>
      </c>
      <c r="K30" s="286" t="s">
        <v>587</v>
      </c>
      <c r="L30" s="286" t="s">
        <v>587</v>
      </c>
      <c r="M30" s="286">
        <v>0</v>
      </c>
      <c r="N30" s="286">
        <f t="shared" si="11"/>
        <v>0</v>
      </c>
      <c r="O30" s="286" t="s">
        <v>587</v>
      </c>
      <c r="P30" s="286" t="s">
        <v>587</v>
      </c>
      <c r="Q30" s="286">
        <v>0</v>
      </c>
      <c r="R30" s="286">
        <v>0</v>
      </c>
      <c r="S30" s="286" t="s">
        <v>587</v>
      </c>
      <c r="T30" s="286" t="s">
        <v>587</v>
      </c>
      <c r="U30" s="286">
        <v>0</v>
      </c>
      <c r="V30" s="286">
        <v>0</v>
      </c>
      <c r="W30" s="286" t="s">
        <v>587</v>
      </c>
      <c r="X30" s="286" t="s">
        <v>587</v>
      </c>
      <c r="Y30" s="286">
        <v>0</v>
      </c>
      <c r="Z30" s="286">
        <v>0</v>
      </c>
      <c r="AA30" s="286" t="s">
        <v>587</v>
      </c>
      <c r="AB30" s="286" t="s">
        <v>587</v>
      </c>
      <c r="AC30" s="286">
        <v>0</v>
      </c>
      <c r="AD30" s="286" t="s">
        <v>587</v>
      </c>
    </row>
    <row r="31" spans="1:31" x14ac:dyDescent="0.25">
      <c r="A31" s="58" t="s">
        <v>175</v>
      </c>
      <c r="B31" s="35" t="s">
        <v>174</v>
      </c>
      <c r="C31" s="293">
        <v>0.33719164000000001</v>
      </c>
      <c r="D31" s="293">
        <v>0.55000000000000004</v>
      </c>
      <c r="E31" s="293">
        <f t="shared" si="8"/>
        <v>0</v>
      </c>
      <c r="F31" s="293">
        <f t="shared" si="9"/>
        <v>0</v>
      </c>
      <c r="G31" s="286">
        <v>0.55000000000000004</v>
      </c>
      <c r="H31" s="293">
        <f t="shared" si="10"/>
        <v>0</v>
      </c>
      <c r="I31" s="286">
        <v>0</v>
      </c>
      <c r="J31" s="286">
        <v>0</v>
      </c>
      <c r="K31" s="286" t="s">
        <v>587</v>
      </c>
      <c r="L31" s="286" t="s">
        <v>587</v>
      </c>
      <c r="M31" s="286">
        <v>0</v>
      </c>
      <c r="N31" s="286">
        <v>0</v>
      </c>
      <c r="O31" s="286" t="s">
        <v>587</v>
      </c>
      <c r="P31" s="286" t="s">
        <v>587</v>
      </c>
      <c r="Q31" s="286">
        <v>0</v>
      </c>
      <c r="R31" s="286">
        <v>0</v>
      </c>
      <c r="S31" s="286" t="s">
        <v>587</v>
      </c>
      <c r="T31" s="286" t="s">
        <v>587</v>
      </c>
      <c r="U31" s="286">
        <v>0</v>
      </c>
      <c r="V31" s="286">
        <v>0</v>
      </c>
      <c r="W31" s="286" t="s">
        <v>587</v>
      </c>
      <c r="X31" s="286" t="s">
        <v>587</v>
      </c>
      <c r="Y31" s="286">
        <v>0</v>
      </c>
      <c r="Z31" s="286">
        <v>0</v>
      </c>
      <c r="AA31" s="286" t="s">
        <v>587</v>
      </c>
      <c r="AB31" s="286" t="s">
        <v>587</v>
      </c>
      <c r="AC31" s="286">
        <v>0</v>
      </c>
      <c r="AD31" s="286" t="s">
        <v>587</v>
      </c>
    </row>
    <row r="32" spans="1:31" ht="31.5" x14ac:dyDescent="0.25">
      <c r="A32" s="58" t="s">
        <v>173</v>
      </c>
      <c r="B32" s="35" t="s">
        <v>172</v>
      </c>
      <c r="C32" s="293">
        <v>1.6811411700000001</v>
      </c>
      <c r="D32" s="311">
        <v>4.743793601666666</v>
      </c>
      <c r="E32" s="293">
        <f t="shared" si="8"/>
        <v>4.743793601666666</v>
      </c>
      <c r="F32" s="293">
        <f t="shared" si="9"/>
        <v>4.743793601666666</v>
      </c>
      <c r="G32" s="286">
        <v>0</v>
      </c>
      <c r="H32" s="293">
        <f t="shared" si="10"/>
        <v>4.743793601666666</v>
      </c>
      <c r="I32" s="286">
        <v>0</v>
      </c>
      <c r="J32" s="286">
        <v>0</v>
      </c>
      <c r="K32" s="286" t="s">
        <v>587</v>
      </c>
      <c r="L32" s="286" t="s">
        <v>587</v>
      </c>
      <c r="M32" s="286">
        <v>0</v>
      </c>
      <c r="N32" s="286">
        <v>0</v>
      </c>
      <c r="O32" s="286" t="s">
        <v>587</v>
      </c>
      <c r="P32" s="286" t="s">
        <v>587</v>
      </c>
      <c r="Q32" s="286">
        <v>0</v>
      </c>
      <c r="R32" s="286">
        <v>0</v>
      </c>
      <c r="S32" s="286" t="s">
        <v>587</v>
      </c>
      <c r="T32" s="286" t="s">
        <v>587</v>
      </c>
      <c r="U32" s="286">
        <v>0</v>
      </c>
      <c r="V32" s="286">
        <v>0</v>
      </c>
      <c r="W32" s="286" t="s">
        <v>587</v>
      </c>
      <c r="X32" s="286" t="s">
        <v>587</v>
      </c>
      <c r="Y32" s="286">
        <v>0</v>
      </c>
      <c r="Z32" s="286">
        <v>0</v>
      </c>
      <c r="AA32" s="286" t="s">
        <v>587</v>
      </c>
      <c r="AB32" s="286" t="s">
        <v>587</v>
      </c>
      <c r="AC32" s="286">
        <v>0</v>
      </c>
      <c r="AD32" s="286" t="s">
        <v>587</v>
      </c>
    </row>
    <row r="33" spans="1:30" x14ac:dyDescent="0.25">
      <c r="A33" s="58" t="s">
        <v>171</v>
      </c>
      <c r="B33" s="35" t="s">
        <v>170</v>
      </c>
      <c r="C33" s="293">
        <v>5.0434235100000002</v>
      </c>
      <c r="D33" s="293">
        <v>9.6021681666666669</v>
      </c>
      <c r="E33" s="293">
        <f t="shared" si="8"/>
        <v>9.3655011666666663</v>
      </c>
      <c r="F33" s="293">
        <f t="shared" si="9"/>
        <v>9.3655011666666663</v>
      </c>
      <c r="G33" s="286">
        <f>G30-G31</f>
        <v>0.23666699999999996</v>
      </c>
      <c r="H33" s="293">
        <f t="shared" si="10"/>
        <v>9.3655011666666663</v>
      </c>
      <c r="I33" s="286">
        <v>0</v>
      </c>
      <c r="J33" s="286">
        <v>0</v>
      </c>
      <c r="K33" s="286" t="s">
        <v>587</v>
      </c>
      <c r="L33" s="286" t="s">
        <v>587</v>
      </c>
      <c r="M33" s="286">
        <v>0</v>
      </c>
      <c r="N33" s="286">
        <v>0</v>
      </c>
      <c r="O33" s="286" t="s">
        <v>587</v>
      </c>
      <c r="P33" s="286" t="s">
        <v>587</v>
      </c>
      <c r="Q33" s="286">
        <v>0</v>
      </c>
      <c r="R33" s="286">
        <v>0</v>
      </c>
      <c r="S33" s="286" t="s">
        <v>587</v>
      </c>
      <c r="T33" s="286" t="s">
        <v>587</v>
      </c>
      <c r="U33" s="286">
        <v>0</v>
      </c>
      <c r="V33" s="286">
        <v>0</v>
      </c>
      <c r="W33" s="286" t="s">
        <v>587</v>
      </c>
      <c r="X33" s="286" t="s">
        <v>587</v>
      </c>
      <c r="Y33" s="286">
        <v>0</v>
      </c>
      <c r="Z33" s="286">
        <v>0</v>
      </c>
      <c r="AA33" s="286" t="s">
        <v>587</v>
      </c>
      <c r="AB33" s="286" t="s">
        <v>587</v>
      </c>
      <c r="AC33" s="286">
        <v>0</v>
      </c>
      <c r="AD33" s="286" t="s">
        <v>587</v>
      </c>
    </row>
    <row r="34" spans="1:30" x14ac:dyDescent="0.25">
      <c r="A34" s="58" t="s">
        <v>169</v>
      </c>
      <c r="B34" s="35" t="s">
        <v>168</v>
      </c>
      <c r="C34" s="293">
        <v>0</v>
      </c>
      <c r="D34" s="293">
        <v>0</v>
      </c>
      <c r="E34" s="293">
        <f t="shared" si="8"/>
        <v>0</v>
      </c>
      <c r="F34" s="293">
        <f t="shared" si="9"/>
        <v>0</v>
      </c>
      <c r="G34" s="286">
        <v>0</v>
      </c>
      <c r="H34" s="293">
        <f t="shared" si="10"/>
        <v>0</v>
      </c>
      <c r="I34" s="286">
        <v>0</v>
      </c>
      <c r="J34" s="286">
        <v>0</v>
      </c>
      <c r="K34" s="286" t="s">
        <v>587</v>
      </c>
      <c r="L34" s="286" t="s">
        <v>587</v>
      </c>
      <c r="M34" s="286">
        <v>0</v>
      </c>
      <c r="N34" s="286">
        <v>0</v>
      </c>
      <c r="O34" s="286" t="s">
        <v>587</v>
      </c>
      <c r="P34" s="286" t="s">
        <v>587</v>
      </c>
      <c r="Q34" s="286">
        <v>0</v>
      </c>
      <c r="R34" s="286">
        <v>0</v>
      </c>
      <c r="S34" s="286" t="s">
        <v>587</v>
      </c>
      <c r="T34" s="286" t="s">
        <v>587</v>
      </c>
      <c r="U34" s="286">
        <v>0</v>
      </c>
      <c r="V34" s="286">
        <v>0</v>
      </c>
      <c r="W34" s="286" t="s">
        <v>587</v>
      </c>
      <c r="X34" s="286" t="s">
        <v>587</v>
      </c>
      <c r="Y34" s="286">
        <v>0</v>
      </c>
      <c r="Z34" s="286">
        <v>0</v>
      </c>
      <c r="AA34" s="286" t="s">
        <v>587</v>
      </c>
      <c r="AB34" s="286" t="s">
        <v>587</v>
      </c>
      <c r="AC34" s="286">
        <v>0</v>
      </c>
      <c r="AD34" s="286" t="s">
        <v>587</v>
      </c>
    </row>
    <row r="35" spans="1:30" s="269" customFormat="1" ht="31.5" x14ac:dyDescent="0.25">
      <c r="A35" s="58" t="s">
        <v>60</v>
      </c>
      <c r="B35" s="57" t="s">
        <v>167</v>
      </c>
      <c r="C35" s="293">
        <v>0</v>
      </c>
      <c r="D35" s="293">
        <v>0</v>
      </c>
      <c r="E35" s="293">
        <f t="shared" si="8"/>
        <v>0</v>
      </c>
      <c r="F35" s="293">
        <f t="shared" si="9"/>
        <v>0</v>
      </c>
      <c r="G35" s="286">
        <v>0</v>
      </c>
      <c r="H35" s="293">
        <f t="shared" si="10"/>
        <v>0</v>
      </c>
      <c r="I35" s="286">
        <v>0</v>
      </c>
      <c r="J35" s="286">
        <v>0</v>
      </c>
      <c r="K35" s="286" t="s">
        <v>587</v>
      </c>
      <c r="L35" s="286" t="s">
        <v>587</v>
      </c>
      <c r="M35" s="286">
        <v>0</v>
      </c>
      <c r="N35" s="286">
        <v>0</v>
      </c>
      <c r="O35" s="286" t="s">
        <v>587</v>
      </c>
      <c r="P35" s="286" t="s">
        <v>587</v>
      </c>
      <c r="Q35" s="286">
        <v>0</v>
      </c>
      <c r="R35" s="286">
        <v>0</v>
      </c>
      <c r="S35" s="286" t="s">
        <v>587</v>
      </c>
      <c r="T35" s="286" t="s">
        <v>587</v>
      </c>
      <c r="U35" s="286">
        <v>0</v>
      </c>
      <c r="V35" s="286">
        <v>0</v>
      </c>
      <c r="W35" s="286" t="s">
        <v>587</v>
      </c>
      <c r="X35" s="286" t="s">
        <v>587</v>
      </c>
      <c r="Y35" s="286">
        <v>0</v>
      </c>
      <c r="Z35" s="286">
        <v>0</v>
      </c>
      <c r="AA35" s="286" t="s">
        <v>587</v>
      </c>
      <c r="AB35" s="286" t="s">
        <v>587</v>
      </c>
      <c r="AC35" s="286">
        <v>0</v>
      </c>
      <c r="AD35" s="286" t="s">
        <v>587</v>
      </c>
    </row>
    <row r="36" spans="1:30" ht="31.5" x14ac:dyDescent="0.25">
      <c r="A36" s="55" t="s">
        <v>166</v>
      </c>
      <c r="B36" s="294" t="s">
        <v>165</v>
      </c>
      <c r="C36" s="293">
        <v>0</v>
      </c>
      <c r="D36" s="293">
        <v>0</v>
      </c>
      <c r="E36" s="293">
        <f t="shared" si="8"/>
        <v>0</v>
      </c>
      <c r="F36" s="293">
        <f t="shared" si="9"/>
        <v>0</v>
      </c>
      <c r="G36" s="286">
        <v>0</v>
      </c>
      <c r="H36" s="293">
        <f t="shared" si="10"/>
        <v>0</v>
      </c>
      <c r="I36" s="286">
        <v>0</v>
      </c>
      <c r="J36" s="286">
        <v>0</v>
      </c>
      <c r="K36" s="286" t="s">
        <v>587</v>
      </c>
      <c r="L36" s="286" t="s">
        <v>587</v>
      </c>
      <c r="M36" s="286">
        <v>0</v>
      </c>
      <c r="N36" s="286">
        <v>0</v>
      </c>
      <c r="O36" s="286" t="s">
        <v>587</v>
      </c>
      <c r="P36" s="286" t="s">
        <v>587</v>
      </c>
      <c r="Q36" s="286">
        <v>0</v>
      </c>
      <c r="R36" s="286">
        <v>0</v>
      </c>
      <c r="S36" s="286" t="s">
        <v>587</v>
      </c>
      <c r="T36" s="286" t="s">
        <v>587</v>
      </c>
      <c r="U36" s="286">
        <v>0</v>
      </c>
      <c r="V36" s="286">
        <v>0</v>
      </c>
      <c r="W36" s="286" t="s">
        <v>587</v>
      </c>
      <c r="X36" s="286" t="s">
        <v>587</v>
      </c>
      <c r="Y36" s="286">
        <v>0</v>
      </c>
      <c r="Z36" s="286">
        <v>0</v>
      </c>
      <c r="AA36" s="286" t="s">
        <v>587</v>
      </c>
      <c r="AB36" s="286" t="s">
        <v>587</v>
      </c>
      <c r="AC36" s="286">
        <v>0</v>
      </c>
      <c r="AD36" s="286" t="s">
        <v>587</v>
      </c>
    </row>
    <row r="37" spans="1:30" x14ac:dyDescent="0.25">
      <c r="A37" s="55" t="s">
        <v>164</v>
      </c>
      <c r="B37" s="294" t="s">
        <v>154</v>
      </c>
      <c r="C37" s="293">
        <v>0</v>
      </c>
      <c r="D37" s="293">
        <v>0</v>
      </c>
      <c r="E37" s="293">
        <f t="shared" si="8"/>
        <v>0</v>
      </c>
      <c r="F37" s="293">
        <f t="shared" si="9"/>
        <v>0</v>
      </c>
      <c r="G37" s="286">
        <v>0</v>
      </c>
      <c r="H37" s="293">
        <f t="shared" si="10"/>
        <v>0</v>
      </c>
      <c r="I37" s="286">
        <v>0</v>
      </c>
      <c r="J37" s="286">
        <v>0</v>
      </c>
      <c r="K37" s="286" t="s">
        <v>587</v>
      </c>
      <c r="L37" s="286" t="s">
        <v>587</v>
      </c>
      <c r="M37" s="286">
        <v>0</v>
      </c>
      <c r="N37" s="286">
        <v>0</v>
      </c>
      <c r="O37" s="286" t="s">
        <v>587</v>
      </c>
      <c r="P37" s="286" t="s">
        <v>587</v>
      </c>
      <c r="Q37" s="286">
        <v>0</v>
      </c>
      <c r="R37" s="286">
        <v>0</v>
      </c>
      <c r="S37" s="286" t="s">
        <v>587</v>
      </c>
      <c r="T37" s="286" t="s">
        <v>587</v>
      </c>
      <c r="U37" s="286">
        <v>0</v>
      </c>
      <c r="V37" s="286">
        <v>0</v>
      </c>
      <c r="W37" s="286" t="s">
        <v>587</v>
      </c>
      <c r="X37" s="286" t="s">
        <v>587</v>
      </c>
      <c r="Y37" s="286">
        <v>0</v>
      </c>
      <c r="Z37" s="286">
        <v>0</v>
      </c>
      <c r="AA37" s="286" t="s">
        <v>587</v>
      </c>
      <c r="AB37" s="286" t="s">
        <v>587</v>
      </c>
      <c r="AC37" s="286">
        <v>0</v>
      </c>
      <c r="AD37" s="286" t="s">
        <v>587</v>
      </c>
    </row>
    <row r="38" spans="1:30" x14ac:dyDescent="0.25">
      <c r="A38" s="55" t="s">
        <v>163</v>
      </c>
      <c r="B38" s="294" t="s">
        <v>152</v>
      </c>
      <c r="C38" s="293">
        <v>0</v>
      </c>
      <c r="D38" s="293">
        <v>0</v>
      </c>
      <c r="E38" s="293">
        <f t="shared" si="8"/>
        <v>0</v>
      </c>
      <c r="F38" s="293">
        <f t="shared" si="9"/>
        <v>0</v>
      </c>
      <c r="G38" s="286">
        <v>0</v>
      </c>
      <c r="H38" s="293">
        <f t="shared" si="10"/>
        <v>0</v>
      </c>
      <c r="I38" s="286">
        <v>0</v>
      </c>
      <c r="J38" s="286">
        <v>0</v>
      </c>
      <c r="K38" s="286" t="s">
        <v>587</v>
      </c>
      <c r="L38" s="286" t="s">
        <v>587</v>
      </c>
      <c r="M38" s="286">
        <v>0</v>
      </c>
      <c r="N38" s="286">
        <v>0</v>
      </c>
      <c r="O38" s="286" t="s">
        <v>587</v>
      </c>
      <c r="P38" s="286" t="s">
        <v>587</v>
      </c>
      <c r="Q38" s="286">
        <v>0</v>
      </c>
      <c r="R38" s="286">
        <v>0</v>
      </c>
      <c r="S38" s="286" t="s">
        <v>587</v>
      </c>
      <c r="T38" s="286" t="s">
        <v>587</v>
      </c>
      <c r="U38" s="286">
        <v>0</v>
      </c>
      <c r="V38" s="286">
        <v>0</v>
      </c>
      <c r="W38" s="286" t="s">
        <v>587</v>
      </c>
      <c r="X38" s="286" t="s">
        <v>587</v>
      </c>
      <c r="Y38" s="286">
        <v>0</v>
      </c>
      <c r="Z38" s="286">
        <v>0</v>
      </c>
      <c r="AA38" s="286" t="s">
        <v>587</v>
      </c>
      <c r="AB38" s="286" t="s">
        <v>587</v>
      </c>
      <c r="AC38" s="286">
        <v>0</v>
      </c>
      <c r="AD38" s="286" t="s">
        <v>587</v>
      </c>
    </row>
    <row r="39" spans="1:30" ht="31.5" x14ac:dyDescent="0.25">
      <c r="A39" s="55" t="s">
        <v>162</v>
      </c>
      <c r="B39" s="35" t="s">
        <v>150</v>
      </c>
      <c r="C39" s="293">
        <v>0</v>
      </c>
      <c r="D39" s="293">
        <v>0</v>
      </c>
      <c r="E39" s="293">
        <f t="shared" si="8"/>
        <v>0</v>
      </c>
      <c r="F39" s="293">
        <f t="shared" si="9"/>
        <v>0</v>
      </c>
      <c r="G39" s="286">
        <v>0</v>
      </c>
      <c r="H39" s="293">
        <f t="shared" si="10"/>
        <v>0</v>
      </c>
      <c r="I39" s="286">
        <v>0</v>
      </c>
      <c r="J39" s="286">
        <v>0</v>
      </c>
      <c r="K39" s="286" t="s">
        <v>587</v>
      </c>
      <c r="L39" s="286" t="s">
        <v>587</v>
      </c>
      <c r="M39" s="286">
        <v>0</v>
      </c>
      <c r="N39" s="286">
        <v>0</v>
      </c>
      <c r="O39" s="286" t="s">
        <v>587</v>
      </c>
      <c r="P39" s="286" t="s">
        <v>587</v>
      </c>
      <c r="Q39" s="286">
        <v>0</v>
      </c>
      <c r="R39" s="286">
        <v>0</v>
      </c>
      <c r="S39" s="286" t="s">
        <v>587</v>
      </c>
      <c r="T39" s="286" t="s">
        <v>587</v>
      </c>
      <c r="U39" s="286">
        <v>0</v>
      </c>
      <c r="V39" s="286">
        <v>0</v>
      </c>
      <c r="W39" s="286" t="s">
        <v>587</v>
      </c>
      <c r="X39" s="286" t="s">
        <v>587</v>
      </c>
      <c r="Y39" s="286">
        <v>0</v>
      </c>
      <c r="Z39" s="286">
        <v>0</v>
      </c>
      <c r="AA39" s="286" t="s">
        <v>587</v>
      </c>
      <c r="AB39" s="286" t="s">
        <v>587</v>
      </c>
      <c r="AC39" s="286">
        <v>0</v>
      </c>
      <c r="AD39" s="286" t="s">
        <v>587</v>
      </c>
    </row>
    <row r="40" spans="1:30" ht="31.5" x14ac:dyDescent="0.25">
      <c r="A40" s="55" t="s">
        <v>161</v>
      </c>
      <c r="B40" s="35" t="s">
        <v>148</v>
      </c>
      <c r="C40" s="293">
        <v>0</v>
      </c>
      <c r="D40" s="293">
        <v>0</v>
      </c>
      <c r="E40" s="293">
        <f t="shared" si="8"/>
        <v>0</v>
      </c>
      <c r="F40" s="293">
        <f t="shared" si="9"/>
        <v>0</v>
      </c>
      <c r="G40" s="286">
        <v>0</v>
      </c>
      <c r="H40" s="293">
        <f t="shared" si="10"/>
        <v>0</v>
      </c>
      <c r="I40" s="286">
        <v>0</v>
      </c>
      <c r="J40" s="286">
        <v>0</v>
      </c>
      <c r="K40" s="286" t="s">
        <v>587</v>
      </c>
      <c r="L40" s="286" t="s">
        <v>587</v>
      </c>
      <c r="M40" s="286">
        <v>0</v>
      </c>
      <c r="N40" s="286">
        <v>0</v>
      </c>
      <c r="O40" s="286" t="s">
        <v>587</v>
      </c>
      <c r="P40" s="286" t="s">
        <v>587</v>
      </c>
      <c r="Q40" s="286">
        <v>0</v>
      </c>
      <c r="R40" s="286">
        <v>0</v>
      </c>
      <c r="S40" s="286" t="s">
        <v>587</v>
      </c>
      <c r="T40" s="286" t="s">
        <v>587</v>
      </c>
      <c r="U40" s="286">
        <v>0</v>
      </c>
      <c r="V40" s="286">
        <v>0</v>
      </c>
      <c r="W40" s="286" t="s">
        <v>587</v>
      </c>
      <c r="X40" s="286" t="s">
        <v>587</v>
      </c>
      <c r="Y40" s="286">
        <v>0</v>
      </c>
      <c r="Z40" s="286">
        <v>0</v>
      </c>
      <c r="AA40" s="286" t="s">
        <v>587</v>
      </c>
      <c r="AB40" s="286" t="s">
        <v>587</v>
      </c>
      <c r="AC40" s="286">
        <v>0</v>
      </c>
      <c r="AD40" s="286" t="s">
        <v>587</v>
      </c>
    </row>
    <row r="41" spans="1:30" x14ac:dyDescent="0.25">
      <c r="A41" s="55" t="s">
        <v>160</v>
      </c>
      <c r="B41" s="35" t="s">
        <v>146</v>
      </c>
      <c r="C41" s="293">
        <v>0</v>
      </c>
      <c r="D41" s="293">
        <v>0</v>
      </c>
      <c r="E41" s="293">
        <f t="shared" si="8"/>
        <v>0</v>
      </c>
      <c r="F41" s="293">
        <f t="shared" si="9"/>
        <v>0</v>
      </c>
      <c r="G41" s="286">
        <v>0</v>
      </c>
      <c r="H41" s="293">
        <f t="shared" si="10"/>
        <v>0</v>
      </c>
      <c r="I41" s="286">
        <v>0</v>
      </c>
      <c r="J41" s="286">
        <v>0</v>
      </c>
      <c r="K41" s="286" t="s">
        <v>587</v>
      </c>
      <c r="L41" s="286" t="s">
        <v>587</v>
      </c>
      <c r="M41" s="286">
        <v>0</v>
      </c>
      <c r="N41" s="286">
        <v>0</v>
      </c>
      <c r="O41" s="286" t="s">
        <v>587</v>
      </c>
      <c r="P41" s="286" t="s">
        <v>587</v>
      </c>
      <c r="Q41" s="286">
        <v>0</v>
      </c>
      <c r="R41" s="286">
        <v>0</v>
      </c>
      <c r="S41" s="286" t="s">
        <v>587</v>
      </c>
      <c r="T41" s="286" t="s">
        <v>587</v>
      </c>
      <c r="U41" s="286">
        <v>0</v>
      </c>
      <c r="V41" s="286">
        <v>0</v>
      </c>
      <c r="W41" s="286" t="s">
        <v>587</v>
      </c>
      <c r="X41" s="286" t="s">
        <v>587</v>
      </c>
      <c r="Y41" s="286">
        <v>0</v>
      </c>
      <c r="Z41" s="286">
        <v>0</v>
      </c>
      <c r="AA41" s="286" t="s">
        <v>587</v>
      </c>
      <c r="AB41" s="286" t="s">
        <v>587</v>
      </c>
      <c r="AC41" s="286">
        <v>0</v>
      </c>
      <c r="AD41" s="286" t="s">
        <v>587</v>
      </c>
    </row>
    <row r="42" spans="1:30" ht="18.75" x14ac:dyDescent="0.25">
      <c r="A42" s="55" t="s">
        <v>159</v>
      </c>
      <c r="B42" s="294" t="s">
        <v>618</v>
      </c>
      <c r="C42" s="293">
        <v>1</v>
      </c>
      <c r="D42" s="293">
        <v>1</v>
      </c>
      <c r="E42" s="293">
        <f t="shared" si="8"/>
        <v>1</v>
      </c>
      <c r="F42" s="293">
        <f t="shared" si="9"/>
        <v>1</v>
      </c>
      <c r="G42" s="286">
        <v>0</v>
      </c>
      <c r="H42" s="293">
        <f t="shared" si="10"/>
        <v>1</v>
      </c>
      <c r="I42" s="286">
        <v>0</v>
      </c>
      <c r="J42" s="286">
        <v>0</v>
      </c>
      <c r="K42" s="286" t="s">
        <v>587</v>
      </c>
      <c r="L42" s="286" t="s">
        <v>587</v>
      </c>
      <c r="M42" s="286">
        <v>0</v>
      </c>
      <c r="N42" s="286">
        <v>0</v>
      </c>
      <c r="O42" s="286" t="s">
        <v>587</v>
      </c>
      <c r="P42" s="286" t="s">
        <v>587</v>
      </c>
      <c r="Q42" s="286">
        <v>0</v>
      </c>
      <c r="R42" s="286">
        <v>0</v>
      </c>
      <c r="S42" s="286" t="s">
        <v>587</v>
      </c>
      <c r="T42" s="286" t="s">
        <v>587</v>
      </c>
      <c r="U42" s="286">
        <v>0</v>
      </c>
      <c r="V42" s="286">
        <v>0</v>
      </c>
      <c r="W42" s="286" t="s">
        <v>587</v>
      </c>
      <c r="X42" s="286" t="s">
        <v>587</v>
      </c>
      <c r="Y42" s="286">
        <v>0</v>
      </c>
      <c r="Z42" s="286">
        <v>0</v>
      </c>
      <c r="AA42" s="286" t="s">
        <v>587</v>
      </c>
      <c r="AB42" s="286" t="s">
        <v>587</v>
      </c>
      <c r="AC42" s="286">
        <v>0</v>
      </c>
      <c r="AD42" s="286" t="s">
        <v>587</v>
      </c>
    </row>
    <row r="43" spans="1:30" s="269" customFormat="1" x14ac:dyDescent="0.25">
      <c r="A43" s="58" t="s">
        <v>59</v>
      </c>
      <c r="B43" s="57" t="s">
        <v>158</v>
      </c>
      <c r="C43" s="293">
        <v>0</v>
      </c>
      <c r="D43" s="293">
        <v>0</v>
      </c>
      <c r="E43" s="293">
        <f t="shared" si="8"/>
        <v>0</v>
      </c>
      <c r="F43" s="293">
        <f t="shared" si="9"/>
        <v>0</v>
      </c>
      <c r="G43" s="286">
        <v>0</v>
      </c>
      <c r="H43" s="293">
        <f t="shared" si="10"/>
        <v>0</v>
      </c>
      <c r="I43" s="286">
        <v>0</v>
      </c>
      <c r="J43" s="286">
        <v>0</v>
      </c>
      <c r="K43" s="286" t="s">
        <v>587</v>
      </c>
      <c r="L43" s="286" t="s">
        <v>587</v>
      </c>
      <c r="M43" s="286">
        <v>0</v>
      </c>
      <c r="N43" s="286">
        <v>0</v>
      </c>
      <c r="O43" s="286" t="s">
        <v>587</v>
      </c>
      <c r="P43" s="286" t="s">
        <v>587</v>
      </c>
      <c r="Q43" s="286">
        <v>0</v>
      </c>
      <c r="R43" s="286">
        <v>0</v>
      </c>
      <c r="S43" s="286" t="s">
        <v>587</v>
      </c>
      <c r="T43" s="286" t="s">
        <v>587</v>
      </c>
      <c r="U43" s="286">
        <v>0</v>
      </c>
      <c r="V43" s="286">
        <v>0</v>
      </c>
      <c r="W43" s="286" t="s">
        <v>587</v>
      </c>
      <c r="X43" s="286" t="s">
        <v>587</v>
      </c>
      <c r="Y43" s="286">
        <v>0</v>
      </c>
      <c r="Z43" s="286">
        <v>0</v>
      </c>
      <c r="AA43" s="286" t="s">
        <v>587</v>
      </c>
      <c r="AB43" s="286" t="s">
        <v>587</v>
      </c>
      <c r="AC43" s="286">
        <v>0</v>
      </c>
      <c r="AD43" s="286" t="s">
        <v>587</v>
      </c>
    </row>
    <row r="44" spans="1:30" x14ac:dyDescent="0.25">
      <c r="A44" s="55" t="s">
        <v>157</v>
      </c>
      <c r="B44" s="35" t="s">
        <v>156</v>
      </c>
      <c r="C44" s="293">
        <v>0</v>
      </c>
      <c r="D44" s="293">
        <v>0</v>
      </c>
      <c r="E44" s="293">
        <f t="shared" si="8"/>
        <v>0</v>
      </c>
      <c r="F44" s="293">
        <f t="shared" si="9"/>
        <v>0</v>
      </c>
      <c r="G44" s="286">
        <v>0</v>
      </c>
      <c r="H44" s="293">
        <f t="shared" si="10"/>
        <v>0</v>
      </c>
      <c r="I44" s="286">
        <v>0</v>
      </c>
      <c r="J44" s="286">
        <v>0</v>
      </c>
      <c r="K44" s="286" t="s">
        <v>587</v>
      </c>
      <c r="L44" s="286" t="s">
        <v>587</v>
      </c>
      <c r="M44" s="286">
        <v>0</v>
      </c>
      <c r="N44" s="286">
        <v>0</v>
      </c>
      <c r="O44" s="286" t="s">
        <v>587</v>
      </c>
      <c r="P44" s="286" t="s">
        <v>587</v>
      </c>
      <c r="Q44" s="286">
        <v>0</v>
      </c>
      <c r="R44" s="286">
        <v>0</v>
      </c>
      <c r="S44" s="286" t="s">
        <v>587</v>
      </c>
      <c r="T44" s="286" t="s">
        <v>587</v>
      </c>
      <c r="U44" s="286">
        <v>0</v>
      </c>
      <c r="V44" s="286">
        <v>0</v>
      </c>
      <c r="W44" s="286" t="s">
        <v>587</v>
      </c>
      <c r="X44" s="286" t="s">
        <v>587</v>
      </c>
      <c r="Y44" s="286">
        <v>0</v>
      </c>
      <c r="Z44" s="286">
        <v>0</v>
      </c>
      <c r="AA44" s="286" t="s">
        <v>587</v>
      </c>
      <c r="AB44" s="286" t="s">
        <v>587</v>
      </c>
      <c r="AC44" s="286">
        <v>0</v>
      </c>
      <c r="AD44" s="286" t="s">
        <v>587</v>
      </c>
    </row>
    <row r="45" spans="1:30" x14ac:dyDescent="0.25">
      <c r="A45" s="55" t="s">
        <v>155</v>
      </c>
      <c r="B45" s="35" t="s">
        <v>154</v>
      </c>
      <c r="C45" s="293">
        <v>0</v>
      </c>
      <c r="D45" s="293">
        <v>0</v>
      </c>
      <c r="E45" s="293">
        <f t="shared" si="8"/>
        <v>0</v>
      </c>
      <c r="F45" s="293">
        <f t="shared" si="9"/>
        <v>0</v>
      </c>
      <c r="G45" s="286">
        <v>0</v>
      </c>
      <c r="H45" s="293">
        <f t="shared" si="10"/>
        <v>0</v>
      </c>
      <c r="I45" s="286">
        <v>0</v>
      </c>
      <c r="J45" s="286">
        <v>0</v>
      </c>
      <c r="K45" s="286" t="s">
        <v>587</v>
      </c>
      <c r="L45" s="286" t="s">
        <v>587</v>
      </c>
      <c r="M45" s="286">
        <v>0</v>
      </c>
      <c r="N45" s="286">
        <v>0</v>
      </c>
      <c r="O45" s="286" t="s">
        <v>587</v>
      </c>
      <c r="P45" s="286" t="s">
        <v>587</v>
      </c>
      <c r="Q45" s="286">
        <v>0</v>
      </c>
      <c r="R45" s="286">
        <v>0</v>
      </c>
      <c r="S45" s="286" t="s">
        <v>587</v>
      </c>
      <c r="T45" s="286" t="s">
        <v>587</v>
      </c>
      <c r="U45" s="286">
        <v>0</v>
      </c>
      <c r="V45" s="286">
        <v>0</v>
      </c>
      <c r="W45" s="286" t="s">
        <v>587</v>
      </c>
      <c r="X45" s="286" t="s">
        <v>587</v>
      </c>
      <c r="Y45" s="286">
        <v>0</v>
      </c>
      <c r="Z45" s="286">
        <v>0</v>
      </c>
      <c r="AA45" s="286" t="s">
        <v>587</v>
      </c>
      <c r="AB45" s="286" t="s">
        <v>587</v>
      </c>
      <c r="AC45" s="286">
        <v>0</v>
      </c>
      <c r="AD45" s="286" t="s">
        <v>587</v>
      </c>
    </row>
    <row r="46" spans="1:30" x14ac:dyDescent="0.25">
      <c r="A46" s="55" t="s">
        <v>153</v>
      </c>
      <c r="B46" s="35" t="s">
        <v>152</v>
      </c>
      <c r="C46" s="293">
        <v>0</v>
      </c>
      <c r="D46" s="293">
        <v>0</v>
      </c>
      <c r="E46" s="293">
        <f t="shared" si="8"/>
        <v>0</v>
      </c>
      <c r="F46" s="293">
        <f t="shared" si="9"/>
        <v>0</v>
      </c>
      <c r="G46" s="286">
        <v>0</v>
      </c>
      <c r="H46" s="293">
        <f t="shared" si="10"/>
        <v>0</v>
      </c>
      <c r="I46" s="286">
        <v>0</v>
      </c>
      <c r="J46" s="286">
        <v>0</v>
      </c>
      <c r="K46" s="286" t="s">
        <v>587</v>
      </c>
      <c r="L46" s="286" t="s">
        <v>587</v>
      </c>
      <c r="M46" s="286">
        <v>0</v>
      </c>
      <c r="N46" s="286">
        <v>0</v>
      </c>
      <c r="O46" s="286" t="s">
        <v>587</v>
      </c>
      <c r="P46" s="286" t="s">
        <v>587</v>
      </c>
      <c r="Q46" s="286">
        <v>0</v>
      </c>
      <c r="R46" s="286">
        <v>0</v>
      </c>
      <c r="S46" s="286" t="s">
        <v>587</v>
      </c>
      <c r="T46" s="286" t="s">
        <v>587</v>
      </c>
      <c r="U46" s="286">
        <v>0</v>
      </c>
      <c r="V46" s="286">
        <v>0</v>
      </c>
      <c r="W46" s="286" t="s">
        <v>587</v>
      </c>
      <c r="X46" s="286" t="s">
        <v>587</v>
      </c>
      <c r="Y46" s="286">
        <v>0</v>
      </c>
      <c r="Z46" s="286">
        <v>0</v>
      </c>
      <c r="AA46" s="286" t="s">
        <v>587</v>
      </c>
      <c r="AB46" s="286" t="s">
        <v>587</v>
      </c>
      <c r="AC46" s="286">
        <v>0</v>
      </c>
      <c r="AD46" s="286" t="s">
        <v>587</v>
      </c>
    </row>
    <row r="47" spans="1:30" ht="31.5" x14ac:dyDescent="0.25">
      <c r="A47" s="55" t="s">
        <v>151</v>
      </c>
      <c r="B47" s="35" t="s">
        <v>150</v>
      </c>
      <c r="C47" s="293">
        <v>0</v>
      </c>
      <c r="D47" s="293">
        <v>0</v>
      </c>
      <c r="E47" s="293">
        <f t="shared" si="8"/>
        <v>0</v>
      </c>
      <c r="F47" s="293">
        <f t="shared" si="9"/>
        <v>0</v>
      </c>
      <c r="G47" s="286">
        <v>0</v>
      </c>
      <c r="H47" s="293">
        <f t="shared" si="10"/>
        <v>0</v>
      </c>
      <c r="I47" s="286">
        <v>0</v>
      </c>
      <c r="J47" s="286">
        <v>0</v>
      </c>
      <c r="K47" s="286" t="s">
        <v>587</v>
      </c>
      <c r="L47" s="286" t="s">
        <v>587</v>
      </c>
      <c r="M47" s="286">
        <v>0</v>
      </c>
      <c r="N47" s="286">
        <v>0</v>
      </c>
      <c r="O47" s="286" t="s">
        <v>587</v>
      </c>
      <c r="P47" s="286" t="s">
        <v>587</v>
      </c>
      <c r="Q47" s="286">
        <v>0</v>
      </c>
      <c r="R47" s="286">
        <v>0</v>
      </c>
      <c r="S47" s="286" t="s">
        <v>587</v>
      </c>
      <c r="T47" s="286" t="s">
        <v>587</v>
      </c>
      <c r="U47" s="286">
        <v>0</v>
      </c>
      <c r="V47" s="286">
        <v>0</v>
      </c>
      <c r="W47" s="286" t="s">
        <v>587</v>
      </c>
      <c r="X47" s="286" t="s">
        <v>587</v>
      </c>
      <c r="Y47" s="286">
        <v>0</v>
      </c>
      <c r="Z47" s="286">
        <v>0</v>
      </c>
      <c r="AA47" s="286" t="s">
        <v>587</v>
      </c>
      <c r="AB47" s="286" t="s">
        <v>587</v>
      </c>
      <c r="AC47" s="286">
        <v>0</v>
      </c>
      <c r="AD47" s="286" t="s">
        <v>587</v>
      </c>
    </row>
    <row r="48" spans="1:30" ht="31.5" x14ac:dyDescent="0.25">
      <c r="A48" s="55" t="s">
        <v>149</v>
      </c>
      <c r="B48" s="35" t="s">
        <v>148</v>
      </c>
      <c r="C48" s="293">
        <v>0</v>
      </c>
      <c r="D48" s="293">
        <v>0</v>
      </c>
      <c r="E48" s="293">
        <f t="shared" si="8"/>
        <v>0</v>
      </c>
      <c r="F48" s="293">
        <f t="shared" si="9"/>
        <v>0</v>
      </c>
      <c r="G48" s="286">
        <v>0</v>
      </c>
      <c r="H48" s="293">
        <f t="shared" si="10"/>
        <v>0</v>
      </c>
      <c r="I48" s="286">
        <v>0</v>
      </c>
      <c r="J48" s="286">
        <v>0</v>
      </c>
      <c r="K48" s="286" t="s">
        <v>587</v>
      </c>
      <c r="L48" s="286" t="s">
        <v>587</v>
      </c>
      <c r="M48" s="286">
        <v>0</v>
      </c>
      <c r="N48" s="286">
        <v>0</v>
      </c>
      <c r="O48" s="286" t="s">
        <v>587</v>
      </c>
      <c r="P48" s="286" t="s">
        <v>587</v>
      </c>
      <c r="Q48" s="286">
        <v>0</v>
      </c>
      <c r="R48" s="286">
        <v>0</v>
      </c>
      <c r="S48" s="286" t="s">
        <v>587</v>
      </c>
      <c r="T48" s="286" t="s">
        <v>587</v>
      </c>
      <c r="U48" s="286">
        <v>0</v>
      </c>
      <c r="V48" s="286">
        <v>0</v>
      </c>
      <c r="W48" s="286" t="s">
        <v>587</v>
      </c>
      <c r="X48" s="286" t="s">
        <v>587</v>
      </c>
      <c r="Y48" s="286">
        <v>0</v>
      </c>
      <c r="Z48" s="286">
        <v>0</v>
      </c>
      <c r="AA48" s="286" t="s">
        <v>587</v>
      </c>
      <c r="AB48" s="286" t="s">
        <v>587</v>
      </c>
      <c r="AC48" s="286">
        <v>0</v>
      </c>
      <c r="AD48" s="286" t="s">
        <v>587</v>
      </c>
    </row>
    <row r="49" spans="1:30" x14ac:dyDescent="0.25">
      <c r="A49" s="55" t="s">
        <v>147</v>
      </c>
      <c r="B49" s="35" t="s">
        <v>146</v>
      </c>
      <c r="C49" s="293">
        <v>0</v>
      </c>
      <c r="D49" s="293">
        <v>0</v>
      </c>
      <c r="E49" s="293">
        <f t="shared" si="8"/>
        <v>0</v>
      </c>
      <c r="F49" s="293">
        <f t="shared" si="9"/>
        <v>0</v>
      </c>
      <c r="G49" s="286">
        <v>0</v>
      </c>
      <c r="H49" s="293">
        <f t="shared" si="10"/>
        <v>0</v>
      </c>
      <c r="I49" s="286">
        <v>0</v>
      </c>
      <c r="J49" s="286">
        <v>0</v>
      </c>
      <c r="K49" s="286" t="s">
        <v>587</v>
      </c>
      <c r="L49" s="286" t="s">
        <v>587</v>
      </c>
      <c r="M49" s="286">
        <v>0</v>
      </c>
      <c r="N49" s="286">
        <v>0</v>
      </c>
      <c r="O49" s="286" t="s">
        <v>587</v>
      </c>
      <c r="P49" s="286" t="s">
        <v>587</v>
      </c>
      <c r="Q49" s="286">
        <v>0</v>
      </c>
      <c r="R49" s="286">
        <v>0</v>
      </c>
      <c r="S49" s="286" t="s">
        <v>587</v>
      </c>
      <c r="T49" s="286" t="s">
        <v>587</v>
      </c>
      <c r="U49" s="286">
        <v>0</v>
      </c>
      <c r="V49" s="286">
        <v>0</v>
      </c>
      <c r="W49" s="286" t="s">
        <v>587</v>
      </c>
      <c r="X49" s="286" t="s">
        <v>587</v>
      </c>
      <c r="Y49" s="286">
        <v>0</v>
      </c>
      <c r="Z49" s="286">
        <v>0</v>
      </c>
      <c r="AA49" s="286" t="s">
        <v>587</v>
      </c>
      <c r="AB49" s="286" t="s">
        <v>587</v>
      </c>
      <c r="AC49" s="286">
        <v>0</v>
      </c>
      <c r="AD49" s="286" t="s">
        <v>587</v>
      </c>
    </row>
    <row r="50" spans="1:30" ht="18.75" x14ac:dyDescent="0.25">
      <c r="A50" s="55" t="s">
        <v>145</v>
      </c>
      <c r="B50" s="294" t="s">
        <v>618</v>
      </c>
      <c r="C50" s="293">
        <v>1</v>
      </c>
      <c r="D50" s="293">
        <v>1</v>
      </c>
      <c r="E50" s="293">
        <f t="shared" si="8"/>
        <v>1</v>
      </c>
      <c r="F50" s="293">
        <f t="shared" si="9"/>
        <v>1</v>
      </c>
      <c r="G50" s="286">
        <v>0</v>
      </c>
      <c r="H50" s="293">
        <f t="shared" si="10"/>
        <v>1</v>
      </c>
      <c r="I50" s="286">
        <v>0</v>
      </c>
      <c r="J50" s="286">
        <v>0</v>
      </c>
      <c r="K50" s="286" t="s">
        <v>587</v>
      </c>
      <c r="L50" s="286" t="s">
        <v>587</v>
      </c>
      <c r="M50" s="286">
        <v>0</v>
      </c>
      <c r="N50" s="286">
        <v>0</v>
      </c>
      <c r="O50" s="286" t="s">
        <v>587</v>
      </c>
      <c r="P50" s="286" t="s">
        <v>587</v>
      </c>
      <c r="Q50" s="286">
        <v>0</v>
      </c>
      <c r="R50" s="286">
        <v>0</v>
      </c>
      <c r="S50" s="286" t="s">
        <v>587</v>
      </c>
      <c r="T50" s="286" t="s">
        <v>587</v>
      </c>
      <c r="U50" s="286">
        <v>0</v>
      </c>
      <c r="V50" s="286">
        <v>0</v>
      </c>
      <c r="W50" s="286" t="s">
        <v>587</v>
      </c>
      <c r="X50" s="286" t="s">
        <v>587</v>
      </c>
      <c r="Y50" s="286">
        <v>0</v>
      </c>
      <c r="Z50" s="286">
        <v>0</v>
      </c>
      <c r="AA50" s="286" t="s">
        <v>587</v>
      </c>
      <c r="AB50" s="286" t="s">
        <v>587</v>
      </c>
      <c r="AC50" s="286">
        <v>0</v>
      </c>
      <c r="AD50" s="286" t="s">
        <v>587</v>
      </c>
    </row>
    <row r="51" spans="1:30" s="269" customFormat="1" ht="35.25" customHeight="1" x14ac:dyDescent="0.25">
      <c r="A51" s="58" t="s">
        <v>57</v>
      </c>
      <c r="B51" s="57" t="s">
        <v>143</v>
      </c>
      <c r="C51" s="293">
        <v>0</v>
      </c>
      <c r="D51" s="293">
        <v>0</v>
      </c>
      <c r="E51" s="293">
        <f t="shared" si="8"/>
        <v>0</v>
      </c>
      <c r="F51" s="293">
        <f t="shared" si="9"/>
        <v>0</v>
      </c>
      <c r="G51" s="286">
        <v>0</v>
      </c>
      <c r="H51" s="293">
        <f t="shared" si="10"/>
        <v>0</v>
      </c>
      <c r="I51" s="286">
        <v>0</v>
      </c>
      <c r="J51" s="286">
        <v>0</v>
      </c>
      <c r="K51" s="286" t="s">
        <v>587</v>
      </c>
      <c r="L51" s="286" t="s">
        <v>587</v>
      </c>
      <c r="M51" s="286">
        <v>0</v>
      </c>
      <c r="N51" s="286">
        <v>0</v>
      </c>
      <c r="O51" s="286" t="s">
        <v>587</v>
      </c>
      <c r="P51" s="286" t="s">
        <v>587</v>
      </c>
      <c r="Q51" s="286">
        <v>0</v>
      </c>
      <c r="R51" s="286">
        <v>0</v>
      </c>
      <c r="S51" s="286" t="s">
        <v>587</v>
      </c>
      <c r="T51" s="286" t="s">
        <v>587</v>
      </c>
      <c r="U51" s="286">
        <v>0</v>
      </c>
      <c r="V51" s="286">
        <v>0</v>
      </c>
      <c r="W51" s="286" t="s">
        <v>587</v>
      </c>
      <c r="X51" s="286" t="s">
        <v>587</v>
      </c>
      <c r="Y51" s="286">
        <v>0</v>
      </c>
      <c r="Z51" s="286">
        <v>0</v>
      </c>
      <c r="AA51" s="286" t="s">
        <v>587</v>
      </c>
      <c r="AB51" s="286" t="s">
        <v>587</v>
      </c>
      <c r="AC51" s="286">
        <v>0</v>
      </c>
      <c r="AD51" s="286" t="s">
        <v>587</v>
      </c>
    </row>
    <row r="52" spans="1:30" x14ac:dyDescent="0.25">
      <c r="A52" s="55" t="s">
        <v>142</v>
      </c>
      <c r="B52" s="35" t="s">
        <v>141</v>
      </c>
      <c r="C52" s="293">
        <v>7.0617563200000006</v>
      </c>
      <c r="D52" s="293">
        <f>D30</f>
        <v>14.895961768333333</v>
      </c>
      <c r="E52" s="293">
        <f t="shared" si="8"/>
        <v>14.895961768333333</v>
      </c>
      <c r="F52" s="293">
        <f t="shared" si="9"/>
        <v>14.895961768333333</v>
      </c>
      <c r="G52" s="286">
        <v>0</v>
      </c>
      <c r="H52" s="293">
        <f t="shared" si="10"/>
        <v>14.895961768333333</v>
      </c>
      <c r="I52" s="286">
        <v>0</v>
      </c>
      <c r="J52" s="286">
        <v>0</v>
      </c>
      <c r="K52" s="286" t="s">
        <v>587</v>
      </c>
      <c r="L52" s="286" t="s">
        <v>587</v>
      </c>
      <c r="M52" s="286">
        <v>0</v>
      </c>
      <c r="N52" s="286">
        <v>0</v>
      </c>
      <c r="O52" s="286" t="s">
        <v>587</v>
      </c>
      <c r="P52" s="286" t="s">
        <v>587</v>
      </c>
      <c r="Q52" s="286">
        <v>0</v>
      </c>
      <c r="R52" s="286">
        <v>0</v>
      </c>
      <c r="S52" s="286" t="s">
        <v>587</v>
      </c>
      <c r="T52" s="286" t="s">
        <v>587</v>
      </c>
      <c r="U52" s="286">
        <v>0</v>
      </c>
      <c r="V52" s="286">
        <v>0</v>
      </c>
      <c r="W52" s="286" t="s">
        <v>587</v>
      </c>
      <c r="X52" s="286" t="s">
        <v>587</v>
      </c>
      <c r="Y52" s="286">
        <v>0</v>
      </c>
      <c r="Z52" s="286">
        <v>0</v>
      </c>
      <c r="AA52" s="286" t="s">
        <v>587</v>
      </c>
      <c r="AB52" s="286" t="s">
        <v>587</v>
      </c>
      <c r="AC52" s="286">
        <v>0</v>
      </c>
      <c r="AD52" s="286" t="s">
        <v>587</v>
      </c>
    </row>
    <row r="53" spans="1:30" x14ac:dyDescent="0.25">
      <c r="A53" s="55" t="s">
        <v>140</v>
      </c>
      <c r="B53" s="35" t="s">
        <v>134</v>
      </c>
      <c r="C53" s="293">
        <v>0</v>
      </c>
      <c r="D53" s="293">
        <v>0</v>
      </c>
      <c r="E53" s="293">
        <f t="shared" si="8"/>
        <v>0</v>
      </c>
      <c r="F53" s="293">
        <f t="shared" si="9"/>
        <v>0</v>
      </c>
      <c r="G53" s="286">
        <v>0</v>
      </c>
      <c r="H53" s="293">
        <f t="shared" si="10"/>
        <v>0</v>
      </c>
      <c r="I53" s="286">
        <v>0</v>
      </c>
      <c r="J53" s="286">
        <v>0</v>
      </c>
      <c r="K53" s="286" t="s">
        <v>587</v>
      </c>
      <c r="L53" s="286" t="s">
        <v>587</v>
      </c>
      <c r="M53" s="286">
        <v>0</v>
      </c>
      <c r="N53" s="286">
        <v>0</v>
      </c>
      <c r="O53" s="286" t="s">
        <v>587</v>
      </c>
      <c r="P53" s="286" t="s">
        <v>587</v>
      </c>
      <c r="Q53" s="286">
        <v>0</v>
      </c>
      <c r="R53" s="286">
        <v>0</v>
      </c>
      <c r="S53" s="286" t="s">
        <v>587</v>
      </c>
      <c r="T53" s="286" t="s">
        <v>587</v>
      </c>
      <c r="U53" s="286">
        <v>0</v>
      </c>
      <c r="V53" s="286">
        <v>0</v>
      </c>
      <c r="W53" s="286" t="s">
        <v>587</v>
      </c>
      <c r="X53" s="286" t="s">
        <v>587</v>
      </c>
      <c r="Y53" s="286">
        <v>0</v>
      </c>
      <c r="Z53" s="286">
        <v>0</v>
      </c>
      <c r="AA53" s="286" t="s">
        <v>587</v>
      </c>
      <c r="AB53" s="286" t="s">
        <v>587</v>
      </c>
      <c r="AC53" s="286">
        <v>0</v>
      </c>
      <c r="AD53" s="286" t="s">
        <v>587</v>
      </c>
    </row>
    <row r="54" spans="1:30" x14ac:dyDescent="0.25">
      <c r="A54" s="55" t="s">
        <v>139</v>
      </c>
      <c r="B54" s="294" t="s">
        <v>133</v>
      </c>
      <c r="C54" s="293">
        <v>0</v>
      </c>
      <c r="D54" s="293">
        <v>0</v>
      </c>
      <c r="E54" s="293">
        <f t="shared" si="8"/>
        <v>0</v>
      </c>
      <c r="F54" s="293">
        <f t="shared" si="9"/>
        <v>0</v>
      </c>
      <c r="G54" s="286">
        <v>0</v>
      </c>
      <c r="H54" s="293">
        <f t="shared" si="10"/>
        <v>0</v>
      </c>
      <c r="I54" s="286">
        <v>0</v>
      </c>
      <c r="J54" s="286">
        <v>0</v>
      </c>
      <c r="K54" s="286" t="s">
        <v>587</v>
      </c>
      <c r="L54" s="286" t="s">
        <v>587</v>
      </c>
      <c r="M54" s="286">
        <v>0</v>
      </c>
      <c r="N54" s="286">
        <v>0</v>
      </c>
      <c r="O54" s="286" t="s">
        <v>587</v>
      </c>
      <c r="P54" s="286" t="s">
        <v>587</v>
      </c>
      <c r="Q54" s="286">
        <v>0</v>
      </c>
      <c r="R54" s="286">
        <v>0</v>
      </c>
      <c r="S54" s="286" t="s">
        <v>587</v>
      </c>
      <c r="T54" s="286" t="s">
        <v>587</v>
      </c>
      <c r="U54" s="286">
        <v>0</v>
      </c>
      <c r="V54" s="286">
        <v>0</v>
      </c>
      <c r="W54" s="286" t="s">
        <v>587</v>
      </c>
      <c r="X54" s="286" t="s">
        <v>587</v>
      </c>
      <c r="Y54" s="286">
        <v>0</v>
      </c>
      <c r="Z54" s="286">
        <v>0</v>
      </c>
      <c r="AA54" s="286" t="s">
        <v>587</v>
      </c>
      <c r="AB54" s="286" t="s">
        <v>587</v>
      </c>
      <c r="AC54" s="286">
        <v>0</v>
      </c>
      <c r="AD54" s="286" t="s">
        <v>587</v>
      </c>
    </row>
    <row r="55" spans="1:30" x14ac:dyDescent="0.25">
      <c r="A55" s="55" t="s">
        <v>138</v>
      </c>
      <c r="B55" s="294" t="s">
        <v>132</v>
      </c>
      <c r="C55" s="293">
        <v>0</v>
      </c>
      <c r="D55" s="293">
        <v>0</v>
      </c>
      <c r="E55" s="293">
        <f t="shared" si="8"/>
        <v>0</v>
      </c>
      <c r="F55" s="293">
        <f t="shared" si="9"/>
        <v>0</v>
      </c>
      <c r="G55" s="286">
        <v>0</v>
      </c>
      <c r="H55" s="293">
        <f t="shared" si="10"/>
        <v>0</v>
      </c>
      <c r="I55" s="286">
        <v>0</v>
      </c>
      <c r="J55" s="286">
        <v>0</v>
      </c>
      <c r="K55" s="286" t="s">
        <v>587</v>
      </c>
      <c r="L55" s="286" t="s">
        <v>587</v>
      </c>
      <c r="M55" s="286">
        <v>0</v>
      </c>
      <c r="N55" s="286">
        <v>0</v>
      </c>
      <c r="O55" s="286" t="s">
        <v>587</v>
      </c>
      <c r="P55" s="286" t="s">
        <v>587</v>
      </c>
      <c r="Q55" s="286">
        <v>0</v>
      </c>
      <c r="R55" s="286">
        <v>0</v>
      </c>
      <c r="S55" s="286" t="s">
        <v>587</v>
      </c>
      <c r="T55" s="286" t="s">
        <v>587</v>
      </c>
      <c r="U55" s="286">
        <v>0</v>
      </c>
      <c r="V55" s="286">
        <v>0</v>
      </c>
      <c r="W55" s="286" t="s">
        <v>587</v>
      </c>
      <c r="X55" s="286" t="s">
        <v>587</v>
      </c>
      <c r="Y55" s="286">
        <v>0</v>
      </c>
      <c r="Z55" s="286">
        <v>0</v>
      </c>
      <c r="AA55" s="286" t="s">
        <v>587</v>
      </c>
      <c r="AB55" s="286" t="s">
        <v>587</v>
      </c>
      <c r="AC55" s="286">
        <v>0</v>
      </c>
      <c r="AD55" s="286" t="s">
        <v>587</v>
      </c>
    </row>
    <row r="56" spans="1:30" x14ac:dyDescent="0.25">
      <c r="A56" s="55" t="s">
        <v>137</v>
      </c>
      <c r="B56" s="294" t="s">
        <v>131</v>
      </c>
      <c r="C56" s="293">
        <v>0</v>
      </c>
      <c r="D56" s="293">
        <v>0</v>
      </c>
      <c r="E56" s="293">
        <f t="shared" si="8"/>
        <v>0</v>
      </c>
      <c r="F56" s="293">
        <f t="shared" si="9"/>
        <v>0</v>
      </c>
      <c r="G56" s="286">
        <v>0</v>
      </c>
      <c r="H56" s="293">
        <f t="shared" si="10"/>
        <v>0</v>
      </c>
      <c r="I56" s="286">
        <v>0</v>
      </c>
      <c r="J56" s="286">
        <v>0</v>
      </c>
      <c r="K56" s="286" t="s">
        <v>587</v>
      </c>
      <c r="L56" s="286" t="s">
        <v>587</v>
      </c>
      <c r="M56" s="286">
        <v>0</v>
      </c>
      <c r="N56" s="286">
        <v>0</v>
      </c>
      <c r="O56" s="286" t="s">
        <v>587</v>
      </c>
      <c r="P56" s="286" t="s">
        <v>587</v>
      </c>
      <c r="Q56" s="286">
        <v>0</v>
      </c>
      <c r="R56" s="286">
        <v>0</v>
      </c>
      <c r="S56" s="286" t="s">
        <v>587</v>
      </c>
      <c r="T56" s="286" t="s">
        <v>587</v>
      </c>
      <c r="U56" s="286">
        <v>0</v>
      </c>
      <c r="V56" s="286">
        <v>0</v>
      </c>
      <c r="W56" s="286" t="s">
        <v>587</v>
      </c>
      <c r="X56" s="286" t="s">
        <v>587</v>
      </c>
      <c r="Y56" s="286">
        <v>0</v>
      </c>
      <c r="Z56" s="286">
        <v>0</v>
      </c>
      <c r="AA56" s="286" t="s">
        <v>587</v>
      </c>
      <c r="AB56" s="286" t="s">
        <v>587</v>
      </c>
      <c r="AC56" s="286">
        <v>0</v>
      </c>
      <c r="AD56" s="286" t="s">
        <v>587</v>
      </c>
    </row>
    <row r="57" spans="1:30" ht="18.75" x14ac:dyDescent="0.25">
      <c r="A57" s="55" t="s">
        <v>136</v>
      </c>
      <c r="B57" s="294" t="s">
        <v>618</v>
      </c>
      <c r="C57" s="293">
        <v>1</v>
      </c>
      <c r="D57" s="293">
        <v>1</v>
      </c>
      <c r="E57" s="293">
        <f t="shared" si="8"/>
        <v>1</v>
      </c>
      <c r="F57" s="293">
        <f t="shared" si="9"/>
        <v>1</v>
      </c>
      <c r="G57" s="286">
        <v>0</v>
      </c>
      <c r="H57" s="293">
        <f t="shared" si="10"/>
        <v>1</v>
      </c>
      <c r="I57" s="286">
        <v>0</v>
      </c>
      <c r="J57" s="286">
        <v>0</v>
      </c>
      <c r="K57" s="286" t="s">
        <v>587</v>
      </c>
      <c r="L57" s="286" t="s">
        <v>587</v>
      </c>
      <c r="M57" s="286">
        <v>0</v>
      </c>
      <c r="N57" s="286">
        <v>0</v>
      </c>
      <c r="O57" s="286" t="s">
        <v>587</v>
      </c>
      <c r="P57" s="286" t="s">
        <v>587</v>
      </c>
      <c r="Q57" s="286">
        <v>0</v>
      </c>
      <c r="R57" s="286">
        <v>0</v>
      </c>
      <c r="S57" s="286" t="s">
        <v>587</v>
      </c>
      <c r="T57" s="286" t="s">
        <v>587</v>
      </c>
      <c r="U57" s="286">
        <v>0</v>
      </c>
      <c r="V57" s="286">
        <v>0</v>
      </c>
      <c r="W57" s="286" t="s">
        <v>587</v>
      </c>
      <c r="X57" s="286" t="s">
        <v>587</v>
      </c>
      <c r="Y57" s="286">
        <v>0</v>
      </c>
      <c r="Z57" s="286">
        <v>0</v>
      </c>
      <c r="AA57" s="286" t="s">
        <v>587</v>
      </c>
      <c r="AB57" s="286" t="s">
        <v>587</v>
      </c>
      <c r="AC57" s="286">
        <v>0</v>
      </c>
      <c r="AD57" s="286" t="s">
        <v>587</v>
      </c>
    </row>
    <row r="58" spans="1:30" s="269" customFormat="1" ht="36.75" customHeight="1" x14ac:dyDescent="0.25">
      <c r="A58" s="58" t="s">
        <v>56</v>
      </c>
      <c r="B58" s="295" t="s">
        <v>233</v>
      </c>
      <c r="C58" s="293">
        <v>0</v>
      </c>
      <c r="D58" s="293">
        <v>0</v>
      </c>
      <c r="E58" s="293">
        <f t="shared" si="8"/>
        <v>0</v>
      </c>
      <c r="F58" s="293">
        <f t="shared" si="9"/>
        <v>0</v>
      </c>
      <c r="G58" s="286">
        <v>0</v>
      </c>
      <c r="H58" s="293">
        <f t="shared" si="10"/>
        <v>0</v>
      </c>
      <c r="I58" s="286">
        <v>0</v>
      </c>
      <c r="J58" s="286">
        <v>0</v>
      </c>
      <c r="K58" s="286" t="s">
        <v>587</v>
      </c>
      <c r="L58" s="286" t="s">
        <v>587</v>
      </c>
      <c r="M58" s="286">
        <v>0</v>
      </c>
      <c r="N58" s="286">
        <v>0</v>
      </c>
      <c r="O58" s="286" t="s">
        <v>587</v>
      </c>
      <c r="P58" s="286" t="s">
        <v>587</v>
      </c>
      <c r="Q58" s="286">
        <v>0</v>
      </c>
      <c r="R58" s="286">
        <v>0</v>
      </c>
      <c r="S58" s="286" t="s">
        <v>587</v>
      </c>
      <c r="T58" s="286" t="s">
        <v>587</v>
      </c>
      <c r="U58" s="286">
        <v>0</v>
      </c>
      <c r="V58" s="286">
        <v>0</v>
      </c>
      <c r="W58" s="286" t="s">
        <v>587</v>
      </c>
      <c r="X58" s="286" t="s">
        <v>587</v>
      </c>
      <c r="Y58" s="286">
        <v>0</v>
      </c>
      <c r="Z58" s="286">
        <v>0</v>
      </c>
      <c r="AA58" s="286" t="s">
        <v>587</v>
      </c>
      <c r="AB58" s="286" t="s">
        <v>587</v>
      </c>
      <c r="AC58" s="286">
        <v>0</v>
      </c>
      <c r="AD58" s="286" t="s">
        <v>587</v>
      </c>
    </row>
    <row r="59" spans="1:30" s="269" customFormat="1" x14ac:dyDescent="0.25">
      <c r="A59" s="58" t="s">
        <v>54</v>
      </c>
      <c r="B59" s="57" t="s">
        <v>135</v>
      </c>
      <c r="C59" s="293">
        <v>0</v>
      </c>
      <c r="D59" s="293">
        <v>0</v>
      </c>
      <c r="E59" s="293">
        <f t="shared" si="8"/>
        <v>0</v>
      </c>
      <c r="F59" s="293">
        <f t="shared" si="9"/>
        <v>0</v>
      </c>
      <c r="G59" s="286">
        <v>0</v>
      </c>
      <c r="H59" s="293">
        <f t="shared" si="10"/>
        <v>0</v>
      </c>
      <c r="I59" s="286">
        <v>0</v>
      </c>
      <c r="J59" s="286">
        <v>0</v>
      </c>
      <c r="K59" s="286" t="s">
        <v>587</v>
      </c>
      <c r="L59" s="286" t="s">
        <v>587</v>
      </c>
      <c r="M59" s="286">
        <v>0</v>
      </c>
      <c r="N59" s="286">
        <v>0</v>
      </c>
      <c r="O59" s="286" t="s">
        <v>587</v>
      </c>
      <c r="P59" s="286" t="s">
        <v>587</v>
      </c>
      <c r="Q59" s="286">
        <v>0</v>
      </c>
      <c r="R59" s="286">
        <v>0</v>
      </c>
      <c r="S59" s="286" t="s">
        <v>587</v>
      </c>
      <c r="T59" s="286" t="s">
        <v>587</v>
      </c>
      <c r="U59" s="286">
        <v>0</v>
      </c>
      <c r="V59" s="286">
        <v>0</v>
      </c>
      <c r="W59" s="286" t="s">
        <v>587</v>
      </c>
      <c r="X59" s="286" t="s">
        <v>587</v>
      </c>
      <c r="Y59" s="286">
        <v>0</v>
      </c>
      <c r="Z59" s="286">
        <v>0</v>
      </c>
      <c r="AA59" s="286" t="s">
        <v>587</v>
      </c>
      <c r="AB59" s="286" t="s">
        <v>587</v>
      </c>
      <c r="AC59" s="286">
        <v>0</v>
      </c>
      <c r="AD59" s="286" t="s">
        <v>587</v>
      </c>
    </row>
    <row r="60" spans="1:30" x14ac:dyDescent="0.25">
      <c r="A60" s="55" t="s">
        <v>227</v>
      </c>
      <c r="B60" s="296" t="s">
        <v>156</v>
      </c>
      <c r="C60" s="293">
        <v>0</v>
      </c>
      <c r="D60" s="293">
        <v>0</v>
      </c>
      <c r="E60" s="293">
        <f t="shared" si="8"/>
        <v>0</v>
      </c>
      <c r="F60" s="293">
        <f t="shared" si="9"/>
        <v>0</v>
      </c>
      <c r="G60" s="286">
        <v>0</v>
      </c>
      <c r="H60" s="293">
        <f t="shared" si="10"/>
        <v>0</v>
      </c>
      <c r="I60" s="286">
        <v>0</v>
      </c>
      <c r="J60" s="286">
        <v>0</v>
      </c>
      <c r="K60" s="286" t="s">
        <v>587</v>
      </c>
      <c r="L60" s="286" t="s">
        <v>587</v>
      </c>
      <c r="M60" s="286">
        <v>0</v>
      </c>
      <c r="N60" s="286">
        <v>0</v>
      </c>
      <c r="O60" s="286" t="s">
        <v>587</v>
      </c>
      <c r="P60" s="286" t="s">
        <v>587</v>
      </c>
      <c r="Q60" s="286">
        <v>0</v>
      </c>
      <c r="R60" s="286">
        <v>0</v>
      </c>
      <c r="S60" s="286" t="s">
        <v>587</v>
      </c>
      <c r="T60" s="286" t="s">
        <v>587</v>
      </c>
      <c r="U60" s="286">
        <v>0</v>
      </c>
      <c r="V60" s="286">
        <v>0</v>
      </c>
      <c r="W60" s="286" t="s">
        <v>587</v>
      </c>
      <c r="X60" s="286" t="s">
        <v>587</v>
      </c>
      <c r="Y60" s="286">
        <v>0</v>
      </c>
      <c r="Z60" s="286">
        <v>0</v>
      </c>
      <c r="AA60" s="286" t="s">
        <v>587</v>
      </c>
      <c r="AB60" s="286" t="s">
        <v>587</v>
      </c>
      <c r="AC60" s="286">
        <v>0</v>
      </c>
      <c r="AD60" s="286" t="s">
        <v>587</v>
      </c>
    </row>
    <row r="61" spans="1:30" x14ac:dyDescent="0.25">
      <c r="A61" s="55" t="s">
        <v>228</v>
      </c>
      <c r="B61" s="296" t="s">
        <v>154</v>
      </c>
      <c r="C61" s="293">
        <v>0</v>
      </c>
      <c r="D61" s="293">
        <v>0</v>
      </c>
      <c r="E61" s="293">
        <f t="shared" si="8"/>
        <v>0</v>
      </c>
      <c r="F61" s="293">
        <f t="shared" si="9"/>
        <v>0</v>
      </c>
      <c r="G61" s="286">
        <v>0</v>
      </c>
      <c r="H61" s="293">
        <f t="shared" si="10"/>
        <v>0</v>
      </c>
      <c r="I61" s="286">
        <v>0</v>
      </c>
      <c r="J61" s="286">
        <v>0</v>
      </c>
      <c r="K61" s="286" t="s">
        <v>587</v>
      </c>
      <c r="L61" s="286" t="s">
        <v>587</v>
      </c>
      <c r="M61" s="286">
        <v>0</v>
      </c>
      <c r="N61" s="286">
        <v>0</v>
      </c>
      <c r="O61" s="286" t="s">
        <v>587</v>
      </c>
      <c r="P61" s="286" t="s">
        <v>587</v>
      </c>
      <c r="Q61" s="286">
        <v>0</v>
      </c>
      <c r="R61" s="286">
        <v>0</v>
      </c>
      <c r="S61" s="286" t="s">
        <v>587</v>
      </c>
      <c r="T61" s="286" t="s">
        <v>587</v>
      </c>
      <c r="U61" s="286">
        <v>0</v>
      </c>
      <c r="V61" s="286">
        <v>0</v>
      </c>
      <c r="W61" s="286" t="s">
        <v>587</v>
      </c>
      <c r="X61" s="286" t="s">
        <v>587</v>
      </c>
      <c r="Y61" s="286">
        <v>0</v>
      </c>
      <c r="Z61" s="286">
        <v>0</v>
      </c>
      <c r="AA61" s="286" t="s">
        <v>587</v>
      </c>
      <c r="AB61" s="286" t="s">
        <v>587</v>
      </c>
      <c r="AC61" s="286">
        <v>0</v>
      </c>
      <c r="AD61" s="286" t="s">
        <v>587</v>
      </c>
    </row>
    <row r="62" spans="1:30" x14ac:dyDescent="0.25">
      <c r="A62" s="55" t="s">
        <v>229</v>
      </c>
      <c r="B62" s="296" t="s">
        <v>152</v>
      </c>
      <c r="C62" s="293">
        <v>0</v>
      </c>
      <c r="D62" s="293">
        <v>0</v>
      </c>
      <c r="E62" s="293">
        <f t="shared" si="8"/>
        <v>0</v>
      </c>
      <c r="F62" s="293">
        <f t="shared" si="9"/>
        <v>0</v>
      </c>
      <c r="G62" s="286">
        <v>0</v>
      </c>
      <c r="H62" s="293">
        <f t="shared" si="10"/>
        <v>0</v>
      </c>
      <c r="I62" s="286">
        <v>0</v>
      </c>
      <c r="J62" s="286">
        <v>0</v>
      </c>
      <c r="K62" s="286" t="s">
        <v>587</v>
      </c>
      <c r="L62" s="286" t="s">
        <v>587</v>
      </c>
      <c r="M62" s="286">
        <v>0</v>
      </c>
      <c r="N62" s="286">
        <v>0</v>
      </c>
      <c r="O62" s="286" t="s">
        <v>587</v>
      </c>
      <c r="P62" s="286" t="s">
        <v>587</v>
      </c>
      <c r="Q62" s="286">
        <v>0</v>
      </c>
      <c r="R62" s="286">
        <v>0</v>
      </c>
      <c r="S62" s="286" t="s">
        <v>587</v>
      </c>
      <c r="T62" s="286" t="s">
        <v>587</v>
      </c>
      <c r="U62" s="286">
        <v>0</v>
      </c>
      <c r="V62" s="286">
        <v>0</v>
      </c>
      <c r="W62" s="286" t="s">
        <v>587</v>
      </c>
      <c r="X62" s="286" t="s">
        <v>587</v>
      </c>
      <c r="Y62" s="286">
        <v>0</v>
      </c>
      <c r="Z62" s="286">
        <v>0</v>
      </c>
      <c r="AA62" s="286" t="s">
        <v>587</v>
      </c>
      <c r="AB62" s="286" t="s">
        <v>587</v>
      </c>
      <c r="AC62" s="286">
        <v>0</v>
      </c>
      <c r="AD62" s="286" t="s">
        <v>587</v>
      </c>
    </row>
    <row r="63" spans="1:30" x14ac:dyDescent="0.25">
      <c r="A63" s="55" t="s">
        <v>230</v>
      </c>
      <c r="B63" s="296" t="s">
        <v>232</v>
      </c>
      <c r="C63" s="293">
        <v>0</v>
      </c>
      <c r="D63" s="293">
        <v>0</v>
      </c>
      <c r="E63" s="293">
        <f t="shared" si="8"/>
        <v>0</v>
      </c>
      <c r="F63" s="293">
        <f t="shared" si="9"/>
        <v>0</v>
      </c>
      <c r="G63" s="286">
        <v>0</v>
      </c>
      <c r="H63" s="293">
        <f t="shared" si="10"/>
        <v>0</v>
      </c>
      <c r="I63" s="286">
        <v>0</v>
      </c>
      <c r="J63" s="286">
        <v>0</v>
      </c>
      <c r="K63" s="286" t="s">
        <v>587</v>
      </c>
      <c r="L63" s="286" t="s">
        <v>587</v>
      </c>
      <c r="M63" s="286">
        <v>0</v>
      </c>
      <c r="N63" s="286">
        <v>0</v>
      </c>
      <c r="O63" s="286" t="s">
        <v>587</v>
      </c>
      <c r="P63" s="286" t="s">
        <v>587</v>
      </c>
      <c r="Q63" s="286">
        <v>0</v>
      </c>
      <c r="R63" s="286">
        <v>0</v>
      </c>
      <c r="S63" s="286" t="s">
        <v>587</v>
      </c>
      <c r="T63" s="286" t="s">
        <v>587</v>
      </c>
      <c r="U63" s="286">
        <v>0</v>
      </c>
      <c r="V63" s="286">
        <v>0</v>
      </c>
      <c r="W63" s="286" t="s">
        <v>587</v>
      </c>
      <c r="X63" s="286" t="s">
        <v>587</v>
      </c>
      <c r="Y63" s="286">
        <v>0</v>
      </c>
      <c r="Z63" s="286">
        <v>0</v>
      </c>
      <c r="AA63" s="286" t="s">
        <v>587</v>
      </c>
      <c r="AB63" s="286" t="s">
        <v>587</v>
      </c>
      <c r="AC63" s="286">
        <v>0</v>
      </c>
      <c r="AD63" s="286" t="s">
        <v>587</v>
      </c>
    </row>
    <row r="64" spans="1:30" x14ac:dyDescent="0.25">
      <c r="A64" s="55" t="s">
        <v>231</v>
      </c>
      <c r="B64" s="294" t="s">
        <v>600</v>
      </c>
      <c r="C64" s="293">
        <v>0</v>
      </c>
      <c r="D64" s="293">
        <v>0</v>
      </c>
      <c r="E64" s="293">
        <f t="shared" si="8"/>
        <v>0</v>
      </c>
      <c r="F64" s="293">
        <f t="shared" si="9"/>
        <v>0</v>
      </c>
      <c r="G64" s="286">
        <v>0</v>
      </c>
      <c r="H64" s="293">
        <f t="shared" si="10"/>
        <v>0</v>
      </c>
      <c r="I64" s="286">
        <v>0</v>
      </c>
      <c r="J64" s="286">
        <v>0</v>
      </c>
      <c r="K64" s="286" t="s">
        <v>587</v>
      </c>
      <c r="L64" s="286" t="s">
        <v>587</v>
      </c>
      <c r="M64" s="286">
        <v>0</v>
      </c>
      <c r="N64" s="286">
        <v>0</v>
      </c>
      <c r="O64" s="286" t="s">
        <v>587</v>
      </c>
      <c r="P64" s="286" t="s">
        <v>587</v>
      </c>
      <c r="Q64" s="286">
        <v>0</v>
      </c>
      <c r="R64" s="286">
        <v>0</v>
      </c>
      <c r="S64" s="286" t="s">
        <v>587</v>
      </c>
      <c r="T64" s="286" t="s">
        <v>587</v>
      </c>
      <c r="U64" s="286">
        <v>0</v>
      </c>
      <c r="V64" s="286">
        <v>0</v>
      </c>
      <c r="W64" s="286" t="s">
        <v>587</v>
      </c>
      <c r="X64" s="286" t="s">
        <v>587</v>
      </c>
      <c r="Y64" s="286">
        <v>0</v>
      </c>
      <c r="Z64" s="286">
        <v>0</v>
      </c>
      <c r="AA64" s="286" t="s">
        <v>587</v>
      </c>
      <c r="AB64" s="286" t="s">
        <v>587</v>
      </c>
      <c r="AC64" s="286">
        <v>0</v>
      </c>
      <c r="AD64" s="286" t="s">
        <v>587</v>
      </c>
    </row>
    <row r="65" spans="1:25" x14ac:dyDescent="0.25">
      <c r="A65" s="51"/>
      <c r="B65" s="52"/>
      <c r="C65" s="52"/>
      <c r="D65" s="52"/>
      <c r="E65" s="52"/>
      <c r="F65" s="52"/>
      <c r="G65" s="52"/>
      <c r="H65" s="52"/>
    </row>
    <row r="66" spans="1:25" ht="54" customHeight="1" x14ac:dyDescent="0.25">
      <c r="B66" s="382"/>
      <c r="C66" s="382"/>
      <c r="D66" s="382"/>
      <c r="E66" s="382"/>
      <c r="F66" s="382"/>
      <c r="G66" s="382"/>
      <c r="H66" s="382"/>
      <c r="I66" s="50"/>
      <c r="J66" s="50"/>
      <c r="K66" s="50"/>
      <c r="L66" s="50"/>
      <c r="M66" s="50"/>
      <c r="N66" s="50"/>
      <c r="O66" s="50"/>
      <c r="P66" s="50"/>
      <c r="Q66" s="50"/>
      <c r="R66" s="50"/>
      <c r="S66" s="50"/>
      <c r="T66" s="50"/>
      <c r="U66" s="50"/>
      <c r="V66" s="50"/>
      <c r="W66" s="50"/>
      <c r="X66" s="50"/>
      <c r="Y66" s="50"/>
    </row>
    <row r="68" spans="1:25" ht="50.25" customHeight="1" x14ac:dyDescent="0.25">
      <c r="B68" s="382"/>
      <c r="C68" s="382"/>
      <c r="D68" s="382"/>
      <c r="E68" s="382"/>
      <c r="F68" s="382"/>
      <c r="G68" s="382"/>
      <c r="H68" s="382"/>
    </row>
    <row r="70" spans="1:25" ht="36.75" customHeight="1" x14ac:dyDescent="0.25">
      <c r="B70" s="382"/>
      <c r="C70" s="382"/>
      <c r="D70" s="382"/>
      <c r="E70" s="382"/>
      <c r="F70" s="382"/>
      <c r="G70" s="382"/>
      <c r="H70" s="382"/>
    </row>
    <row r="72" spans="1:25" ht="51" customHeight="1" x14ac:dyDescent="0.25">
      <c r="B72" s="382"/>
      <c r="C72" s="382"/>
      <c r="D72" s="382"/>
      <c r="E72" s="382"/>
      <c r="F72" s="382"/>
      <c r="G72" s="382"/>
      <c r="H72" s="382"/>
    </row>
    <row r="73" spans="1:25" ht="32.25" customHeight="1" x14ac:dyDescent="0.25">
      <c r="B73" s="382"/>
      <c r="C73" s="382"/>
      <c r="D73" s="382"/>
      <c r="E73" s="382"/>
      <c r="F73" s="382"/>
      <c r="G73" s="382"/>
      <c r="H73" s="382"/>
    </row>
    <row r="74" spans="1:25" ht="51.75" customHeight="1" x14ac:dyDescent="0.25">
      <c r="B74" s="382"/>
      <c r="C74" s="382"/>
      <c r="D74" s="382"/>
      <c r="E74" s="382"/>
      <c r="F74" s="382"/>
      <c r="G74" s="382"/>
      <c r="H74" s="382"/>
    </row>
    <row r="75" spans="1:25" ht="21.75" customHeight="1" x14ac:dyDescent="0.25">
      <c r="B75" s="383"/>
      <c r="C75" s="383"/>
      <c r="D75" s="383"/>
      <c r="E75" s="383"/>
      <c r="F75" s="383"/>
      <c r="G75" s="383"/>
      <c r="H75" s="383"/>
    </row>
    <row r="76" spans="1:25" ht="23.25" customHeight="1" x14ac:dyDescent="0.25"/>
    <row r="77" spans="1:25" ht="18.75" customHeight="1" x14ac:dyDescent="0.25">
      <c r="B77" s="381"/>
      <c r="C77" s="381"/>
      <c r="D77" s="381"/>
      <c r="E77" s="381"/>
      <c r="F77" s="381"/>
      <c r="G77" s="381"/>
      <c r="H77" s="381"/>
    </row>
  </sheetData>
  <mergeCells count="40">
    <mergeCell ref="A12:Z12"/>
    <mergeCell ref="A4:Z4"/>
    <mergeCell ref="A6:Z6"/>
    <mergeCell ref="A8:Z8"/>
    <mergeCell ref="A9:Z9"/>
    <mergeCell ref="A11:Z11"/>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K21:L21"/>
    <mergeCell ref="M21:N21"/>
    <mergeCell ref="B77:H77"/>
    <mergeCell ref="B66:H66"/>
    <mergeCell ref="B68:H68"/>
    <mergeCell ref="B72:H72"/>
    <mergeCell ref="B73:H73"/>
    <mergeCell ref="B74:H74"/>
    <mergeCell ref="B70:H70"/>
    <mergeCell ref="B75:H75"/>
    <mergeCell ref="G20:G22"/>
    <mergeCell ref="Y20:AB20"/>
    <mergeCell ref="Y21:Z21"/>
    <mergeCell ref="AA21:AB21"/>
    <mergeCell ref="AC20:AD21"/>
    <mergeCell ref="U20:X20"/>
    <mergeCell ref="U21:V21"/>
    <mergeCell ref="W21:X21"/>
    <mergeCell ref="I20:L20"/>
    <mergeCell ref="I21:J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 zoomScale="85" zoomScaleSheetLayoutView="85" workbookViewId="0">
      <selection activeCell="O27" sqref="O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3"/>
    </row>
    <row r="7" spans="1:48" ht="18.75" x14ac:dyDescent="0.25">
      <c r="A7" s="323" t="s">
        <v>7</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0" t="s">
        <v>6</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6" t="str">
        <f>'1. паспорт местоположение'!A12:C12</f>
        <v>L 21-04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0" t="s">
        <v>5</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0" t="s">
        <v>4</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405" t="s">
        <v>513</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6" t="s">
        <v>50</v>
      </c>
      <c r="B22" s="409" t="s">
        <v>22</v>
      </c>
      <c r="C22" s="406" t="s">
        <v>49</v>
      </c>
      <c r="D22" s="406" t="s">
        <v>48</v>
      </c>
      <c r="E22" s="412" t="s">
        <v>524</v>
      </c>
      <c r="F22" s="413"/>
      <c r="G22" s="413"/>
      <c r="H22" s="413"/>
      <c r="I22" s="413"/>
      <c r="J22" s="413"/>
      <c r="K22" s="413"/>
      <c r="L22" s="414"/>
      <c r="M22" s="406" t="s">
        <v>47</v>
      </c>
      <c r="N22" s="406" t="s">
        <v>46</v>
      </c>
      <c r="O22" s="406" t="s">
        <v>45</v>
      </c>
      <c r="P22" s="415" t="s">
        <v>262</v>
      </c>
      <c r="Q22" s="415" t="s">
        <v>44</v>
      </c>
      <c r="R22" s="415" t="s">
        <v>43</v>
      </c>
      <c r="S22" s="415" t="s">
        <v>42</v>
      </c>
      <c r="T22" s="415"/>
      <c r="U22" s="416" t="s">
        <v>41</v>
      </c>
      <c r="V22" s="416" t="s">
        <v>40</v>
      </c>
      <c r="W22" s="415" t="s">
        <v>39</v>
      </c>
      <c r="X22" s="415" t="s">
        <v>38</v>
      </c>
      <c r="Y22" s="415" t="s">
        <v>37</v>
      </c>
      <c r="Z22" s="429" t="s">
        <v>36</v>
      </c>
      <c r="AA22" s="415" t="s">
        <v>35</v>
      </c>
      <c r="AB22" s="415" t="s">
        <v>34</v>
      </c>
      <c r="AC22" s="415" t="s">
        <v>33</v>
      </c>
      <c r="AD22" s="415" t="s">
        <v>32</v>
      </c>
      <c r="AE22" s="415" t="s">
        <v>31</v>
      </c>
      <c r="AF22" s="415" t="s">
        <v>30</v>
      </c>
      <c r="AG22" s="415"/>
      <c r="AH22" s="415"/>
      <c r="AI22" s="415"/>
      <c r="AJ22" s="415"/>
      <c r="AK22" s="415"/>
      <c r="AL22" s="415" t="s">
        <v>29</v>
      </c>
      <c r="AM22" s="415"/>
      <c r="AN22" s="415"/>
      <c r="AO22" s="415"/>
      <c r="AP22" s="415" t="s">
        <v>28</v>
      </c>
      <c r="AQ22" s="415"/>
      <c r="AR22" s="415" t="s">
        <v>27</v>
      </c>
      <c r="AS22" s="415" t="s">
        <v>26</v>
      </c>
      <c r="AT22" s="415" t="s">
        <v>25</v>
      </c>
      <c r="AU22" s="415" t="s">
        <v>24</v>
      </c>
      <c r="AV22" s="419" t="s">
        <v>23</v>
      </c>
    </row>
    <row r="23" spans="1:48" ht="64.5" customHeight="1" x14ac:dyDescent="0.25">
      <c r="A23" s="407"/>
      <c r="B23" s="410"/>
      <c r="C23" s="407"/>
      <c r="D23" s="407"/>
      <c r="E23" s="421" t="s">
        <v>21</v>
      </c>
      <c r="F23" s="423" t="s">
        <v>134</v>
      </c>
      <c r="G23" s="423" t="s">
        <v>133</v>
      </c>
      <c r="H23" s="423" t="s">
        <v>132</v>
      </c>
      <c r="I23" s="427" t="s">
        <v>432</v>
      </c>
      <c r="J23" s="427" t="s">
        <v>433</v>
      </c>
      <c r="K23" s="427" t="s">
        <v>434</v>
      </c>
      <c r="L23" s="423" t="s">
        <v>74</v>
      </c>
      <c r="M23" s="407"/>
      <c r="N23" s="407"/>
      <c r="O23" s="407"/>
      <c r="P23" s="415"/>
      <c r="Q23" s="415"/>
      <c r="R23" s="415"/>
      <c r="S23" s="425" t="s">
        <v>2</v>
      </c>
      <c r="T23" s="425" t="s">
        <v>9</v>
      </c>
      <c r="U23" s="416"/>
      <c r="V23" s="416"/>
      <c r="W23" s="415"/>
      <c r="X23" s="415"/>
      <c r="Y23" s="415"/>
      <c r="Z23" s="415"/>
      <c r="AA23" s="415"/>
      <c r="AB23" s="415"/>
      <c r="AC23" s="415"/>
      <c r="AD23" s="415"/>
      <c r="AE23" s="415"/>
      <c r="AF23" s="415" t="s">
        <v>20</v>
      </c>
      <c r="AG23" s="415"/>
      <c r="AH23" s="415" t="s">
        <v>19</v>
      </c>
      <c r="AI23" s="415"/>
      <c r="AJ23" s="406" t="s">
        <v>18</v>
      </c>
      <c r="AK23" s="406" t="s">
        <v>17</v>
      </c>
      <c r="AL23" s="406" t="s">
        <v>16</v>
      </c>
      <c r="AM23" s="406" t="s">
        <v>15</v>
      </c>
      <c r="AN23" s="406" t="s">
        <v>14</v>
      </c>
      <c r="AO23" s="406" t="s">
        <v>13</v>
      </c>
      <c r="AP23" s="406" t="s">
        <v>12</v>
      </c>
      <c r="AQ23" s="417" t="s">
        <v>9</v>
      </c>
      <c r="AR23" s="415"/>
      <c r="AS23" s="415"/>
      <c r="AT23" s="415"/>
      <c r="AU23" s="415"/>
      <c r="AV23" s="420"/>
    </row>
    <row r="24" spans="1:48" ht="96.75" customHeight="1" x14ac:dyDescent="0.25">
      <c r="A24" s="408"/>
      <c r="B24" s="411"/>
      <c r="C24" s="408"/>
      <c r="D24" s="408"/>
      <c r="E24" s="422"/>
      <c r="F24" s="424"/>
      <c r="G24" s="424"/>
      <c r="H24" s="424"/>
      <c r="I24" s="428"/>
      <c r="J24" s="428"/>
      <c r="K24" s="428"/>
      <c r="L24" s="424"/>
      <c r="M24" s="408"/>
      <c r="N24" s="408"/>
      <c r="O24" s="408"/>
      <c r="P24" s="415"/>
      <c r="Q24" s="415"/>
      <c r="R24" s="415"/>
      <c r="S24" s="426"/>
      <c r="T24" s="426"/>
      <c r="U24" s="416"/>
      <c r="V24" s="416"/>
      <c r="W24" s="415"/>
      <c r="X24" s="415"/>
      <c r="Y24" s="415"/>
      <c r="Z24" s="415"/>
      <c r="AA24" s="415"/>
      <c r="AB24" s="415"/>
      <c r="AC24" s="415"/>
      <c r="AD24" s="415"/>
      <c r="AE24" s="415"/>
      <c r="AF24" s="126" t="s">
        <v>11</v>
      </c>
      <c r="AG24" s="126" t="s">
        <v>10</v>
      </c>
      <c r="AH24" s="127" t="s">
        <v>2</v>
      </c>
      <c r="AI24" s="127" t="s">
        <v>9</v>
      </c>
      <c r="AJ24" s="408"/>
      <c r="AK24" s="408"/>
      <c r="AL24" s="408"/>
      <c r="AM24" s="408"/>
      <c r="AN24" s="408"/>
      <c r="AO24" s="408"/>
      <c r="AP24" s="408"/>
      <c r="AQ24" s="418"/>
      <c r="AR24" s="415"/>
      <c r="AS24" s="415"/>
      <c r="AT24" s="415"/>
      <c r="AU24" s="415"/>
      <c r="AV24" s="42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3.75" x14ac:dyDescent="0.2">
      <c r="A26" s="20">
        <v>1</v>
      </c>
      <c r="B26" s="289" t="str">
        <f>A9</f>
        <v xml:space="preserve">Акционерное общество "Западная энергетическая компания" </v>
      </c>
      <c r="C26" s="18"/>
      <c r="D26" s="305">
        <f>'6.1. Паспорт сетевой график'!D53</f>
        <v>45656</v>
      </c>
      <c r="E26" s="20"/>
      <c r="F26" s="20"/>
      <c r="G26" s="20"/>
      <c r="H26" s="20"/>
      <c r="I26" s="20"/>
      <c r="J26" s="20"/>
      <c r="K26" s="20"/>
      <c r="L26" s="303" t="s">
        <v>591</v>
      </c>
      <c r="M26" s="308" t="s">
        <v>609</v>
      </c>
      <c r="N26" s="289" t="s">
        <v>622</v>
      </c>
      <c r="O26" s="18" t="s">
        <v>615</v>
      </c>
      <c r="P26" s="21"/>
      <c r="Q26" s="18"/>
      <c r="R26" s="21"/>
      <c r="S26" s="18"/>
      <c r="T26" s="18"/>
      <c r="U26" s="20"/>
      <c r="V26" s="20"/>
      <c r="W26" s="289"/>
      <c r="X26" s="289"/>
      <c r="Y26" s="289"/>
      <c r="Z26" s="289"/>
      <c r="AA26" s="289"/>
      <c r="AB26" s="289"/>
      <c r="AC26" s="289"/>
      <c r="AD26" s="289"/>
      <c r="AE26" s="289"/>
      <c r="AF26" s="20"/>
      <c r="AG26" s="18"/>
      <c r="AH26" s="19"/>
      <c r="AI26" s="19"/>
      <c r="AJ26" s="19"/>
      <c r="AK26" s="19"/>
      <c r="AL26" s="18"/>
      <c r="AM26" s="18"/>
      <c r="AN26" s="19"/>
      <c r="AO26" s="18"/>
      <c r="AP26" s="19"/>
      <c r="AQ26" s="19"/>
      <c r="AR26" s="19"/>
      <c r="AS26" s="19"/>
      <c r="AT26" s="19"/>
      <c r="AU26" s="18"/>
      <c r="AV26" s="18"/>
    </row>
    <row r="27" spans="1:48" s="17" customFormat="1" ht="21" customHeight="1" x14ac:dyDescent="0.2">
      <c r="A27" s="20"/>
      <c r="B27" s="289"/>
      <c r="C27" s="18"/>
      <c r="D27" s="305"/>
      <c r="E27" s="20"/>
      <c r="F27" s="20"/>
      <c r="G27" s="20"/>
      <c r="H27" s="20"/>
      <c r="I27" s="20"/>
      <c r="J27" s="20"/>
      <c r="K27" s="20"/>
      <c r="L27" s="303"/>
      <c r="M27" s="18"/>
      <c r="N27" s="18"/>
      <c r="O27" s="18"/>
      <c r="P27" s="21"/>
      <c r="Q27" s="18"/>
      <c r="R27" s="21"/>
      <c r="S27" s="18"/>
      <c r="T27" s="18"/>
      <c r="U27" s="20"/>
      <c r="V27" s="20"/>
      <c r="W27" s="289"/>
      <c r="X27" s="289"/>
      <c r="Y27" s="289"/>
      <c r="Z27" s="289"/>
      <c r="AA27" s="289"/>
      <c r="AB27" s="289"/>
      <c r="AC27" s="289"/>
      <c r="AD27" s="289"/>
      <c r="AE27" s="21"/>
      <c r="AF27" s="20"/>
      <c r="AG27" s="18"/>
      <c r="AH27" s="19"/>
      <c r="AI27" s="19"/>
      <c r="AJ27" s="19"/>
      <c r="AK27" s="19"/>
      <c r="AL27" s="18"/>
      <c r="AM27" s="18"/>
      <c r="AN27" s="19"/>
      <c r="AO27" s="18"/>
      <c r="AP27" s="19"/>
      <c r="AQ27" s="19"/>
      <c r="AR27" s="19"/>
      <c r="AS27" s="19"/>
      <c r="AT27" s="19"/>
      <c r="AU27" s="18"/>
      <c r="AV27" s="18"/>
    </row>
    <row r="28" spans="1:48" s="17" customFormat="1" ht="11.25" x14ac:dyDescent="0.2">
      <c r="A28" s="20"/>
      <c r="B28" s="289"/>
      <c r="C28" s="18"/>
      <c r="D28" s="305"/>
      <c r="E28" s="20"/>
      <c r="F28" s="20"/>
      <c r="G28" s="20"/>
      <c r="H28" s="20"/>
      <c r="I28" s="20"/>
      <c r="J28" s="20"/>
      <c r="K28" s="20"/>
      <c r="L28" s="303"/>
      <c r="M28" s="18"/>
      <c r="N28" s="18"/>
      <c r="O28" s="18"/>
      <c r="P28" s="21"/>
      <c r="Q28" s="18"/>
      <c r="R28" s="21"/>
      <c r="S28" s="18"/>
      <c r="T28" s="18"/>
      <c r="U28" s="20"/>
      <c r="V28" s="20"/>
      <c r="W28" s="289"/>
      <c r="X28" s="289"/>
      <c r="Y28" s="289"/>
      <c r="Z28" s="289"/>
      <c r="AA28" s="289"/>
      <c r="AB28" s="289"/>
      <c r="AC28" s="289"/>
      <c r="AD28" s="289"/>
      <c r="AE28" s="21"/>
      <c r="AF28" s="20"/>
      <c r="AG28" s="18"/>
      <c r="AH28" s="19"/>
      <c r="AI28" s="19"/>
      <c r="AJ28" s="19"/>
      <c r="AK28" s="19"/>
      <c r="AL28" s="18"/>
      <c r="AM28" s="18"/>
      <c r="AN28" s="19"/>
      <c r="AO28" s="18"/>
      <c r="AP28" s="19"/>
      <c r="AQ28" s="19"/>
      <c r="AR28" s="19"/>
      <c r="AS28" s="19"/>
      <c r="AT28" s="19"/>
      <c r="AU28" s="18"/>
      <c r="AV28" s="18"/>
    </row>
    <row r="29" spans="1:48" s="17" customFormat="1" ht="37.5" customHeight="1" x14ac:dyDescent="0.2">
      <c r="A29" s="20"/>
      <c r="B29" s="289"/>
      <c r="C29" s="18"/>
      <c r="D29" s="305"/>
      <c r="E29" s="20"/>
      <c r="F29" s="20"/>
      <c r="G29" s="20"/>
      <c r="H29" s="20"/>
      <c r="I29" s="20"/>
      <c r="J29" s="20"/>
      <c r="K29" s="20"/>
      <c r="L29" s="303"/>
      <c r="M29" s="18"/>
      <c r="N29" s="18"/>
      <c r="O29" s="18"/>
      <c r="P29" s="21"/>
      <c r="Q29" s="18"/>
      <c r="R29" s="21"/>
      <c r="S29" s="18"/>
      <c r="T29" s="18"/>
      <c r="U29" s="20"/>
      <c r="V29" s="20"/>
      <c r="W29" s="289"/>
      <c r="X29" s="289"/>
      <c r="Y29" s="289"/>
      <c r="Z29" s="289"/>
      <c r="AA29" s="289"/>
      <c r="AB29" s="289"/>
      <c r="AC29" s="289"/>
      <c r="AD29" s="289"/>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62" sqref="A62"/>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36" t="str">
        <f>'1. паспорт местоположение'!A5:C5</f>
        <v>Год раскрытия информации: 2024 год</v>
      </c>
      <c r="B5" s="436"/>
      <c r="C5" s="63"/>
      <c r="D5" s="63"/>
      <c r="E5" s="63"/>
      <c r="F5" s="63"/>
      <c r="G5" s="63"/>
      <c r="H5" s="63"/>
    </row>
    <row r="6" spans="1:8" ht="18.75" x14ac:dyDescent="0.3">
      <c r="A6" s="136"/>
      <c r="B6" s="136"/>
      <c r="C6" s="136"/>
      <c r="D6" s="136"/>
      <c r="E6" s="136"/>
      <c r="F6" s="136"/>
      <c r="G6" s="136"/>
      <c r="H6" s="136"/>
    </row>
    <row r="7" spans="1:8" ht="18.75" x14ac:dyDescent="0.25">
      <c r="A7" s="323" t="s">
        <v>7</v>
      </c>
      <c r="B7" s="323"/>
      <c r="C7" s="11"/>
      <c r="D7" s="11"/>
      <c r="E7" s="11"/>
      <c r="F7" s="11"/>
      <c r="G7" s="11"/>
      <c r="H7" s="11"/>
    </row>
    <row r="8" spans="1:8" ht="18.75" x14ac:dyDescent="0.25">
      <c r="A8" s="11"/>
      <c r="B8" s="11"/>
      <c r="C8" s="11"/>
      <c r="D8" s="11"/>
      <c r="E8" s="11"/>
      <c r="F8" s="11"/>
      <c r="G8" s="11"/>
      <c r="H8" s="11"/>
    </row>
    <row r="9" spans="1:8" x14ac:dyDescent="0.25">
      <c r="A9" s="324" t="str">
        <f>'1. паспорт местоположение'!A9:C9</f>
        <v xml:space="preserve">Акционерное общество "Западная энергетическая компания" </v>
      </c>
      <c r="B9" s="324"/>
      <c r="C9" s="8"/>
      <c r="D9" s="8"/>
      <c r="E9" s="8"/>
      <c r="F9" s="8"/>
      <c r="G9" s="8"/>
      <c r="H9" s="8"/>
    </row>
    <row r="10" spans="1:8" x14ac:dyDescent="0.25">
      <c r="A10" s="320" t="s">
        <v>6</v>
      </c>
      <c r="B10" s="320"/>
      <c r="C10" s="6"/>
      <c r="D10" s="6"/>
      <c r="E10" s="6"/>
      <c r="F10" s="6"/>
      <c r="G10" s="6"/>
      <c r="H10" s="6"/>
    </row>
    <row r="11" spans="1:8" ht="18.75" x14ac:dyDescent="0.25">
      <c r="A11" s="11"/>
      <c r="B11" s="11"/>
      <c r="C11" s="11"/>
      <c r="D11" s="11"/>
      <c r="E11" s="11"/>
      <c r="F11" s="11"/>
      <c r="G11" s="11"/>
      <c r="H11" s="11"/>
    </row>
    <row r="12" spans="1:8" x14ac:dyDescent="0.25">
      <c r="A12" s="324" t="str">
        <f>'1. паспорт местоположение'!A12:C12</f>
        <v>L 21-04</v>
      </c>
      <c r="B12" s="324"/>
      <c r="C12" s="8"/>
      <c r="D12" s="8"/>
      <c r="E12" s="8"/>
      <c r="F12" s="8"/>
      <c r="G12" s="8"/>
      <c r="H12" s="8"/>
    </row>
    <row r="13" spans="1:8" x14ac:dyDescent="0.25">
      <c r="A13" s="320" t="s">
        <v>5</v>
      </c>
      <c r="B13" s="320"/>
      <c r="C13" s="6"/>
      <c r="D13" s="6"/>
      <c r="E13" s="6"/>
      <c r="F13" s="6"/>
      <c r="G13" s="6"/>
      <c r="H13" s="6"/>
    </row>
    <row r="14" spans="1:8" ht="18.75" x14ac:dyDescent="0.25">
      <c r="A14" s="10"/>
      <c r="B14" s="10"/>
      <c r="C14" s="10"/>
      <c r="D14" s="10"/>
      <c r="E14" s="10"/>
      <c r="F14" s="10"/>
      <c r="G14" s="10"/>
      <c r="H14" s="10"/>
    </row>
    <row r="15" spans="1:8" ht="69.75" customHeight="1" x14ac:dyDescent="0.25">
      <c r="A15" s="430"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0"/>
      <c r="C15" s="8"/>
      <c r="D15" s="8"/>
      <c r="E15" s="8"/>
      <c r="F15" s="8"/>
      <c r="G15" s="8"/>
      <c r="H15" s="8"/>
    </row>
    <row r="16" spans="1:8" x14ac:dyDescent="0.25">
      <c r="A16" s="320" t="s">
        <v>4</v>
      </c>
      <c r="B16" s="320"/>
      <c r="C16" s="6"/>
      <c r="D16" s="6"/>
      <c r="E16" s="6"/>
      <c r="F16" s="6"/>
      <c r="G16" s="6"/>
      <c r="H16" s="6"/>
    </row>
    <row r="17" spans="1:2" x14ac:dyDescent="0.25">
      <c r="B17" s="101"/>
    </row>
    <row r="18" spans="1:2" x14ac:dyDescent="0.25">
      <c r="A18" s="431" t="s">
        <v>514</v>
      </c>
      <c r="B18" s="432"/>
    </row>
    <row r="19" spans="1:2" x14ac:dyDescent="0.25">
      <c r="B19" s="32"/>
    </row>
    <row r="20" spans="1:2" ht="16.5" thickBot="1" x14ac:dyDescent="0.3">
      <c r="B20" s="102"/>
    </row>
    <row r="21" spans="1:2" ht="90.75" thickBot="1" x14ac:dyDescent="0.3">
      <c r="A21" s="103" t="s">
        <v>387</v>
      </c>
      <c r="B21" s="288"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03" t="s">
        <v>388</v>
      </c>
      <c r="B22" s="28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8">
        <v>2024</v>
      </c>
    </row>
    <row r="26" spans="1:2" ht="16.5" thickBot="1" x14ac:dyDescent="0.3">
      <c r="A26" s="106" t="s">
        <v>391</v>
      </c>
      <c r="B26" s="107" t="s">
        <v>617</v>
      </c>
    </row>
    <row r="27" spans="1:2" ht="29.25" thickBot="1" x14ac:dyDescent="0.3">
      <c r="A27" s="114" t="s">
        <v>601</v>
      </c>
      <c r="B27" s="299">
        <f>'6.2. Паспорт фин осв ввод'!D24</f>
        <v>16.853549470000001</v>
      </c>
    </row>
    <row r="28" spans="1:2" ht="16.5" thickBot="1" x14ac:dyDescent="0.3">
      <c r="A28" s="109" t="s">
        <v>392</v>
      </c>
      <c r="B28" s="297" t="s">
        <v>608</v>
      </c>
    </row>
    <row r="29" spans="1:2" ht="29.25" thickBot="1" x14ac:dyDescent="0.3">
      <c r="A29" s="115" t="s">
        <v>602</v>
      </c>
      <c r="B29" s="299">
        <v>0.34032095999999995</v>
      </c>
    </row>
    <row r="30" spans="1:2" ht="29.25" thickBot="1" x14ac:dyDescent="0.3">
      <c r="A30" s="115" t="s">
        <v>603</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604</v>
      </c>
      <c r="B33" s="139"/>
    </row>
    <row r="34" spans="1:3" ht="16.5" thickBot="1" x14ac:dyDescent="0.3">
      <c r="A34" s="109" t="s">
        <v>395</v>
      </c>
      <c r="B34" s="141">
        <f>B33/$B$27</f>
        <v>0</v>
      </c>
    </row>
    <row r="35" spans="1:3" ht="16.5" thickBot="1" x14ac:dyDescent="0.3">
      <c r="A35" s="109" t="s">
        <v>605</v>
      </c>
      <c r="B35" s="137"/>
      <c r="C35" s="47">
        <v>1</v>
      </c>
    </row>
    <row r="36" spans="1:3" ht="16.5" thickBot="1" x14ac:dyDescent="0.3">
      <c r="A36" s="109" t="s">
        <v>606</v>
      </c>
      <c r="B36" s="137"/>
      <c r="C36" s="47">
        <v>2</v>
      </c>
    </row>
    <row r="37" spans="1:3" s="140" customFormat="1" ht="30.75" thickBot="1" x14ac:dyDescent="0.3">
      <c r="A37" s="138" t="s">
        <v>604</v>
      </c>
      <c r="B37" s="139"/>
    </row>
    <row r="38" spans="1:3" ht="16.5" thickBot="1" x14ac:dyDescent="0.3">
      <c r="A38" s="109" t="s">
        <v>395</v>
      </c>
      <c r="B38" s="141">
        <f>B37/$B$27</f>
        <v>0</v>
      </c>
    </row>
    <row r="39" spans="1:3" ht="16.5" thickBot="1" x14ac:dyDescent="0.3">
      <c r="A39" s="109" t="s">
        <v>605</v>
      </c>
      <c r="B39" s="137"/>
      <c r="C39" s="47">
        <v>1</v>
      </c>
    </row>
    <row r="40" spans="1:3" ht="16.5" thickBot="1" x14ac:dyDescent="0.3">
      <c r="A40" s="109" t="s">
        <v>606</v>
      </c>
      <c r="B40" s="137"/>
      <c r="C40" s="47">
        <v>2</v>
      </c>
    </row>
    <row r="41" spans="1:3" ht="29.25" thickBot="1" x14ac:dyDescent="0.3">
      <c r="A41" s="115" t="s">
        <v>396</v>
      </c>
      <c r="B41" s="299">
        <f>B42+B46+B50+B54</f>
        <v>0</v>
      </c>
    </row>
    <row r="42" spans="1:3" s="140" customFormat="1" ht="30.75" thickBot="1" x14ac:dyDescent="0.3">
      <c r="A42" s="138" t="s">
        <v>604</v>
      </c>
      <c r="B42" s="139"/>
    </row>
    <row r="43" spans="1:3" ht="16.5" thickBot="1" x14ac:dyDescent="0.3">
      <c r="A43" s="109" t="s">
        <v>395</v>
      </c>
      <c r="B43" s="141">
        <f>B42/$B$27</f>
        <v>0</v>
      </c>
    </row>
    <row r="44" spans="1:3" ht="16.5" thickBot="1" x14ac:dyDescent="0.3">
      <c r="A44" s="109" t="s">
        <v>605</v>
      </c>
      <c r="B44" s="137"/>
      <c r="C44" s="47">
        <v>1</v>
      </c>
    </row>
    <row r="45" spans="1:3" ht="16.5" thickBot="1" x14ac:dyDescent="0.3">
      <c r="A45" s="109" t="s">
        <v>606</v>
      </c>
      <c r="B45" s="137"/>
      <c r="C45" s="47">
        <v>2</v>
      </c>
    </row>
    <row r="46" spans="1:3" s="140" customFormat="1" ht="30.75" thickBot="1" x14ac:dyDescent="0.3">
      <c r="A46" s="138" t="s">
        <v>604</v>
      </c>
      <c r="B46" s="139"/>
    </row>
    <row r="47" spans="1:3" ht="16.5" thickBot="1" x14ac:dyDescent="0.3">
      <c r="A47" s="109" t="s">
        <v>395</v>
      </c>
      <c r="B47" s="141">
        <f>B46/$B$27</f>
        <v>0</v>
      </c>
    </row>
    <row r="48" spans="1:3" ht="16.5" thickBot="1" x14ac:dyDescent="0.3">
      <c r="A48" s="109" t="s">
        <v>605</v>
      </c>
      <c r="B48" s="137"/>
      <c r="C48" s="47">
        <v>1</v>
      </c>
    </row>
    <row r="49" spans="1:3" ht="16.5" thickBot="1" x14ac:dyDescent="0.3">
      <c r="A49" s="109" t="s">
        <v>606</v>
      </c>
      <c r="B49" s="137"/>
      <c r="C49" s="47">
        <v>2</v>
      </c>
    </row>
    <row r="50" spans="1:3" s="140" customFormat="1" ht="30.75" thickBot="1" x14ac:dyDescent="0.3">
      <c r="A50" s="138" t="s">
        <v>604</v>
      </c>
      <c r="B50" s="139"/>
    </row>
    <row r="51" spans="1:3" ht="16.5" thickBot="1" x14ac:dyDescent="0.3">
      <c r="A51" s="109" t="s">
        <v>395</v>
      </c>
      <c r="B51" s="141">
        <f>B50/$B$27</f>
        <v>0</v>
      </c>
    </row>
    <row r="52" spans="1:3" ht="16.5" thickBot="1" x14ac:dyDescent="0.3">
      <c r="A52" s="109" t="s">
        <v>605</v>
      </c>
      <c r="B52" s="137"/>
      <c r="C52" s="47">
        <v>1</v>
      </c>
    </row>
    <row r="53" spans="1:3" ht="16.5" thickBot="1" x14ac:dyDescent="0.3">
      <c r="A53" s="109" t="s">
        <v>606</v>
      </c>
      <c r="B53" s="137"/>
      <c r="C53" s="47">
        <v>2</v>
      </c>
    </row>
    <row r="54" spans="1:3" s="140" customFormat="1" ht="30.75" thickBot="1" x14ac:dyDescent="0.3">
      <c r="A54" s="138" t="s">
        <v>604</v>
      </c>
      <c r="B54" s="139"/>
    </row>
    <row r="55" spans="1:3" ht="16.5" thickBot="1" x14ac:dyDescent="0.3">
      <c r="A55" s="109" t="s">
        <v>395</v>
      </c>
      <c r="B55" s="141">
        <f>B54/$B$27</f>
        <v>0</v>
      </c>
    </row>
    <row r="56" spans="1:3" ht="16.5" thickBot="1" x14ac:dyDescent="0.3">
      <c r="A56" s="109" t="s">
        <v>605</v>
      </c>
      <c r="B56" s="137"/>
      <c r="C56" s="47">
        <v>1</v>
      </c>
    </row>
    <row r="57" spans="1:3" ht="16.5" thickBot="1" x14ac:dyDescent="0.3">
      <c r="A57" s="109" t="s">
        <v>606</v>
      </c>
      <c r="B57" s="137"/>
      <c r="C57" s="47">
        <v>2</v>
      </c>
    </row>
    <row r="58" spans="1:3" ht="29.25" thickBot="1" x14ac:dyDescent="0.3">
      <c r="A58" s="115" t="s">
        <v>397</v>
      </c>
      <c r="B58" s="299">
        <f>B59+B63+B67+B71</f>
        <v>0</v>
      </c>
    </row>
    <row r="59" spans="1:3" s="140" customFormat="1" ht="30.75" thickBot="1" x14ac:dyDescent="0.3">
      <c r="A59" s="306" t="s">
        <v>623</v>
      </c>
      <c r="B59" s="307">
        <f>'7. Паспорт отчет о закупке'!AB29/1000</f>
        <v>0</v>
      </c>
    </row>
    <row r="60" spans="1:3" ht="16.5" thickBot="1" x14ac:dyDescent="0.3">
      <c r="A60" s="109" t="s">
        <v>395</v>
      </c>
      <c r="B60" s="141">
        <f>B59/$B$27</f>
        <v>0</v>
      </c>
    </row>
    <row r="61" spans="1:3" ht="16.5" thickBot="1" x14ac:dyDescent="0.3">
      <c r="A61" s="109" t="s">
        <v>605</v>
      </c>
      <c r="B61" s="137">
        <v>0</v>
      </c>
      <c r="C61" s="47">
        <v>1</v>
      </c>
    </row>
    <row r="62" spans="1:3" ht="16.5" thickBot="1" x14ac:dyDescent="0.3">
      <c r="A62" s="109" t="s">
        <v>606</v>
      </c>
      <c r="B62" s="299">
        <v>0</v>
      </c>
      <c r="C62" s="47">
        <v>2</v>
      </c>
    </row>
    <row r="63" spans="1:3" s="140" customFormat="1" ht="30.75" thickBot="1" x14ac:dyDescent="0.3">
      <c r="A63" s="138" t="s">
        <v>604</v>
      </c>
      <c r="B63" s="139"/>
    </row>
    <row r="64" spans="1:3" ht="16.5" thickBot="1" x14ac:dyDescent="0.3">
      <c r="A64" s="109" t="s">
        <v>395</v>
      </c>
      <c r="B64" s="141">
        <f>B63/$B$27</f>
        <v>0</v>
      </c>
    </row>
    <row r="65" spans="1:3" ht="16.5" thickBot="1" x14ac:dyDescent="0.3">
      <c r="A65" s="109" t="s">
        <v>605</v>
      </c>
      <c r="B65" s="137"/>
      <c r="C65" s="47">
        <v>1</v>
      </c>
    </row>
    <row r="66" spans="1:3" ht="16.5" thickBot="1" x14ac:dyDescent="0.3">
      <c r="A66" s="109" t="s">
        <v>606</v>
      </c>
      <c r="B66" s="137"/>
      <c r="C66" s="47">
        <v>2</v>
      </c>
    </row>
    <row r="67" spans="1:3" s="140" customFormat="1" ht="30.75" thickBot="1" x14ac:dyDescent="0.3">
      <c r="A67" s="138" t="s">
        <v>604</v>
      </c>
      <c r="B67" s="139"/>
    </row>
    <row r="68" spans="1:3" ht="16.5" thickBot="1" x14ac:dyDescent="0.3">
      <c r="A68" s="109" t="s">
        <v>395</v>
      </c>
      <c r="B68" s="141">
        <f>B67/$B$27</f>
        <v>0</v>
      </c>
    </row>
    <row r="69" spans="1:3" ht="16.5" thickBot="1" x14ac:dyDescent="0.3">
      <c r="A69" s="109" t="s">
        <v>605</v>
      </c>
      <c r="B69" s="137"/>
      <c r="C69" s="47">
        <v>1</v>
      </c>
    </row>
    <row r="70" spans="1:3" ht="16.5" thickBot="1" x14ac:dyDescent="0.3">
      <c r="A70" s="109" t="s">
        <v>606</v>
      </c>
      <c r="B70" s="137"/>
      <c r="C70" s="47">
        <v>2</v>
      </c>
    </row>
    <row r="71" spans="1:3" s="140" customFormat="1" ht="30.75" thickBot="1" x14ac:dyDescent="0.3">
      <c r="A71" s="138" t="s">
        <v>604</v>
      </c>
      <c r="B71" s="139"/>
    </row>
    <row r="72" spans="1:3" ht="16.5" thickBot="1" x14ac:dyDescent="0.3">
      <c r="A72" s="109" t="s">
        <v>395</v>
      </c>
      <c r="B72" s="141">
        <f>B71/$B$27</f>
        <v>0</v>
      </c>
    </row>
    <row r="73" spans="1:3" ht="16.5" thickBot="1" x14ac:dyDescent="0.3">
      <c r="A73" s="109" t="s">
        <v>605</v>
      </c>
      <c r="B73" s="137"/>
      <c r="C73" s="47">
        <v>1</v>
      </c>
    </row>
    <row r="74" spans="1:3" ht="16.5" thickBot="1" x14ac:dyDescent="0.3">
      <c r="A74" s="109" t="s">
        <v>606</v>
      </c>
      <c r="B74" s="137"/>
      <c r="C74" s="47">
        <v>2</v>
      </c>
    </row>
    <row r="75" spans="1:3" ht="29.25" thickBot="1" x14ac:dyDescent="0.3">
      <c r="A75" s="108" t="s">
        <v>398</v>
      </c>
      <c r="B75" s="141">
        <f>B30/B27</f>
        <v>0</v>
      </c>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f>B59/B27</f>
        <v>0</v>
      </c>
    </row>
    <row r="80" spans="1:3" ht="16.5" thickBot="1" x14ac:dyDescent="0.3">
      <c r="A80" s="105" t="s">
        <v>402</v>
      </c>
      <c r="B80" s="142">
        <f>B81/$B$27</f>
        <v>0</v>
      </c>
    </row>
    <row r="81" spans="1:2" ht="16.5" thickBot="1" x14ac:dyDescent="0.3">
      <c r="A81" s="105" t="s">
        <v>403</v>
      </c>
      <c r="B81" s="302">
        <f xml:space="preserve"> SUMIF(C33:C74, 1,B33:B74)</f>
        <v>0</v>
      </c>
    </row>
    <row r="82" spans="1:2" ht="16.5" thickBot="1" x14ac:dyDescent="0.3">
      <c r="A82" s="105" t="s">
        <v>404</v>
      </c>
      <c r="B82" s="142">
        <f>B83/$B$27</f>
        <v>0</v>
      </c>
    </row>
    <row r="83" spans="1:2" ht="16.5" thickBot="1" x14ac:dyDescent="0.3">
      <c r="A83" s="106" t="s">
        <v>405</v>
      </c>
      <c r="B83" s="302">
        <f xml:space="preserve"> SUMIF(C35:C76, 2,B35:B76)</f>
        <v>0</v>
      </c>
    </row>
    <row r="84" spans="1:2" ht="15.75" customHeight="1" x14ac:dyDescent="0.25">
      <c r="A84" s="108" t="s">
        <v>406</v>
      </c>
      <c r="B84" s="110" t="s">
        <v>407</v>
      </c>
    </row>
    <row r="85" spans="1:2" x14ac:dyDescent="0.25">
      <c r="A85" s="112" t="s">
        <v>408</v>
      </c>
      <c r="B85" s="112" t="s">
        <v>616</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30.75" thickBot="1" x14ac:dyDescent="0.3">
      <c r="A95" s="118" t="s">
        <v>417</v>
      </c>
      <c r="B95" s="298" t="s">
        <v>594</v>
      </c>
    </row>
    <row r="96" spans="1:2" ht="16.5" thickBot="1" x14ac:dyDescent="0.3">
      <c r="A96" s="105" t="s">
        <v>418</v>
      </c>
      <c r="B96" s="116"/>
    </row>
    <row r="97" spans="1:2" ht="16.5" thickBot="1" x14ac:dyDescent="0.3">
      <c r="A97" s="112" t="s">
        <v>419</v>
      </c>
      <c r="B97" s="301">
        <f>'6.1. Паспорт сетевой график'!D43</f>
        <v>45565</v>
      </c>
    </row>
    <row r="98" spans="1:2" ht="16.5" thickBot="1" x14ac:dyDescent="0.3">
      <c r="A98" s="112" t="s">
        <v>420</v>
      </c>
      <c r="B98" s="119" t="s">
        <v>586</v>
      </c>
    </row>
    <row r="99" spans="1:2" ht="16.5" thickBot="1" x14ac:dyDescent="0.3">
      <c r="A99" s="112" t="s">
        <v>421</v>
      </c>
      <c r="B99" s="119" t="s">
        <v>586</v>
      </c>
    </row>
    <row r="100" spans="1:2" ht="29.25" thickBot="1" x14ac:dyDescent="0.3">
      <c r="A100" s="120" t="s">
        <v>422</v>
      </c>
      <c r="B100" s="117" t="s">
        <v>595</v>
      </c>
    </row>
    <row r="101" spans="1:2" ht="28.5" customHeight="1" x14ac:dyDescent="0.25">
      <c r="A101" s="108" t="s">
        <v>423</v>
      </c>
      <c r="B101" s="433" t="s">
        <v>586</v>
      </c>
    </row>
    <row r="102" spans="1:2" x14ac:dyDescent="0.25">
      <c r="A102" s="112" t="s">
        <v>424</v>
      </c>
      <c r="B102" s="434"/>
    </row>
    <row r="103" spans="1:2" x14ac:dyDescent="0.25">
      <c r="A103" s="112" t="s">
        <v>425</v>
      </c>
      <c r="B103" s="434"/>
    </row>
    <row r="104" spans="1:2" x14ac:dyDescent="0.25">
      <c r="A104" s="112" t="s">
        <v>426</v>
      </c>
      <c r="B104" s="434"/>
    </row>
    <row r="105" spans="1:2" x14ac:dyDescent="0.25">
      <c r="A105" s="112" t="s">
        <v>427</v>
      </c>
      <c r="B105" s="434"/>
    </row>
    <row r="106" spans="1:2" ht="16.5" thickBot="1" x14ac:dyDescent="0.3">
      <c r="A106" s="121" t="s">
        <v>428</v>
      </c>
      <c r="B106" s="435"/>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row>
    <row r="5" spans="1:28" s="9" customFormat="1" ht="15.75" x14ac:dyDescent="0.2">
      <c r="A5" s="14"/>
    </row>
    <row r="6" spans="1:28" s="9" customFormat="1" ht="18.75" x14ac:dyDescent="0.2">
      <c r="A6" s="323" t="s">
        <v>7</v>
      </c>
      <c r="B6" s="323"/>
      <c r="C6" s="323"/>
      <c r="D6" s="323"/>
      <c r="E6" s="323"/>
      <c r="F6" s="323"/>
      <c r="G6" s="323"/>
      <c r="H6" s="323"/>
      <c r="I6" s="323"/>
      <c r="J6" s="323"/>
      <c r="K6" s="323"/>
      <c r="L6" s="323"/>
      <c r="M6" s="323"/>
      <c r="N6" s="323"/>
      <c r="O6" s="323"/>
      <c r="P6" s="323"/>
      <c r="Q6" s="323"/>
      <c r="R6" s="323"/>
      <c r="S6" s="323"/>
      <c r="T6" s="11"/>
      <c r="U6" s="11"/>
      <c r="V6" s="11"/>
      <c r="W6" s="11"/>
      <c r="X6" s="11"/>
      <c r="Y6" s="11"/>
      <c r="Z6" s="11"/>
      <c r="AA6" s="11"/>
      <c r="AB6" s="11"/>
    </row>
    <row r="7" spans="1:28" s="9" customFormat="1" ht="18.75" x14ac:dyDescent="0.2">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9"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1"/>
      <c r="U8" s="11"/>
      <c r="V8" s="11"/>
      <c r="W8" s="11"/>
      <c r="X8" s="11"/>
      <c r="Y8" s="11"/>
      <c r="Z8" s="11"/>
      <c r="AA8" s="11"/>
      <c r="AB8" s="11"/>
    </row>
    <row r="9" spans="1:28" s="9" customFormat="1" ht="18.75" x14ac:dyDescent="0.2">
      <c r="A9" s="320" t="s">
        <v>6</v>
      </c>
      <c r="B9" s="320"/>
      <c r="C9" s="320"/>
      <c r="D9" s="320"/>
      <c r="E9" s="320"/>
      <c r="F9" s="320"/>
      <c r="G9" s="320"/>
      <c r="H9" s="320"/>
      <c r="I9" s="320"/>
      <c r="J9" s="320"/>
      <c r="K9" s="320"/>
      <c r="L9" s="320"/>
      <c r="M9" s="320"/>
      <c r="N9" s="320"/>
      <c r="O9" s="320"/>
      <c r="P9" s="320"/>
      <c r="Q9" s="320"/>
      <c r="R9" s="320"/>
      <c r="S9" s="320"/>
      <c r="T9" s="11"/>
      <c r="U9" s="11"/>
      <c r="V9" s="11"/>
      <c r="W9" s="11"/>
      <c r="X9" s="11"/>
      <c r="Y9" s="11"/>
      <c r="Z9" s="11"/>
      <c r="AA9" s="11"/>
      <c r="AB9" s="11"/>
    </row>
    <row r="10" spans="1:28" s="9" customFormat="1" ht="18.75" x14ac:dyDescent="0.2">
      <c r="A10" s="323"/>
      <c r="B10" s="323"/>
      <c r="C10" s="323"/>
      <c r="D10" s="323"/>
      <c r="E10" s="323"/>
      <c r="F10" s="323"/>
      <c r="G10" s="323"/>
      <c r="H10" s="323"/>
      <c r="I10" s="323"/>
      <c r="J10" s="323"/>
      <c r="K10" s="323"/>
      <c r="L10" s="323"/>
      <c r="M10" s="323"/>
      <c r="N10" s="323"/>
      <c r="O10" s="323"/>
      <c r="P10" s="323"/>
      <c r="Q10" s="323"/>
      <c r="R10" s="323"/>
      <c r="S10" s="323"/>
      <c r="T10" s="11"/>
      <c r="U10" s="11"/>
      <c r="V10" s="11"/>
      <c r="W10" s="11"/>
      <c r="X10" s="11"/>
      <c r="Y10" s="11"/>
      <c r="Z10" s="11"/>
      <c r="AA10" s="11"/>
      <c r="AB10" s="11"/>
    </row>
    <row r="11" spans="1:28" s="9" customFormat="1" ht="18.75" x14ac:dyDescent="0.2">
      <c r="A11" s="326" t="str">
        <f>'1. паспорт местоположение'!A12:C12</f>
        <v>L 21-04</v>
      </c>
      <c r="B11" s="326"/>
      <c r="C11" s="326"/>
      <c r="D11" s="326"/>
      <c r="E11" s="326"/>
      <c r="F11" s="326"/>
      <c r="G11" s="326"/>
      <c r="H11" s="326"/>
      <c r="I11" s="326"/>
      <c r="J11" s="326"/>
      <c r="K11" s="326"/>
      <c r="L11" s="326"/>
      <c r="M11" s="326"/>
      <c r="N11" s="326"/>
      <c r="O11" s="326"/>
      <c r="P11" s="326"/>
      <c r="Q11" s="326"/>
      <c r="R11" s="326"/>
      <c r="S11" s="326"/>
      <c r="T11" s="11"/>
      <c r="U11" s="11"/>
      <c r="V11" s="11"/>
      <c r="W11" s="11"/>
      <c r="X11" s="11"/>
      <c r="Y11" s="11"/>
      <c r="Z11" s="11"/>
      <c r="AA11" s="11"/>
      <c r="AB11" s="11"/>
    </row>
    <row r="12" spans="1:28" s="9" customFormat="1" ht="18.75" x14ac:dyDescent="0.2">
      <c r="A12" s="320" t="s">
        <v>5</v>
      </c>
      <c r="B12" s="320"/>
      <c r="C12" s="320"/>
      <c r="D12" s="320"/>
      <c r="E12" s="320"/>
      <c r="F12" s="320"/>
      <c r="G12" s="320"/>
      <c r="H12" s="320"/>
      <c r="I12" s="320"/>
      <c r="J12" s="320"/>
      <c r="K12" s="320"/>
      <c r="L12" s="320"/>
      <c r="M12" s="320"/>
      <c r="N12" s="320"/>
      <c r="O12" s="320"/>
      <c r="P12" s="320"/>
      <c r="Q12" s="320"/>
      <c r="R12" s="320"/>
      <c r="S12" s="320"/>
      <c r="T12" s="11"/>
      <c r="U12" s="11"/>
      <c r="V12" s="11"/>
      <c r="W12" s="11"/>
      <c r="X12" s="11"/>
      <c r="Y12" s="11"/>
      <c r="Z12" s="11"/>
      <c r="AA12" s="11"/>
      <c r="AB12" s="11"/>
    </row>
    <row r="13" spans="1:28" s="9"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4"/>
      <c r="U13" s="4"/>
      <c r="V13" s="4"/>
      <c r="W13" s="4"/>
      <c r="X13" s="4"/>
      <c r="Y13" s="4"/>
      <c r="Z13" s="4"/>
      <c r="AA13" s="4"/>
      <c r="AB13" s="4"/>
    </row>
    <row r="14" spans="1:28" s="3" customFormat="1" ht="12" x14ac:dyDescent="0.2">
      <c r="A14"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3" customFormat="1" ht="15" customHeight="1" x14ac:dyDescent="0.2">
      <c r="A15" s="320" t="s">
        <v>4</v>
      </c>
      <c r="B15" s="320"/>
      <c r="C15" s="320"/>
      <c r="D15" s="320"/>
      <c r="E15" s="320"/>
      <c r="F15" s="320"/>
      <c r="G15" s="320"/>
      <c r="H15" s="320"/>
      <c r="I15" s="320"/>
      <c r="J15" s="320"/>
      <c r="K15" s="320"/>
      <c r="L15" s="320"/>
      <c r="M15" s="320"/>
      <c r="N15" s="320"/>
      <c r="O15" s="320"/>
      <c r="P15" s="320"/>
      <c r="Q15" s="320"/>
      <c r="R15" s="320"/>
      <c r="S15" s="320"/>
      <c r="T15" s="6"/>
      <c r="U15" s="6"/>
      <c r="V15" s="6"/>
      <c r="W15" s="6"/>
      <c r="X15" s="6"/>
      <c r="Y15" s="6"/>
      <c r="Z15" s="6"/>
      <c r="AA15" s="6"/>
      <c r="AB15" s="6"/>
    </row>
    <row r="16" spans="1:28" s="3"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4"/>
      <c r="U16" s="4"/>
      <c r="V16" s="4"/>
      <c r="W16" s="4"/>
      <c r="X16" s="4"/>
      <c r="Y16" s="4"/>
    </row>
    <row r="17" spans="1:28" s="3" customFormat="1" ht="45.75" customHeight="1" x14ac:dyDescent="0.2">
      <c r="A17" s="321" t="s">
        <v>489</v>
      </c>
      <c r="B17" s="321"/>
      <c r="C17" s="321"/>
      <c r="D17" s="321"/>
      <c r="E17" s="321"/>
      <c r="F17" s="321"/>
      <c r="G17" s="321"/>
      <c r="H17" s="321"/>
      <c r="I17" s="321"/>
      <c r="J17" s="321"/>
      <c r="K17" s="321"/>
      <c r="L17" s="321"/>
      <c r="M17" s="321"/>
      <c r="N17" s="321"/>
      <c r="O17" s="321"/>
      <c r="P17" s="321"/>
      <c r="Q17" s="321"/>
      <c r="R17" s="321"/>
      <c r="S17" s="321"/>
      <c r="T17" s="7"/>
      <c r="U17" s="7"/>
      <c r="V17" s="7"/>
      <c r="W17" s="7"/>
      <c r="X17" s="7"/>
      <c r="Y17" s="7"/>
      <c r="Z17" s="7"/>
      <c r="AA17" s="7"/>
      <c r="AB17" s="7"/>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4"/>
      <c r="U18" s="4"/>
      <c r="V18" s="4"/>
      <c r="W18" s="4"/>
      <c r="X18" s="4"/>
      <c r="Y18" s="4"/>
    </row>
    <row r="19" spans="1:28" s="3" customFormat="1" ht="54" customHeight="1" x14ac:dyDescent="0.2">
      <c r="A19" s="329" t="s">
        <v>3</v>
      </c>
      <c r="B19" s="329" t="s">
        <v>102</v>
      </c>
      <c r="C19" s="330" t="s">
        <v>386</v>
      </c>
      <c r="D19" s="329" t="s">
        <v>385</v>
      </c>
      <c r="E19" s="329" t="s">
        <v>101</v>
      </c>
      <c r="F19" s="329" t="s">
        <v>100</v>
      </c>
      <c r="G19" s="329" t="s">
        <v>381</v>
      </c>
      <c r="H19" s="329" t="s">
        <v>99</v>
      </c>
      <c r="I19" s="329" t="s">
        <v>98</v>
      </c>
      <c r="J19" s="329" t="s">
        <v>97</v>
      </c>
      <c r="K19" s="329" t="s">
        <v>96</v>
      </c>
      <c r="L19" s="329" t="s">
        <v>95</v>
      </c>
      <c r="M19" s="329" t="s">
        <v>94</v>
      </c>
      <c r="N19" s="329" t="s">
        <v>93</v>
      </c>
      <c r="O19" s="329" t="s">
        <v>92</v>
      </c>
      <c r="P19" s="329" t="s">
        <v>91</v>
      </c>
      <c r="Q19" s="329" t="s">
        <v>384</v>
      </c>
      <c r="R19" s="329"/>
      <c r="S19" s="332" t="s">
        <v>481</v>
      </c>
      <c r="T19" s="4"/>
      <c r="U19" s="4"/>
      <c r="V19" s="4"/>
      <c r="W19" s="4"/>
      <c r="X19" s="4"/>
      <c r="Y19" s="4"/>
    </row>
    <row r="20" spans="1:28" s="3" customFormat="1" ht="180.75" customHeight="1" x14ac:dyDescent="0.2">
      <c r="A20" s="329"/>
      <c r="B20" s="329"/>
      <c r="C20" s="331"/>
      <c r="D20" s="329"/>
      <c r="E20" s="329"/>
      <c r="F20" s="329"/>
      <c r="G20" s="329"/>
      <c r="H20" s="329"/>
      <c r="I20" s="329"/>
      <c r="J20" s="329"/>
      <c r="K20" s="329"/>
      <c r="L20" s="329"/>
      <c r="M20" s="329"/>
      <c r="N20" s="329"/>
      <c r="O20" s="329"/>
      <c r="P20" s="329"/>
      <c r="Q20" s="30" t="s">
        <v>382</v>
      </c>
      <c r="R20" s="31" t="s">
        <v>383</v>
      </c>
      <c r="S20" s="33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19" t="str">
        <f>'1. паспорт местоположение'!A5:C5</f>
        <v>Год раскрытия информации: 2024 год</v>
      </c>
      <c r="B6" s="319"/>
      <c r="C6" s="319"/>
      <c r="D6" s="319"/>
      <c r="E6" s="319"/>
      <c r="F6" s="319"/>
      <c r="G6" s="319"/>
      <c r="H6" s="319"/>
      <c r="I6" s="319"/>
      <c r="J6" s="319"/>
      <c r="K6" s="319"/>
      <c r="L6" s="319"/>
      <c r="M6" s="319"/>
      <c r="N6" s="319"/>
      <c r="O6" s="319"/>
      <c r="P6" s="319"/>
      <c r="Q6" s="319"/>
      <c r="R6" s="319"/>
      <c r="S6" s="319"/>
      <c r="T6" s="319"/>
    </row>
    <row r="7" spans="1:20" s="9" customFormat="1" x14ac:dyDescent="0.2">
      <c r="A7" s="14"/>
    </row>
    <row r="8" spans="1:20" s="9" customFormat="1" ht="18.75" x14ac:dyDescent="0.2">
      <c r="A8" s="323" t="s">
        <v>7</v>
      </c>
      <c r="B8" s="323"/>
      <c r="C8" s="323"/>
      <c r="D8" s="323"/>
      <c r="E8" s="323"/>
      <c r="F8" s="323"/>
      <c r="G8" s="323"/>
      <c r="H8" s="323"/>
      <c r="I8" s="323"/>
      <c r="J8" s="323"/>
      <c r="K8" s="323"/>
      <c r="L8" s="323"/>
      <c r="M8" s="323"/>
      <c r="N8" s="323"/>
      <c r="O8" s="323"/>
      <c r="P8" s="323"/>
      <c r="Q8" s="323"/>
      <c r="R8" s="323"/>
      <c r="S8" s="323"/>
      <c r="T8" s="323"/>
    </row>
    <row r="9" spans="1:20" s="9"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9"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9" customFormat="1" ht="18.75" customHeight="1" x14ac:dyDescent="0.2">
      <c r="A11" s="320" t="s">
        <v>6</v>
      </c>
      <c r="B11" s="320"/>
      <c r="C11" s="320"/>
      <c r="D11" s="320"/>
      <c r="E11" s="320"/>
      <c r="F11" s="320"/>
      <c r="G11" s="320"/>
      <c r="H11" s="320"/>
      <c r="I11" s="320"/>
      <c r="J11" s="320"/>
      <c r="K11" s="320"/>
      <c r="L11" s="320"/>
      <c r="M11" s="320"/>
      <c r="N11" s="320"/>
      <c r="O11" s="320"/>
      <c r="P11" s="320"/>
      <c r="Q11" s="320"/>
      <c r="R11" s="320"/>
      <c r="S11" s="320"/>
      <c r="T11" s="320"/>
    </row>
    <row r="12" spans="1:20" s="9"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9" customFormat="1" ht="18.75" customHeight="1" x14ac:dyDescent="0.2">
      <c r="A13" s="326" t="str">
        <f>'1. паспорт местоположение'!A12:C12</f>
        <v>L 21-04</v>
      </c>
      <c r="B13" s="326"/>
      <c r="C13" s="326"/>
      <c r="D13" s="326"/>
      <c r="E13" s="326"/>
      <c r="F13" s="326"/>
      <c r="G13" s="326"/>
      <c r="H13" s="326"/>
      <c r="I13" s="326"/>
      <c r="J13" s="326"/>
      <c r="K13" s="326"/>
      <c r="L13" s="326"/>
      <c r="M13" s="326"/>
      <c r="N13" s="326"/>
      <c r="O13" s="326"/>
      <c r="P13" s="326"/>
      <c r="Q13" s="326"/>
      <c r="R13" s="326"/>
      <c r="S13" s="326"/>
      <c r="T13" s="326"/>
    </row>
    <row r="14" spans="1:20" s="9" customFormat="1" ht="18.75" customHeight="1" x14ac:dyDescent="0.2">
      <c r="A14" s="320" t="s">
        <v>5</v>
      </c>
      <c r="B14" s="320"/>
      <c r="C14" s="320"/>
      <c r="D14" s="320"/>
      <c r="E14" s="320"/>
      <c r="F14" s="320"/>
      <c r="G14" s="320"/>
      <c r="H14" s="320"/>
      <c r="I14" s="320"/>
      <c r="J14" s="320"/>
      <c r="K14" s="320"/>
      <c r="L14" s="320"/>
      <c r="M14" s="320"/>
      <c r="N14" s="320"/>
      <c r="O14" s="320"/>
      <c r="P14" s="320"/>
      <c r="Q14" s="320"/>
      <c r="R14" s="320"/>
      <c r="S14" s="320"/>
      <c r="T14" s="320"/>
    </row>
    <row r="15" spans="1:20" s="9"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3" customFormat="1" ht="12" x14ac:dyDescent="0.2">
      <c r="A16"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20" t="s">
        <v>4</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3" customFormat="1" ht="15" customHeight="1" x14ac:dyDescent="0.2">
      <c r="A19" s="322" t="s">
        <v>494</v>
      </c>
      <c r="B19" s="322"/>
      <c r="C19" s="322"/>
      <c r="D19" s="322"/>
      <c r="E19" s="322"/>
      <c r="F19" s="322"/>
      <c r="G19" s="322"/>
      <c r="H19" s="322"/>
      <c r="I19" s="322"/>
      <c r="J19" s="322"/>
      <c r="K19" s="322"/>
      <c r="L19" s="322"/>
      <c r="M19" s="322"/>
      <c r="N19" s="322"/>
      <c r="O19" s="322"/>
      <c r="P19" s="322"/>
      <c r="Q19" s="322"/>
      <c r="R19" s="322"/>
      <c r="S19" s="322"/>
      <c r="T19" s="322"/>
    </row>
    <row r="20" spans="1:113" s="37"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3</v>
      </c>
      <c r="B21" s="340" t="s">
        <v>226</v>
      </c>
      <c r="C21" s="341"/>
      <c r="D21" s="344" t="s">
        <v>124</v>
      </c>
      <c r="E21" s="340" t="s">
        <v>523</v>
      </c>
      <c r="F21" s="341"/>
      <c r="G21" s="340" t="s">
        <v>276</v>
      </c>
      <c r="H21" s="341"/>
      <c r="I21" s="340" t="s">
        <v>123</v>
      </c>
      <c r="J21" s="341"/>
      <c r="K21" s="344" t="s">
        <v>122</v>
      </c>
      <c r="L21" s="340" t="s">
        <v>121</v>
      </c>
      <c r="M21" s="341"/>
      <c r="N21" s="340" t="s">
        <v>519</v>
      </c>
      <c r="O21" s="341"/>
      <c r="P21" s="344" t="s">
        <v>120</v>
      </c>
      <c r="Q21" s="333" t="s">
        <v>119</v>
      </c>
      <c r="R21" s="334"/>
      <c r="S21" s="333" t="s">
        <v>118</v>
      </c>
      <c r="T21" s="335"/>
    </row>
    <row r="22" spans="1:113" ht="204.75" customHeight="1" x14ac:dyDescent="0.25">
      <c r="A22" s="338"/>
      <c r="B22" s="342"/>
      <c r="C22" s="343"/>
      <c r="D22" s="347"/>
      <c r="E22" s="342"/>
      <c r="F22" s="343"/>
      <c r="G22" s="342"/>
      <c r="H22" s="343"/>
      <c r="I22" s="342"/>
      <c r="J22" s="343"/>
      <c r="K22" s="345"/>
      <c r="L22" s="342"/>
      <c r="M22" s="343"/>
      <c r="N22" s="342"/>
      <c r="O22" s="343"/>
      <c r="P22" s="345"/>
      <c r="Q22" s="83" t="s">
        <v>117</v>
      </c>
      <c r="R22" s="83" t="s">
        <v>493</v>
      </c>
      <c r="S22" s="83" t="s">
        <v>116</v>
      </c>
      <c r="T22" s="83" t="s">
        <v>115</v>
      </c>
    </row>
    <row r="23" spans="1:113" ht="51.75" customHeight="1" x14ac:dyDescent="0.25">
      <c r="A23" s="339"/>
      <c r="B23" s="83" t="s">
        <v>113</v>
      </c>
      <c r="C23" s="83" t="s">
        <v>114</v>
      </c>
      <c r="D23" s="345"/>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46" t="s">
        <v>529</v>
      </c>
      <c r="C29" s="346"/>
      <c r="D29" s="346"/>
      <c r="E29" s="346"/>
      <c r="F29" s="346"/>
      <c r="G29" s="346"/>
      <c r="H29" s="346"/>
      <c r="I29" s="346"/>
      <c r="J29" s="346"/>
      <c r="K29" s="346"/>
      <c r="L29" s="346"/>
      <c r="M29" s="346"/>
      <c r="N29" s="346"/>
      <c r="O29" s="346"/>
      <c r="P29" s="346"/>
      <c r="Q29" s="346"/>
      <c r="R29" s="346"/>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3" t="s">
        <v>7</v>
      </c>
      <c r="F7" s="323"/>
      <c r="G7" s="323"/>
      <c r="H7" s="323"/>
      <c r="I7" s="323"/>
      <c r="J7" s="323"/>
      <c r="K7" s="323"/>
      <c r="L7" s="323"/>
      <c r="M7" s="323"/>
      <c r="N7" s="323"/>
      <c r="O7" s="323"/>
      <c r="P7" s="323"/>
      <c r="Q7" s="323"/>
      <c r="R7" s="323"/>
      <c r="S7" s="323"/>
      <c r="T7" s="323"/>
      <c r="U7" s="323"/>
      <c r="V7" s="323"/>
      <c r="W7" s="323"/>
      <c r="X7" s="323"/>
      <c r="Y7" s="32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9" customFormat="1" ht="18.75" customHeight="1" x14ac:dyDescent="0.2">
      <c r="E10" s="320" t="s">
        <v>6</v>
      </c>
      <c r="F10" s="320"/>
      <c r="G10" s="320"/>
      <c r="H10" s="320"/>
      <c r="I10" s="320"/>
      <c r="J10" s="320"/>
      <c r="K10" s="320"/>
      <c r="L10" s="320"/>
      <c r="M10" s="320"/>
      <c r="N10" s="320"/>
      <c r="O10" s="320"/>
      <c r="P10" s="320"/>
      <c r="Q10" s="320"/>
      <c r="R10" s="320"/>
      <c r="S10" s="320"/>
      <c r="T10" s="320"/>
      <c r="U10" s="320"/>
      <c r="V10" s="320"/>
      <c r="W10" s="320"/>
      <c r="X10" s="320"/>
      <c r="Y10" s="320"/>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26" t="str">
        <f>'1. паспорт местоположение'!A12</f>
        <v>L 21-04</v>
      </c>
      <c r="F12" s="326"/>
      <c r="G12" s="326"/>
      <c r="H12" s="326"/>
      <c r="I12" s="326"/>
      <c r="J12" s="326"/>
      <c r="K12" s="326"/>
      <c r="L12" s="326"/>
      <c r="M12" s="326"/>
      <c r="N12" s="326"/>
      <c r="O12" s="326"/>
      <c r="P12" s="326"/>
      <c r="Q12" s="326"/>
      <c r="R12" s="326"/>
      <c r="S12" s="326"/>
      <c r="T12" s="326"/>
      <c r="U12" s="326"/>
      <c r="V12" s="326"/>
      <c r="W12" s="326"/>
      <c r="X12" s="326"/>
      <c r="Y12" s="326"/>
    </row>
    <row r="13" spans="1:27" s="9" customFormat="1" ht="18.75" customHeight="1" x14ac:dyDescent="0.2">
      <c r="E13" s="320" t="s">
        <v>5</v>
      </c>
      <c r="F13" s="320"/>
      <c r="G13" s="320"/>
      <c r="H13" s="320"/>
      <c r="I13" s="320"/>
      <c r="J13" s="320"/>
      <c r="K13" s="320"/>
      <c r="L13" s="320"/>
      <c r="M13" s="320"/>
      <c r="N13" s="320"/>
      <c r="O13" s="320"/>
      <c r="P13" s="320"/>
      <c r="Q13" s="320"/>
      <c r="R13" s="320"/>
      <c r="S13" s="320"/>
      <c r="T13" s="320"/>
      <c r="U13" s="320"/>
      <c r="V13" s="320"/>
      <c r="W13" s="320"/>
      <c r="X13" s="320"/>
      <c r="Y13" s="32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20" t="s">
        <v>4</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496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7" customFormat="1" ht="21" customHeight="1" x14ac:dyDescent="0.25"/>
    <row r="21" spans="1:27" ht="15.75" customHeight="1" x14ac:dyDescent="0.25">
      <c r="A21" s="344" t="s">
        <v>3</v>
      </c>
      <c r="B21" s="340" t="s">
        <v>503</v>
      </c>
      <c r="C21" s="341"/>
      <c r="D21" s="340" t="s">
        <v>505</v>
      </c>
      <c r="E21" s="341"/>
      <c r="F21" s="333" t="s">
        <v>96</v>
      </c>
      <c r="G21" s="335"/>
      <c r="H21" s="335"/>
      <c r="I21" s="334"/>
      <c r="J21" s="344" t="s">
        <v>506</v>
      </c>
      <c r="K21" s="340" t="s">
        <v>507</v>
      </c>
      <c r="L21" s="341"/>
      <c r="M21" s="340" t="s">
        <v>508</v>
      </c>
      <c r="N21" s="341"/>
      <c r="O21" s="340" t="s">
        <v>495</v>
      </c>
      <c r="P21" s="341"/>
      <c r="Q21" s="340" t="s">
        <v>129</v>
      </c>
      <c r="R21" s="341"/>
      <c r="S21" s="344" t="s">
        <v>128</v>
      </c>
      <c r="T21" s="344" t="s">
        <v>509</v>
      </c>
      <c r="U21" s="344" t="s">
        <v>504</v>
      </c>
      <c r="V21" s="340" t="s">
        <v>127</v>
      </c>
      <c r="W21" s="341"/>
      <c r="X21" s="333" t="s">
        <v>119</v>
      </c>
      <c r="Y21" s="335"/>
      <c r="Z21" s="333" t="s">
        <v>118</v>
      </c>
      <c r="AA21" s="335"/>
    </row>
    <row r="22" spans="1:27" ht="216" customHeight="1" x14ac:dyDescent="0.25">
      <c r="A22" s="347"/>
      <c r="B22" s="342"/>
      <c r="C22" s="343"/>
      <c r="D22" s="342"/>
      <c r="E22" s="343"/>
      <c r="F22" s="333" t="s">
        <v>126</v>
      </c>
      <c r="G22" s="334"/>
      <c r="H22" s="333" t="s">
        <v>125</v>
      </c>
      <c r="I22" s="334"/>
      <c r="J22" s="345"/>
      <c r="K22" s="342"/>
      <c r="L22" s="343"/>
      <c r="M22" s="342"/>
      <c r="N22" s="343"/>
      <c r="O22" s="342"/>
      <c r="P22" s="343"/>
      <c r="Q22" s="342"/>
      <c r="R22" s="343"/>
      <c r="S22" s="345"/>
      <c r="T22" s="345"/>
      <c r="U22" s="345"/>
      <c r="V22" s="342"/>
      <c r="W22" s="343"/>
      <c r="X22" s="83" t="s">
        <v>117</v>
      </c>
      <c r="Y22" s="83" t="s">
        <v>493</v>
      </c>
      <c r="Z22" s="83" t="s">
        <v>116</v>
      </c>
      <c r="AA22" s="83" t="s">
        <v>115</v>
      </c>
    </row>
    <row r="23" spans="1:27" ht="60" customHeight="1" x14ac:dyDescent="0.25">
      <c r="A23" s="345"/>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19" t="str">
        <f>'1. паспорт местоположение'!A5:C5</f>
        <v>Год раскрытия информации: 2024 год</v>
      </c>
      <c r="B5" s="319"/>
      <c r="C5" s="319"/>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3" t="s">
        <v>7</v>
      </c>
      <c r="B7" s="323"/>
      <c r="C7" s="323"/>
      <c r="D7" s="11"/>
      <c r="E7" s="11"/>
      <c r="F7" s="11"/>
      <c r="G7" s="11"/>
      <c r="H7" s="11"/>
      <c r="I7" s="11"/>
      <c r="J7" s="11"/>
      <c r="K7" s="11"/>
      <c r="L7" s="11"/>
      <c r="M7" s="11"/>
      <c r="N7" s="11"/>
      <c r="O7" s="11"/>
      <c r="P7" s="11"/>
      <c r="Q7" s="11"/>
      <c r="R7" s="11"/>
      <c r="S7" s="11"/>
      <c r="T7" s="11"/>
      <c r="U7" s="11"/>
    </row>
    <row r="8" spans="1:29" s="9" customFormat="1" ht="18.75" x14ac:dyDescent="0.2">
      <c r="A8" s="323"/>
      <c r="B8" s="323"/>
      <c r="C8" s="323"/>
      <c r="D8" s="12"/>
      <c r="E8" s="12"/>
      <c r="F8" s="12"/>
      <c r="G8" s="12"/>
      <c r="H8" s="11"/>
      <c r="I8" s="11"/>
      <c r="J8" s="11"/>
      <c r="K8" s="11"/>
      <c r="L8" s="11"/>
      <c r="M8" s="11"/>
      <c r="N8" s="11"/>
      <c r="O8" s="11"/>
      <c r="P8" s="11"/>
      <c r="Q8" s="11"/>
      <c r="R8" s="11"/>
      <c r="S8" s="11"/>
      <c r="T8" s="11"/>
      <c r="U8" s="11"/>
    </row>
    <row r="9" spans="1:29" s="9" customFormat="1" ht="18.75" x14ac:dyDescent="0.2">
      <c r="A9" s="326" t="str">
        <f>'1. паспорт местоположение'!A9:C9</f>
        <v xml:space="preserve">Акционерное общество "Западная энергетическая компания" </v>
      </c>
      <c r="B9" s="326"/>
      <c r="C9" s="326"/>
      <c r="D9" s="8"/>
      <c r="E9" s="8"/>
      <c r="F9" s="8"/>
      <c r="G9" s="8"/>
      <c r="H9" s="11"/>
      <c r="I9" s="11"/>
      <c r="J9" s="11"/>
      <c r="K9" s="11"/>
      <c r="L9" s="11"/>
      <c r="M9" s="11"/>
      <c r="N9" s="11"/>
      <c r="O9" s="11"/>
      <c r="P9" s="11"/>
      <c r="Q9" s="11"/>
      <c r="R9" s="11"/>
      <c r="S9" s="11"/>
      <c r="T9" s="11"/>
      <c r="U9" s="11"/>
    </row>
    <row r="10" spans="1:29" s="9" customFormat="1" ht="18.75" x14ac:dyDescent="0.2">
      <c r="A10" s="320" t="s">
        <v>6</v>
      </c>
      <c r="B10" s="320"/>
      <c r="C10" s="320"/>
      <c r="D10" s="6"/>
      <c r="E10" s="6"/>
      <c r="F10" s="6"/>
      <c r="G10" s="6"/>
      <c r="H10" s="11"/>
      <c r="I10" s="11"/>
      <c r="J10" s="11"/>
      <c r="K10" s="11"/>
      <c r="L10" s="11"/>
      <c r="M10" s="11"/>
      <c r="N10" s="11"/>
      <c r="O10" s="11"/>
      <c r="P10" s="11"/>
      <c r="Q10" s="11"/>
      <c r="R10" s="11"/>
      <c r="S10" s="11"/>
      <c r="T10" s="11"/>
      <c r="U10" s="11"/>
    </row>
    <row r="11" spans="1:29" s="9" customFormat="1" ht="18.75" x14ac:dyDescent="0.2">
      <c r="A11" s="323"/>
      <c r="B11" s="323"/>
      <c r="C11" s="323"/>
      <c r="D11" s="12"/>
      <c r="E11" s="12"/>
      <c r="F11" s="12"/>
      <c r="G11" s="12"/>
      <c r="H11" s="11"/>
      <c r="I11" s="11"/>
      <c r="J11" s="11"/>
      <c r="K11" s="11"/>
      <c r="L11" s="11"/>
      <c r="M11" s="11"/>
      <c r="N11" s="11"/>
      <c r="O11" s="11"/>
      <c r="P11" s="11"/>
      <c r="Q11" s="11"/>
      <c r="R11" s="11"/>
      <c r="S11" s="11"/>
      <c r="T11" s="11"/>
      <c r="U11" s="11"/>
    </row>
    <row r="12" spans="1:29" s="9" customFormat="1" ht="18.75" x14ac:dyDescent="0.2">
      <c r="A12" s="326" t="str">
        <f>'1. паспорт местоположение'!A12:C12</f>
        <v>L 21-04</v>
      </c>
      <c r="B12" s="326"/>
      <c r="C12" s="326"/>
      <c r="D12" s="8"/>
      <c r="E12" s="8"/>
      <c r="F12" s="8"/>
      <c r="G12" s="8"/>
      <c r="H12" s="11"/>
      <c r="I12" s="11"/>
      <c r="J12" s="11"/>
      <c r="K12" s="11"/>
      <c r="L12" s="11"/>
      <c r="M12" s="11"/>
      <c r="N12" s="11"/>
      <c r="O12" s="11"/>
      <c r="P12" s="11"/>
      <c r="Q12" s="11"/>
      <c r="R12" s="11"/>
      <c r="S12" s="11"/>
      <c r="T12" s="11"/>
      <c r="U12" s="11"/>
    </row>
    <row r="13" spans="1:29" s="9" customFormat="1" ht="18.75" x14ac:dyDescent="0.2">
      <c r="A13" s="320" t="s">
        <v>5</v>
      </c>
      <c r="B13" s="320"/>
      <c r="C13" s="32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27"/>
      <c r="B14" s="327"/>
      <c r="C14" s="327"/>
      <c r="D14" s="4"/>
      <c r="E14" s="4"/>
      <c r="F14" s="4"/>
      <c r="G14" s="4"/>
      <c r="H14" s="4"/>
      <c r="I14" s="4"/>
      <c r="J14" s="4"/>
      <c r="K14" s="4"/>
      <c r="L14" s="4"/>
      <c r="M14" s="4"/>
      <c r="N14" s="4"/>
      <c r="O14" s="4"/>
      <c r="P14" s="4"/>
      <c r="Q14" s="4"/>
      <c r="R14" s="4"/>
      <c r="S14" s="4"/>
      <c r="T14" s="4"/>
      <c r="U14" s="4"/>
    </row>
    <row r="15" spans="1:29" s="3" customFormat="1" ht="27.75" customHeight="1" x14ac:dyDescent="0.2">
      <c r="A15" s="348"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8"/>
      <c r="C15" s="348"/>
      <c r="D15" s="8"/>
      <c r="E15" s="8"/>
      <c r="F15" s="8"/>
      <c r="G15" s="8"/>
      <c r="H15" s="8"/>
      <c r="I15" s="8"/>
      <c r="J15" s="8"/>
      <c r="K15" s="8"/>
      <c r="L15" s="8"/>
      <c r="M15" s="8"/>
      <c r="N15" s="8"/>
      <c r="O15" s="8"/>
      <c r="P15" s="8"/>
      <c r="Q15" s="8"/>
      <c r="R15" s="8"/>
      <c r="S15" s="8"/>
      <c r="T15" s="8"/>
      <c r="U15" s="8"/>
    </row>
    <row r="16" spans="1:29" s="3" customFormat="1" ht="15" customHeight="1" x14ac:dyDescent="0.2">
      <c r="A16" s="320" t="s">
        <v>4</v>
      </c>
      <c r="B16" s="320"/>
      <c r="C16" s="320"/>
      <c r="D16" s="6"/>
      <c r="E16" s="6"/>
      <c r="F16" s="6"/>
      <c r="G16" s="6"/>
      <c r="H16" s="6"/>
      <c r="I16" s="6"/>
      <c r="J16" s="6"/>
      <c r="K16" s="6"/>
      <c r="L16" s="6"/>
      <c r="M16" s="6"/>
      <c r="N16" s="6"/>
      <c r="O16" s="6"/>
      <c r="P16" s="6"/>
      <c r="Q16" s="6"/>
      <c r="R16" s="6"/>
      <c r="S16" s="6"/>
      <c r="T16" s="6"/>
      <c r="U16" s="6"/>
    </row>
    <row r="17" spans="1:21" s="3" customFormat="1" ht="15" customHeight="1" x14ac:dyDescent="0.2">
      <c r="A17" s="327"/>
      <c r="B17" s="327"/>
      <c r="C17" s="327"/>
      <c r="D17" s="4"/>
      <c r="E17" s="4"/>
      <c r="F17" s="4"/>
      <c r="G17" s="4"/>
      <c r="H17" s="4"/>
      <c r="I17" s="4"/>
      <c r="J17" s="4"/>
      <c r="K17" s="4"/>
      <c r="L17" s="4"/>
      <c r="M17" s="4"/>
      <c r="N17" s="4"/>
      <c r="O17" s="4"/>
      <c r="P17" s="4"/>
      <c r="Q17" s="4"/>
      <c r="R17" s="4"/>
    </row>
    <row r="18" spans="1:21" s="3" customFormat="1" ht="27.75" customHeight="1" x14ac:dyDescent="0.2">
      <c r="A18" s="321" t="s">
        <v>488</v>
      </c>
      <c r="B18" s="321"/>
      <c r="C18" s="3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1.5" x14ac:dyDescent="0.2">
      <c r="A22" s="23" t="s">
        <v>62</v>
      </c>
      <c r="B22" s="26" t="s">
        <v>501</v>
      </c>
      <c r="C22" s="129" t="s">
        <v>596</v>
      </c>
      <c r="D22" s="6"/>
      <c r="E22" s="6"/>
      <c r="F22" s="4"/>
      <c r="G22" s="4"/>
      <c r="H22" s="4"/>
      <c r="I22" s="4"/>
      <c r="J22" s="4"/>
      <c r="K22" s="4"/>
      <c r="L22" s="4"/>
      <c r="M22" s="4"/>
      <c r="N22" s="4"/>
      <c r="O22" s="4"/>
      <c r="P22" s="4"/>
    </row>
    <row r="23" spans="1:21" ht="157.5" x14ac:dyDescent="0.25">
      <c r="A23" s="23" t="s">
        <v>61</v>
      </c>
      <c r="B23" s="25" t="s">
        <v>58</v>
      </c>
      <c r="C23" s="272" t="s">
        <v>597</v>
      </c>
    </row>
    <row r="24" spans="1:21" ht="63" x14ac:dyDescent="0.25">
      <c r="A24" s="23" t="s">
        <v>60</v>
      </c>
      <c r="B24" s="25" t="s">
        <v>521</v>
      </c>
      <c r="C24" s="273" t="s">
        <v>598</v>
      </c>
    </row>
    <row r="25" spans="1:21" ht="31.5" x14ac:dyDescent="0.25">
      <c r="A25" s="23" t="s">
        <v>59</v>
      </c>
      <c r="B25" s="25" t="s">
        <v>522</v>
      </c>
      <c r="C25" s="274" t="str">
        <f>CONCATENATE(ROUND('6.2. Паспорт фин осв ввод'!D30,3)," млн рублей/комплект")</f>
        <v>14,896 млн рублей/комплект</v>
      </c>
    </row>
    <row r="26" spans="1:21" ht="31.5" x14ac:dyDescent="0.25">
      <c r="A26" s="23" t="s">
        <v>57</v>
      </c>
      <c r="B26" s="25" t="s">
        <v>234</v>
      </c>
      <c r="C26" s="24" t="s">
        <v>588</v>
      </c>
    </row>
    <row r="27" spans="1:21" ht="94.5" x14ac:dyDescent="0.25">
      <c r="A27" s="23" t="s">
        <v>56</v>
      </c>
      <c r="B27" s="25" t="s">
        <v>502</v>
      </c>
      <c r="C27" s="273" t="s">
        <v>613</v>
      </c>
    </row>
    <row r="28" spans="1:21" ht="33.75" customHeight="1" x14ac:dyDescent="0.25">
      <c r="A28" s="23" t="s">
        <v>54</v>
      </c>
      <c r="B28" s="25" t="s">
        <v>55</v>
      </c>
      <c r="C28" s="272">
        <v>2023</v>
      </c>
    </row>
    <row r="29" spans="1:21" ht="31.5" x14ac:dyDescent="0.25">
      <c r="A29" s="23" t="s">
        <v>52</v>
      </c>
      <c r="B29" s="24" t="s">
        <v>53</v>
      </c>
      <c r="C29" s="272">
        <v>2024</v>
      </c>
    </row>
    <row r="30" spans="1:21" ht="31.5" x14ac:dyDescent="0.25">
      <c r="A30" s="23" t="s">
        <v>70</v>
      </c>
      <c r="B30" s="24" t="s">
        <v>51</v>
      </c>
      <c r="C30" s="24" t="s">
        <v>614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7</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1"/>
      <c r="AB6" s="11"/>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1"/>
      <c r="AB7" s="11"/>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8"/>
      <c r="AB8" s="8"/>
    </row>
    <row r="9" spans="1:28" ht="15.75"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6"/>
      <c r="AB9" s="6"/>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1"/>
      <c r="AB10" s="11"/>
    </row>
    <row r="11" spans="1:28" x14ac:dyDescent="0.25">
      <c r="A11" s="326" t="str">
        <f>'1. паспорт местоположение'!A12:C12</f>
        <v>L 21-04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8"/>
      <c r="AB11" s="8"/>
    </row>
    <row r="12" spans="1:28" ht="15.75" x14ac:dyDescent="0.25">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6"/>
      <c r="AB12" s="6"/>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10"/>
      <c r="AB13" s="10"/>
    </row>
    <row r="14" spans="1:28" x14ac:dyDescent="0.25">
      <c r="A14"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8"/>
      <c r="AB14" s="8"/>
    </row>
    <row r="15" spans="1:28" ht="15.75" x14ac:dyDescent="0.25">
      <c r="A15" s="320" t="s">
        <v>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6"/>
      <c r="AB15" s="6"/>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6"/>
      <c r="AB16" s="16"/>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6"/>
      <c r="AB17" s="16"/>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6"/>
      <c r="AB18" s="16"/>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6"/>
      <c r="AB19" s="16"/>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6"/>
      <c r="AB20" s="16"/>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6"/>
      <c r="AB21" s="16"/>
    </row>
    <row r="22" spans="1:28" x14ac:dyDescent="0.25">
      <c r="A22" s="350" t="s">
        <v>520</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34"/>
      <c r="AB22" s="134"/>
    </row>
    <row r="23" spans="1:28" ht="32.25" customHeight="1" x14ac:dyDescent="0.25">
      <c r="A23" s="352" t="s">
        <v>377</v>
      </c>
      <c r="B23" s="353"/>
      <c r="C23" s="353"/>
      <c r="D23" s="353"/>
      <c r="E23" s="353"/>
      <c r="F23" s="353"/>
      <c r="G23" s="353"/>
      <c r="H23" s="353"/>
      <c r="I23" s="353"/>
      <c r="J23" s="353"/>
      <c r="K23" s="353"/>
      <c r="L23" s="354"/>
      <c r="M23" s="351" t="s">
        <v>378</v>
      </c>
      <c r="N23" s="351"/>
      <c r="O23" s="351"/>
      <c r="P23" s="351"/>
      <c r="Q23" s="351"/>
      <c r="R23" s="351"/>
      <c r="S23" s="351"/>
      <c r="T23" s="351"/>
      <c r="U23" s="351"/>
      <c r="V23" s="351"/>
      <c r="W23" s="351"/>
      <c r="X23" s="351"/>
      <c r="Y23" s="351"/>
      <c r="Z23" s="351"/>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3" t="s">
        <v>7</v>
      </c>
      <c r="B7" s="323"/>
      <c r="C7" s="323"/>
      <c r="D7" s="323"/>
      <c r="E7" s="323"/>
      <c r="F7" s="323"/>
      <c r="G7" s="323"/>
      <c r="H7" s="323"/>
      <c r="I7" s="323"/>
      <c r="J7" s="323"/>
      <c r="K7" s="323"/>
      <c r="L7" s="323"/>
      <c r="M7" s="323"/>
      <c r="N7" s="11"/>
      <c r="O7" s="11"/>
      <c r="P7" s="11"/>
      <c r="Q7" s="11"/>
      <c r="R7" s="11"/>
      <c r="S7" s="11"/>
      <c r="T7" s="11"/>
      <c r="U7" s="11"/>
      <c r="V7" s="11"/>
      <c r="W7" s="11"/>
      <c r="X7" s="11"/>
    </row>
    <row r="8" spans="1:26" s="9" customFormat="1" ht="18.75" x14ac:dyDescent="0.2">
      <c r="A8" s="323"/>
      <c r="B8" s="323"/>
      <c r="C8" s="323"/>
      <c r="D8" s="323"/>
      <c r="E8" s="323"/>
      <c r="F8" s="323"/>
      <c r="G8" s="323"/>
      <c r="H8" s="323"/>
      <c r="I8" s="323"/>
      <c r="J8" s="323"/>
      <c r="K8" s="323"/>
      <c r="L8" s="323"/>
      <c r="M8" s="323"/>
      <c r="N8" s="11"/>
      <c r="O8" s="11"/>
      <c r="P8" s="11"/>
      <c r="Q8" s="11"/>
      <c r="R8" s="11"/>
      <c r="S8" s="11"/>
      <c r="T8" s="11"/>
      <c r="U8" s="11"/>
      <c r="V8" s="11"/>
      <c r="W8" s="11"/>
      <c r="X8" s="11"/>
    </row>
    <row r="9" spans="1:26" s="9"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11"/>
      <c r="O9" s="11"/>
      <c r="P9" s="11"/>
      <c r="Q9" s="11"/>
      <c r="R9" s="11"/>
      <c r="S9" s="11"/>
      <c r="T9" s="11"/>
      <c r="U9" s="11"/>
      <c r="V9" s="11"/>
      <c r="W9" s="11"/>
      <c r="X9" s="11"/>
    </row>
    <row r="10" spans="1:26" s="9" customFormat="1" ht="18.75" x14ac:dyDescent="0.2">
      <c r="A10" s="320" t="s">
        <v>6</v>
      </c>
      <c r="B10" s="320"/>
      <c r="C10" s="320"/>
      <c r="D10" s="320"/>
      <c r="E10" s="320"/>
      <c r="F10" s="320"/>
      <c r="G10" s="320"/>
      <c r="H10" s="320"/>
      <c r="I10" s="320"/>
      <c r="J10" s="320"/>
      <c r="K10" s="320"/>
      <c r="L10" s="320"/>
      <c r="M10" s="320"/>
      <c r="N10" s="11"/>
      <c r="O10" s="11"/>
      <c r="P10" s="11"/>
      <c r="Q10" s="11"/>
      <c r="R10" s="11"/>
      <c r="S10" s="11"/>
      <c r="T10" s="11"/>
      <c r="U10" s="11"/>
      <c r="V10" s="11"/>
      <c r="W10" s="11"/>
      <c r="X10" s="11"/>
    </row>
    <row r="11" spans="1:26" s="9" customFormat="1" ht="18.75" x14ac:dyDescent="0.2">
      <c r="A11" s="323"/>
      <c r="B11" s="323"/>
      <c r="C11" s="323"/>
      <c r="D11" s="323"/>
      <c r="E11" s="323"/>
      <c r="F11" s="323"/>
      <c r="G11" s="323"/>
      <c r="H11" s="323"/>
      <c r="I11" s="323"/>
      <c r="J11" s="323"/>
      <c r="K11" s="323"/>
      <c r="L11" s="323"/>
      <c r="M11" s="323"/>
      <c r="N11" s="11"/>
      <c r="O11" s="11"/>
      <c r="P11" s="11"/>
      <c r="Q11" s="11"/>
      <c r="R11" s="11"/>
      <c r="S11" s="11"/>
      <c r="T11" s="11"/>
      <c r="U11" s="11"/>
      <c r="V11" s="11"/>
      <c r="W11" s="11"/>
      <c r="X11" s="11"/>
    </row>
    <row r="12" spans="1:26" s="9" customFormat="1" ht="18.75" x14ac:dyDescent="0.2">
      <c r="A12" s="326" t="str">
        <f>'1. паспорт местоположение'!A12:C12</f>
        <v>L 21-04</v>
      </c>
      <c r="B12" s="326"/>
      <c r="C12" s="326"/>
      <c r="D12" s="326"/>
      <c r="E12" s="326"/>
      <c r="F12" s="326"/>
      <c r="G12" s="326"/>
      <c r="H12" s="326"/>
      <c r="I12" s="326"/>
      <c r="J12" s="326"/>
      <c r="K12" s="326"/>
      <c r="L12" s="326"/>
      <c r="M12" s="326"/>
      <c r="N12" s="11"/>
      <c r="O12" s="11"/>
      <c r="P12" s="11"/>
      <c r="Q12" s="11"/>
      <c r="R12" s="11"/>
      <c r="S12" s="11"/>
      <c r="T12" s="11"/>
      <c r="U12" s="11"/>
      <c r="V12" s="11"/>
      <c r="W12" s="11"/>
      <c r="X12" s="11"/>
    </row>
    <row r="13" spans="1:26" s="9" customFormat="1" ht="18.75" x14ac:dyDescent="0.2">
      <c r="A13" s="320" t="s">
        <v>5</v>
      </c>
      <c r="B13" s="320"/>
      <c r="C13" s="320"/>
      <c r="D13" s="320"/>
      <c r="E13" s="320"/>
      <c r="F13" s="320"/>
      <c r="G13" s="320"/>
      <c r="H13" s="320"/>
      <c r="I13" s="320"/>
      <c r="J13" s="320"/>
      <c r="K13" s="320"/>
      <c r="L13" s="320"/>
      <c r="M13" s="320"/>
      <c r="N13" s="11"/>
      <c r="O13" s="11"/>
      <c r="P13" s="11"/>
      <c r="Q13" s="11"/>
      <c r="R13" s="11"/>
      <c r="S13" s="11"/>
      <c r="T13" s="11"/>
      <c r="U13" s="11"/>
      <c r="V13" s="11"/>
      <c r="W13" s="11"/>
      <c r="X13" s="11"/>
    </row>
    <row r="14" spans="1:26" s="9" customFormat="1" ht="15.75" customHeight="1" x14ac:dyDescent="0.2">
      <c r="A14" s="327"/>
      <c r="B14" s="327"/>
      <c r="C14" s="327"/>
      <c r="D14" s="327"/>
      <c r="E14" s="327"/>
      <c r="F14" s="327"/>
      <c r="G14" s="327"/>
      <c r="H14" s="327"/>
      <c r="I14" s="327"/>
      <c r="J14" s="327"/>
      <c r="K14" s="327"/>
      <c r="L14" s="327"/>
      <c r="M14" s="327"/>
      <c r="N14" s="4"/>
      <c r="O14" s="4"/>
      <c r="P14" s="4"/>
      <c r="Q14" s="4"/>
      <c r="R14" s="4"/>
      <c r="S14" s="4"/>
      <c r="T14" s="4"/>
      <c r="U14" s="4"/>
      <c r="V14" s="4"/>
      <c r="W14" s="4"/>
      <c r="X14" s="4"/>
    </row>
    <row r="15" spans="1:26" s="3" customFormat="1" ht="12" x14ac:dyDescent="0.2">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8"/>
      <c r="O15" s="8"/>
      <c r="P15" s="8"/>
      <c r="Q15" s="8"/>
      <c r="R15" s="8"/>
      <c r="S15" s="8"/>
      <c r="T15" s="8"/>
      <c r="U15" s="8"/>
      <c r="V15" s="8"/>
      <c r="W15" s="8"/>
      <c r="X15" s="8"/>
    </row>
    <row r="16" spans="1:26" s="3" customFormat="1" ht="15" customHeight="1" x14ac:dyDescent="0.2">
      <c r="A16" s="320" t="s">
        <v>4</v>
      </c>
      <c r="B16" s="320"/>
      <c r="C16" s="320"/>
      <c r="D16" s="320"/>
      <c r="E16" s="320"/>
      <c r="F16" s="320"/>
      <c r="G16" s="320"/>
      <c r="H16" s="320"/>
      <c r="I16" s="320"/>
      <c r="J16" s="320"/>
      <c r="K16" s="320"/>
      <c r="L16" s="320"/>
      <c r="M16" s="320"/>
      <c r="N16" s="6"/>
      <c r="O16" s="6"/>
      <c r="P16" s="6"/>
      <c r="Q16" s="6"/>
      <c r="R16" s="6"/>
      <c r="S16" s="6"/>
      <c r="T16" s="6"/>
      <c r="U16" s="6"/>
      <c r="V16" s="6"/>
      <c r="W16" s="6"/>
      <c r="X16" s="6"/>
    </row>
    <row r="17" spans="1:24" s="3" customFormat="1" ht="15" customHeight="1" x14ac:dyDescent="0.2">
      <c r="A17" s="327"/>
      <c r="B17" s="327"/>
      <c r="C17" s="327"/>
      <c r="D17" s="327"/>
      <c r="E17" s="327"/>
      <c r="F17" s="327"/>
      <c r="G17" s="327"/>
      <c r="H17" s="327"/>
      <c r="I17" s="327"/>
      <c r="J17" s="327"/>
      <c r="K17" s="327"/>
      <c r="L17" s="327"/>
      <c r="M17" s="327"/>
      <c r="N17" s="4"/>
      <c r="O17" s="4"/>
      <c r="P17" s="4"/>
      <c r="Q17" s="4"/>
      <c r="R17" s="4"/>
      <c r="S17" s="4"/>
      <c r="T17" s="4"/>
      <c r="U17" s="4"/>
    </row>
    <row r="18" spans="1:24" s="3" customFormat="1" ht="91.5" customHeight="1" x14ac:dyDescent="0.2">
      <c r="A18" s="355" t="s">
        <v>497</v>
      </c>
      <c r="B18" s="355"/>
      <c r="C18" s="355"/>
      <c r="D18" s="355"/>
      <c r="E18" s="355"/>
      <c r="F18" s="355"/>
      <c r="G18" s="355"/>
      <c r="H18" s="355"/>
      <c r="I18" s="355"/>
      <c r="J18" s="355"/>
      <c r="K18" s="355"/>
      <c r="L18" s="355"/>
      <c r="M18" s="355"/>
      <c r="N18" s="7"/>
      <c r="O18" s="7"/>
      <c r="P18" s="7"/>
      <c r="Q18" s="7"/>
      <c r="R18" s="7"/>
      <c r="S18" s="7"/>
      <c r="T18" s="7"/>
      <c r="U18" s="7"/>
      <c r="V18" s="7"/>
      <c r="W18" s="7"/>
      <c r="X18" s="7"/>
    </row>
    <row r="19" spans="1:24" s="3" customFormat="1" ht="78" customHeight="1" x14ac:dyDescent="0.2">
      <c r="A19" s="329" t="s">
        <v>3</v>
      </c>
      <c r="B19" s="329" t="s">
        <v>82</v>
      </c>
      <c r="C19" s="329" t="s">
        <v>81</v>
      </c>
      <c r="D19" s="329" t="s">
        <v>73</v>
      </c>
      <c r="E19" s="356" t="s">
        <v>80</v>
      </c>
      <c r="F19" s="357"/>
      <c r="G19" s="357"/>
      <c r="H19" s="357"/>
      <c r="I19" s="358"/>
      <c r="J19" s="329" t="s">
        <v>79</v>
      </c>
      <c r="K19" s="329"/>
      <c r="L19" s="329"/>
      <c r="M19" s="329"/>
      <c r="N19" s="4"/>
      <c r="O19" s="4"/>
      <c r="P19" s="4"/>
      <c r="Q19" s="4"/>
      <c r="R19" s="4"/>
      <c r="S19" s="4"/>
      <c r="T19" s="4"/>
      <c r="U19" s="4"/>
    </row>
    <row r="20" spans="1:24" s="3" customFormat="1" ht="51" customHeight="1" x14ac:dyDescent="0.2">
      <c r="A20" s="329"/>
      <c r="B20" s="329"/>
      <c r="C20" s="329"/>
      <c r="D20" s="329"/>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610</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74"/>
  <sheetViews>
    <sheetView topLeftCell="A78" zoomScaleNormal="100" workbookViewId="0">
      <selection activeCell="E92" sqref="E92"/>
    </sheetView>
  </sheetViews>
  <sheetFormatPr defaultColWidth="9.140625" defaultRowHeight="15.75" x14ac:dyDescent="0.2"/>
  <cols>
    <col min="1" max="1" width="61.7109375" style="158" customWidth="1"/>
    <col min="2" max="2" width="18.5703125" style="145" customWidth="1"/>
    <col min="3" max="11" width="16.85546875" style="145" customWidth="1"/>
    <col min="12"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3" t="str">
        <f>'1. паспорт местоположение'!A5:C5</f>
        <v>Год раскрытия информации: 2024 год</v>
      </c>
      <c r="B5" s="373"/>
      <c r="C5" s="373"/>
      <c r="D5" s="373"/>
      <c r="E5" s="373"/>
      <c r="F5" s="373"/>
      <c r="G5" s="373"/>
      <c r="H5" s="373"/>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3" t="s">
        <v>7</v>
      </c>
      <c r="B7" s="323"/>
      <c r="C7" s="323"/>
      <c r="D7" s="323"/>
      <c r="E7" s="323"/>
      <c r="F7" s="323"/>
      <c r="G7" s="323"/>
      <c r="H7" s="323"/>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2" t="str">
        <f>'1. паспорт местоположение'!A9:C9</f>
        <v xml:space="preserve">Акционерное общество "Западная энергетическая компания" </v>
      </c>
      <c r="B9" s="322"/>
      <c r="C9" s="322"/>
      <c r="D9" s="322"/>
      <c r="E9" s="322"/>
      <c r="F9" s="322"/>
      <c r="G9" s="322"/>
      <c r="H9" s="322"/>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20" t="s">
        <v>6</v>
      </c>
      <c r="B10" s="320"/>
      <c r="C10" s="320"/>
      <c r="D10" s="320"/>
      <c r="E10" s="320"/>
      <c r="F10" s="320"/>
      <c r="G10" s="320"/>
      <c r="H10" s="320"/>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2" t="str">
        <f>'1. паспорт местоположение'!A12:C12</f>
        <v>L 21-04</v>
      </c>
      <c r="B12" s="322"/>
      <c r="C12" s="322"/>
      <c r="D12" s="322"/>
      <c r="E12" s="322"/>
      <c r="F12" s="322"/>
      <c r="G12" s="322"/>
      <c r="H12" s="322"/>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20" t="s">
        <v>5</v>
      </c>
      <c r="B13" s="320"/>
      <c r="C13" s="320"/>
      <c r="D13" s="320"/>
      <c r="E13" s="320"/>
      <c r="F13" s="320"/>
      <c r="G13" s="320"/>
      <c r="H13" s="320"/>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2"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2"/>
      <c r="C15" s="322"/>
      <c r="D15" s="322"/>
      <c r="E15" s="322"/>
      <c r="F15" s="322"/>
      <c r="G15" s="322"/>
      <c r="H15" s="322"/>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20" t="s">
        <v>4</v>
      </c>
      <c r="B16" s="320"/>
      <c r="C16" s="320"/>
      <c r="D16" s="320"/>
      <c r="E16" s="320"/>
      <c r="F16" s="320"/>
      <c r="G16" s="320"/>
      <c r="H16" s="320"/>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2" t="s">
        <v>498</v>
      </c>
      <c r="B18" s="322"/>
      <c r="C18" s="322"/>
      <c r="D18" s="322"/>
      <c r="E18" s="322"/>
      <c r="F18" s="322"/>
      <c r="G18" s="322"/>
      <c r="H18" s="3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ввод'!D30*1000000</f>
        <v>14895961.768333333</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2" t="s">
        <v>348</v>
      </c>
      <c r="E28" s="363"/>
      <c r="F28" s="364"/>
      <c r="G28" s="365" t="str">
        <f>IF(SUM(B89:L89)=0,"не окупается",SUM(B89:L89))</f>
        <v>не окупается</v>
      </c>
      <c r="H28" s="366"/>
    </row>
    <row r="29" spans="1:44" ht="15.6" customHeight="1" x14ac:dyDescent="0.2">
      <c r="A29" s="164" t="s">
        <v>343</v>
      </c>
      <c r="B29" s="165">
        <f>$B$126*$B$127</f>
        <v>168535.49470000004</v>
      </c>
      <c r="D29" s="362" t="s">
        <v>346</v>
      </c>
      <c r="E29" s="363"/>
      <c r="F29" s="364"/>
      <c r="G29" s="365" t="str">
        <f>IF(SUM(B90:L90)=0,"не окупается",SUM(B90:L90))</f>
        <v>не окупается</v>
      </c>
      <c r="H29" s="366"/>
    </row>
    <row r="30" spans="1:44" ht="27.6" customHeight="1" x14ac:dyDescent="0.2">
      <c r="A30" s="166" t="s">
        <v>545</v>
      </c>
      <c r="B30" s="167">
        <v>1</v>
      </c>
      <c r="D30" s="362" t="s">
        <v>344</v>
      </c>
      <c r="E30" s="363"/>
      <c r="F30" s="364"/>
      <c r="G30" s="367">
        <f>L87</f>
        <v>-16269094.549729606</v>
      </c>
      <c r="H30" s="368"/>
    </row>
    <row r="31" spans="1:44" x14ac:dyDescent="0.2">
      <c r="A31" s="166" t="s">
        <v>342</v>
      </c>
      <c r="B31" s="167">
        <v>1</v>
      </c>
      <c r="D31" s="369"/>
      <c r="E31" s="370"/>
      <c r="F31" s="371"/>
      <c r="G31" s="369"/>
      <c r="H31" s="371"/>
    </row>
    <row r="32" spans="1:44" x14ac:dyDescent="0.2">
      <c r="A32" s="166" t="s">
        <v>320</v>
      </c>
      <c r="B32" s="167"/>
    </row>
    <row r="33" spans="1:45" x14ac:dyDescent="0.2">
      <c r="A33" s="166" t="s">
        <v>341</v>
      </c>
      <c r="B33" s="167"/>
    </row>
    <row r="34" spans="1:45" x14ac:dyDescent="0.2">
      <c r="A34" s="166" t="s">
        <v>340</v>
      </c>
      <c r="B34" s="167"/>
    </row>
    <row r="35" spans="1:45" x14ac:dyDescent="0.2">
      <c r="A35" s="170"/>
      <c r="B35" s="167"/>
    </row>
    <row r="36" spans="1:45" ht="16.5" thickBot="1" x14ac:dyDescent="0.25">
      <c r="A36" s="168" t="s">
        <v>312</v>
      </c>
      <c r="B36" s="171">
        <v>0.2</v>
      </c>
    </row>
    <row r="37" spans="1:45" x14ac:dyDescent="0.2">
      <c r="A37" s="164" t="s">
        <v>546</v>
      </c>
      <c r="B37" s="165">
        <v>0</v>
      </c>
    </row>
    <row r="38" spans="1:45" x14ac:dyDescent="0.2">
      <c r="A38" s="166" t="s">
        <v>339</v>
      </c>
      <c r="B38" s="167"/>
    </row>
    <row r="39" spans="1:45" ht="16.5" thickBot="1" x14ac:dyDescent="0.25">
      <c r="A39" s="172" t="s">
        <v>338</v>
      </c>
      <c r="B39" s="173"/>
    </row>
    <row r="40" spans="1:45" x14ac:dyDescent="0.2">
      <c r="A40" s="174" t="s">
        <v>547</v>
      </c>
      <c r="B40" s="175">
        <v>1</v>
      </c>
    </row>
    <row r="41" spans="1:45" x14ac:dyDescent="0.2">
      <c r="A41" s="176" t="s">
        <v>337</v>
      </c>
      <c r="B41" s="177"/>
    </row>
    <row r="42" spans="1:45" x14ac:dyDescent="0.2">
      <c r="A42" s="176" t="s">
        <v>336</v>
      </c>
      <c r="B42" s="178"/>
    </row>
    <row r="43" spans="1:45" x14ac:dyDescent="0.2">
      <c r="A43" s="176" t="s">
        <v>335</v>
      </c>
      <c r="B43" s="178">
        <v>0</v>
      </c>
    </row>
    <row r="44" spans="1:45" x14ac:dyDescent="0.2">
      <c r="A44" s="176" t="s">
        <v>334</v>
      </c>
      <c r="B44" s="178">
        <f>B129</f>
        <v>0.2</v>
      </c>
    </row>
    <row r="45" spans="1:45" x14ac:dyDescent="0.2">
      <c r="A45" s="176" t="s">
        <v>333</v>
      </c>
      <c r="B45" s="178">
        <f>1-B43</f>
        <v>1</v>
      </c>
    </row>
    <row r="46" spans="1:45" ht="16.5" thickBot="1" x14ac:dyDescent="0.25">
      <c r="A46" s="179" t="s">
        <v>332</v>
      </c>
      <c r="B46" s="180">
        <f>B45*B44+B43*B42*(1-B36)</f>
        <v>0.2</v>
      </c>
      <c r="C46" s="181"/>
    </row>
    <row r="47" spans="1:45"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c r="AQ47" s="147"/>
      <c r="AR47" s="147"/>
      <c r="AS47" s="147"/>
    </row>
    <row r="48" spans="1:45" x14ac:dyDescent="0.2">
      <c r="A48" s="184" t="s">
        <v>330</v>
      </c>
      <c r="B48" s="185">
        <f>I136</f>
        <v>6.9688748240430004E-2</v>
      </c>
      <c r="C48" s="185">
        <f>J136</f>
        <v>5.2726091890100003E-2</v>
      </c>
      <c r="D48" s="185">
        <f>K136</f>
        <v>4.7619843182130001E-2</v>
      </c>
      <c r="E48" s="185">
        <f>L136</f>
        <v>4.57995653007E-2</v>
      </c>
      <c r="F48" s="185">
        <f>M136</f>
        <v>4.57995653007E-2</v>
      </c>
      <c r="G48" s="185">
        <f t="shared" ref="G48:R48" si="1">L136</f>
        <v>4.57995653007E-2</v>
      </c>
      <c r="H48" s="185">
        <f t="shared" si="1"/>
        <v>4.57995653007E-2</v>
      </c>
      <c r="I48" s="185">
        <f t="shared" si="1"/>
        <v>4.57995653007E-2</v>
      </c>
      <c r="J48" s="185">
        <f t="shared" si="1"/>
        <v>4.57995653007E-2</v>
      </c>
      <c r="K48" s="185">
        <f t="shared" si="1"/>
        <v>4.57995653007E-2</v>
      </c>
      <c r="L48" s="185">
        <f t="shared" si="1"/>
        <v>4.57995653007E-2</v>
      </c>
      <c r="M48" s="185">
        <f t="shared" si="1"/>
        <v>4.57995653007E-2</v>
      </c>
      <c r="N48" s="185">
        <f t="shared" si="1"/>
        <v>4.57995653007E-2</v>
      </c>
      <c r="O48" s="185">
        <f t="shared" si="1"/>
        <v>4.57995653007E-2</v>
      </c>
      <c r="P48" s="185">
        <f t="shared" si="1"/>
        <v>4.57995653007E-2</v>
      </c>
      <c r="Q48" s="185">
        <f t="shared" si="1"/>
        <v>4.57995653007E-2</v>
      </c>
      <c r="R48" s="185">
        <f t="shared" si="1"/>
        <v>4.57995653007E-2</v>
      </c>
      <c r="S48" s="185">
        <f t="shared" ref="S48:AH48" si="2">X136</f>
        <v>4.57995653007E-2</v>
      </c>
      <c r="T48" s="185">
        <f t="shared" si="2"/>
        <v>4.57995653007E-2</v>
      </c>
      <c r="U48" s="185">
        <f t="shared" si="2"/>
        <v>4.57995653007E-2</v>
      </c>
      <c r="V48" s="185">
        <f t="shared" si="2"/>
        <v>4.57995653007E-2</v>
      </c>
      <c r="W48" s="185">
        <f t="shared" si="2"/>
        <v>4.57995653007E-2</v>
      </c>
      <c r="X48" s="185">
        <f t="shared" si="2"/>
        <v>4.57995653007E-2</v>
      </c>
      <c r="Y48" s="185">
        <f t="shared" si="2"/>
        <v>4.57995653007E-2</v>
      </c>
      <c r="Z48" s="185">
        <f t="shared" si="2"/>
        <v>4.57995653007E-2</v>
      </c>
      <c r="AA48" s="185">
        <f t="shared" si="2"/>
        <v>4.57995653007E-2</v>
      </c>
      <c r="AB48" s="185">
        <f t="shared" si="2"/>
        <v>4.57995653007E-2</v>
      </c>
      <c r="AC48" s="185">
        <f t="shared" si="2"/>
        <v>4.57995653007E-2</v>
      </c>
      <c r="AD48" s="185">
        <f t="shared" si="2"/>
        <v>4.57995653007E-2</v>
      </c>
      <c r="AE48" s="185">
        <f t="shared" si="2"/>
        <v>4.57995653007E-2</v>
      </c>
      <c r="AF48" s="185">
        <f t="shared" si="2"/>
        <v>4.57995653007E-2</v>
      </c>
      <c r="AG48" s="185">
        <f t="shared" si="2"/>
        <v>4.57995653007E-2</v>
      </c>
      <c r="AH48" s="185">
        <f t="shared" si="2"/>
        <v>4.57995653007E-2</v>
      </c>
      <c r="AI48" s="185">
        <f t="shared" ref="AI48:AP48" si="3">AN136</f>
        <v>4.57995653007E-2</v>
      </c>
      <c r="AJ48" s="185">
        <f t="shared" si="3"/>
        <v>4.57995653007E-2</v>
      </c>
      <c r="AK48" s="185">
        <f t="shared" si="3"/>
        <v>4.57995653007E-2</v>
      </c>
      <c r="AL48" s="185">
        <f t="shared" si="3"/>
        <v>4.57995653007E-2</v>
      </c>
      <c r="AM48" s="185">
        <f t="shared" si="3"/>
        <v>4.57995653007E-2</v>
      </c>
      <c r="AN48" s="185">
        <f t="shared" si="3"/>
        <v>4.57995653007E-2</v>
      </c>
      <c r="AO48" s="185">
        <f t="shared" si="3"/>
        <v>4.57995653007E-2</v>
      </c>
      <c r="AP48" s="185">
        <f t="shared" si="3"/>
        <v>4.57995653007E-2</v>
      </c>
      <c r="AQ48" s="147"/>
      <c r="AR48" s="147"/>
      <c r="AS48" s="147"/>
    </row>
    <row r="49" spans="1:45" x14ac:dyDescent="0.2">
      <c r="A49" s="184" t="s">
        <v>329</v>
      </c>
      <c r="B49" s="185">
        <f>I137</f>
        <v>6.9688748240430032E-2</v>
      </c>
      <c r="C49" s="185">
        <f>J137</f>
        <v>0.12608925547396099</v>
      </c>
      <c r="D49" s="185">
        <f t="shared" ref="D49:G49" si="4">K137</f>
        <v>0.17971344922871246</v>
      </c>
      <c r="E49" s="185">
        <f t="shared" si="4"/>
        <v>0.23374381238277686</v>
      </c>
      <c r="F49" s="185">
        <f t="shared" si="4"/>
        <v>0.29024874268233636</v>
      </c>
      <c r="G49" s="185">
        <f t="shared" si="4"/>
        <v>0.3493415742269621</v>
      </c>
      <c r="H49" s="185">
        <f t="shared" ref="H49" si="5">O137</f>
        <v>0.41114083176871907</v>
      </c>
      <c r="I49" s="185">
        <f t="shared" ref="I49" si="6">P137</f>
        <v>0.47577046844179449</v>
      </c>
      <c r="J49" s="185">
        <f t="shared" ref="J49" si="7">Q137</f>
        <v>0.54336011438003906</v>
      </c>
      <c r="K49" s="185">
        <f>R137</f>
        <v>0.61404533672108341</v>
      </c>
      <c r="L49" s="185">
        <f t="shared" ref="L49:AP49" si="8">S137</f>
        <v>0.68796791151853087</v>
      </c>
      <c r="M49" s="185">
        <f t="shared" si="8"/>
        <v>0.76527610810761004</v>
      </c>
      <c r="N49" s="185">
        <f t="shared" si="8"/>
        <v>0.84612498649465007</v>
      </c>
      <c r="O49" s="185">
        <f t="shared" si="8"/>
        <v>0.93067670836686567</v>
      </c>
      <c r="P49" s="185">
        <f t="shared" si="8"/>
        <v>1.0191008623462543</v>
      </c>
      <c r="Q49" s="185">
        <f t="shared" si="8"/>
        <v>1.1115748041399813</v>
      </c>
      <c r="R49" s="185">
        <f t="shared" si="8"/>
        <v>1.2082840122695031</v>
      </c>
      <c r="S49" s="185">
        <f t="shared" si="8"/>
        <v>1.3094224600919318</v>
      </c>
      <c r="T49" s="185">
        <f t="shared" si="8"/>
        <v>1.4151930048598151</v>
      </c>
      <c r="U49" s="185">
        <f t="shared" si="8"/>
        <v>1.525807794599686</v>
      </c>
      <c r="V49" s="185">
        <f t="shared" si="8"/>
        <v>1.6414886936254711</v>
      </c>
      <c r="W49" s="185">
        <f t="shared" si="8"/>
        <v>1.7624677275402316</v>
      </c>
      <c r="X49" s="185">
        <f t="shared" si="8"/>
        <v>1.8889875486187866</v>
      </c>
      <c r="Y49" s="185">
        <f t="shared" si="8"/>
        <v>2.0213019225046618</v>
      </c>
      <c r="Z49" s="185">
        <f t="shared" si="8"/>
        <v>2.1596762371975444</v>
      </c>
      <c r="AA49" s="185">
        <f t="shared" si="8"/>
        <v>2.3043880353521433</v>
      </c>
      <c r="AB49" s="185">
        <f t="shared" si="8"/>
        <v>2.4557275709561055</v>
      </c>
      <c r="AC49" s="185">
        <f t="shared" si="8"/>
        <v>2.613998391503539</v>
      </c>
      <c r="AD49" s="185">
        <f t="shared" si="8"/>
        <v>2.7795179468318301</v>
      </c>
      <c r="AE49" s="185">
        <f t="shared" si="8"/>
        <v>2.9526182258429219</v>
      </c>
      <c r="AF49" s="185">
        <f t="shared" si="8"/>
        <v>3.1336464223861515</v>
      </c>
      <c r="AG49" s="185">
        <f t="shared" si="8"/>
        <v>3.3229656316382306</v>
      </c>
      <c r="AH49" s="185">
        <f t="shared" si="8"/>
        <v>3.5209555783771274</v>
      </c>
      <c r="AI49" s="185">
        <f t="shared" si="8"/>
        <v>3.7280133786105747</v>
      </c>
      <c r="AJ49" s="185">
        <f t="shared" si="8"/>
        <v>3.9445543360868331</v>
      </c>
      <c r="AK49" s="185">
        <f t="shared" si="8"/>
        <v>4.171012775285301</v>
      </c>
      <c r="AL49" s="185">
        <f t="shared" si="8"/>
        <v>4.4078429125577339</v>
      </c>
      <c r="AM49" s="185">
        <f t="shared" si="8"/>
        <v>4.6555197671673492</v>
      </c>
      <c r="AN49" s="185">
        <f t="shared" si="8"/>
        <v>4.9145401140531293</v>
      </c>
      <c r="AO49" s="185">
        <f t="shared" si="8"/>
        <v>5.1854234802303152</v>
      </c>
      <c r="AP49" s="185">
        <f t="shared" si="8"/>
        <v>5.4687131868256067</v>
      </c>
      <c r="AQ49" s="147"/>
      <c r="AR49" s="147"/>
      <c r="AS49" s="147"/>
    </row>
    <row r="50" spans="1:45" ht="16.5" thickBot="1" x14ac:dyDescent="0.25">
      <c r="A50" s="186" t="s">
        <v>548</v>
      </c>
      <c r="B50" s="187">
        <f>IF($B$124="да",($B$126-0.05),0)</f>
        <v>0</v>
      </c>
      <c r="C50" s="187">
        <f>C108*(1+C49)</f>
        <v>0</v>
      </c>
      <c r="D50" s="187">
        <f t="shared" ref="D50:AP50" si="9">D108*(1+D49)</f>
        <v>0</v>
      </c>
      <c r="E50" s="187">
        <f t="shared" si="9"/>
        <v>0</v>
      </c>
      <c r="F50" s="187">
        <f t="shared" si="9"/>
        <v>0</v>
      </c>
      <c r="G50" s="187">
        <f t="shared" si="9"/>
        <v>0</v>
      </c>
      <c r="H50" s="187">
        <f t="shared" si="9"/>
        <v>0</v>
      </c>
      <c r="I50" s="187">
        <f t="shared" si="9"/>
        <v>0</v>
      </c>
      <c r="J50" s="187">
        <f t="shared" si="9"/>
        <v>0</v>
      </c>
      <c r="K50" s="187">
        <f t="shared" si="9"/>
        <v>0</v>
      </c>
      <c r="L50" s="187">
        <f t="shared" si="9"/>
        <v>0</v>
      </c>
      <c r="M50" s="187">
        <f t="shared" si="9"/>
        <v>0</v>
      </c>
      <c r="N50" s="187">
        <f t="shared" si="9"/>
        <v>0</v>
      </c>
      <c r="O50" s="187">
        <f t="shared" si="9"/>
        <v>0</v>
      </c>
      <c r="P50" s="187">
        <f t="shared" si="9"/>
        <v>0</v>
      </c>
      <c r="Q50" s="187">
        <f t="shared" si="9"/>
        <v>0</v>
      </c>
      <c r="R50" s="187">
        <f t="shared" si="9"/>
        <v>0</v>
      </c>
      <c r="S50" s="187">
        <f t="shared" si="9"/>
        <v>0</v>
      </c>
      <c r="T50" s="187">
        <f t="shared" si="9"/>
        <v>0</v>
      </c>
      <c r="U50" s="187">
        <f t="shared" si="9"/>
        <v>0</v>
      </c>
      <c r="V50" s="187">
        <f t="shared" si="9"/>
        <v>0</v>
      </c>
      <c r="W50" s="187">
        <f t="shared" si="9"/>
        <v>0</v>
      </c>
      <c r="X50" s="187">
        <f t="shared" si="9"/>
        <v>0</v>
      </c>
      <c r="Y50" s="187">
        <f t="shared" si="9"/>
        <v>0</v>
      </c>
      <c r="Z50" s="187">
        <f t="shared" si="9"/>
        <v>0</v>
      </c>
      <c r="AA50" s="187">
        <f t="shared" si="9"/>
        <v>0</v>
      </c>
      <c r="AB50" s="187">
        <f t="shared" si="9"/>
        <v>0</v>
      </c>
      <c r="AC50" s="187">
        <f t="shared" si="9"/>
        <v>0</v>
      </c>
      <c r="AD50" s="187">
        <f t="shared" si="9"/>
        <v>0</v>
      </c>
      <c r="AE50" s="187">
        <f t="shared" si="9"/>
        <v>0</v>
      </c>
      <c r="AF50" s="187">
        <f t="shared" si="9"/>
        <v>0</v>
      </c>
      <c r="AG50" s="187">
        <f t="shared" si="9"/>
        <v>0</v>
      </c>
      <c r="AH50" s="187">
        <f t="shared" si="9"/>
        <v>0</v>
      </c>
      <c r="AI50" s="187">
        <f t="shared" si="9"/>
        <v>0</v>
      </c>
      <c r="AJ50" s="187">
        <f t="shared" si="9"/>
        <v>0</v>
      </c>
      <c r="AK50" s="187">
        <f t="shared" si="9"/>
        <v>0</v>
      </c>
      <c r="AL50" s="187">
        <f t="shared" si="9"/>
        <v>0</v>
      </c>
      <c r="AM50" s="187">
        <f t="shared" si="9"/>
        <v>0</v>
      </c>
      <c r="AN50" s="187">
        <f t="shared" si="9"/>
        <v>0</v>
      </c>
      <c r="AO50" s="187">
        <f t="shared" si="9"/>
        <v>0</v>
      </c>
      <c r="AP50" s="187">
        <f t="shared" si="9"/>
        <v>0</v>
      </c>
      <c r="AQ50" s="147"/>
      <c r="AR50" s="147"/>
      <c r="AS50" s="147"/>
    </row>
    <row r="51" spans="1:45" ht="16.5" thickBot="1" x14ac:dyDescent="0.25">
      <c r="AQ51" s="147"/>
      <c r="AR51" s="147"/>
      <c r="AS51" s="147"/>
    </row>
    <row r="52" spans="1:45" x14ac:dyDescent="0.2">
      <c r="A52" s="188" t="s">
        <v>328</v>
      </c>
      <c r="B52" s="189">
        <f>B58</f>
        <v>1</v>
      </c>
      <c r="C52" s="189">
        <f t="shared" ref="C52:AO52" si="10">C58</f>
        <v>2</v>
      </c>
      <c r="D52" s="189">
        <f t="shared" si="10"/>
        <v>3</v>
      </c>
      <c r="E52" s="189">
        <f t="shared" si="10"/>
        <v>4</v>
      </c>
      <c r="F52" s="189">
        <f t="shared" si="10"/>
        <v>5</v>
      </c>
      <c r="G52" s="189">
        <f t="shared" si="10"/>
        <v>6</v>
      </c>
      <c r="H52" s="189">
        <f t="shared" si="10"/>
        <v>7</v>
      </c>
      <c r="I52" s="189">
        <f t="shared" si="10"/>
        <v>8</v>
      </c>
      <c r="J52" s="189">
        <f t="shared" si="10"/>
        <v>9</v>
      </c>
      <c r="K52" s="189">
        <f t="shared" si="10"/>
        <v>10</v>
      </c>
      <c r="L52" s="189">
        <f t="shared" si="10"/>
        <v>11</v>
      </c>
      <c r="M52" s="189">
        <f t="shared" si="10"/>
        <v>12</v>
      </c>
      <c r="N52" s="189">
        <f t="shared" si="10"/>
        <v>13</v>
      </c>
      <c r="O52" s="189">
        <f t="shared" si="10"/>
        <v>14</v>
      </c>
      <c r="P52" s="189">
        <f t="shared" si="10"/>
        <v>15</v>
      </c>
      <c r="Q52" s="189">
        <f t="shared" si="10"/>
        <v>16</v>
      </c>
      <c r="R52" s="189">
        <f t="shared" si="10"/>
        <v>17</v>
      </c>
      <c r="S52" s="189">
        <f t="shared" si="10"/>
        <v>18</v>
      </c>
      <c r="T52" s="189">
        <f t="shared" si="10"/>
        <v>19</v>
      </c>
      <c r="U52" s="189">
        <f t="shared" si="10"/>
        <v>20</v>
      </c>
      <c r="V52" s="189">
        <f t="shared" si="10"/>
        <v>21</v>
      </c>
      <c r="W52" s="189">
        <f t="shared" si="10"/>
        <v>22</v>
      </c>
      <c r="X52" s="189">
        <f t="shared" si="10"/>
        <v>23</v>
      </c>
      <c r="Y52" s="189">
        <f t="shared" si="10"/>
        <v>24</v>
      </c>
      <c r="Z52" s="189">
        <f t="shared" si="10"/>
        <v>25</v>
      </c>
      <c r="AA52" s="189">
        <f t="shared" si="10"/>
        <v>26</v>
      </c>
      <c r="AB52" s="189">
        <f t="shared" si="10"/>
        <v>27</v>
      </c>
      <c r="AC52" s="189">
        <f t="shared" si="10"/>
        <v>28</v>
      </c>
      <c r="AD52" s="189">
        <f t="shared" si="10"/>
        <v>29</v>
      </c>
      <c r="AE52" s="189">
        <f t="shared" si="10"/>
        <v>30</v>
      </c>
      <c r="AF52" s="189">
        <f t="shared" si="10"/>
        <v>31</v>
      </c>
      <c r="AG52" s="189">
        <f t="shared" si="10"/>
        <v>32</v>
      </c>
      <c r="AH52" s="189">
        <f t="shared" si="10"/>
        <v>33</v>
      </c>
      <c r="AI52" s="189">
        <f t="shared" si="10"/>
        <v>34</v>
      </c>
      <c r="AJ52" s="189">
        <f t="shared" si="10"/>
        <v>35</v>
      </c>
      <c r="AK52" s="189">
        <f t="shared" si="10"/>
        <v>36</v>
      </c>
      <c r="AL52" s="189">
        <f t="shared" si="10"/>
        <v>37</v>
      </c>
      <c r="AM52" s="189">
        <f t="shared" si="10"/>
        <v>38</v>
      </c>
      <c r="AN52" s="189">
        <f t="shared" si="10"/>
        <v>39</v>
      </c>
      <c r="AO52" s="189">
        <f t="shared" si="10"/>
        <v>40</v>
      </c>
      <c r="AP52" s="189">
        <f>AP58</f>
        <v>41</v>
      </c>
    </row>
    <row r="53" spans="1:45" x14ac:dyDescent="0.2">
      <c r="A53" s="190" t="s">
        <v>327</v>
      </c>
      <c r="B53" s="191">
        <v>0</v>
      </c>
      <c r="C53" s="191">
        <f t="shared" ref="C53:AP53" si="11">B53+B54-B55</f>
        <v>0</v>
      </c>
      <c r="D53" s="191">
        <f t="shared" si="11"/>
        <v>0</v>
      </c>
      <c r="E53" s="191">
        <f t="shared" si="11"/>
        <v>0</v>
      </c>
      <c r="F53" s="191">
        <f t="shared" si="11"/>
        <v>0</v>
      </c>
      <c r="G53" s="191">
        <f t="shared" si="11"/>
        <v>0</v>
      </c>
      <c r="H53" s="191">
        <f t="shared" si="11"/>
        <v>0</v>
      </c>
      <c r="I53" s="191">
        <f t="shared" si="11"/>
        <v>0</v>
      </c>
      <c r="J53" s="191">
        <f t="shared" si="11"/>
        <v>0</v>
      </c>
      <c r="K53" s="191">
        <f t="shared" si="11"/>
        <v>0</v>
      </c>
      <c r="L53" s="191">
        <f t="shared" si="11"/>
        <v>0</v>
      </c>
      <c r="M53" s="191">
        <f t="shared" si="11"/>
        <v>0</v>
      </c>
      <c r="N53" s="191">
        <f t="shared" si="11"/>
        <v>0</v>
      </c>
      <c r="O53" s="191">
        <f t="shared" si="11"/>
        <v>0</v>
      </c>
      <c r="P53" s="191">
        <f t="shared" si="11"/>
        <v>0</v>
      </c>
      <c r="Q53" s="191">
        <f t="shared" si="11"/>
        <v>0</v>
      </c>
      <c r="R53" s="191">
        <f t="shared" si="11"/>
        <v>0</v>
      </c>
      <c r="S53" s="191">
        <f t="shared" si="11"/>
        <v>0</v>
      </c>
      <c r="T53" s="191">
        <f t="shared" si="11"/>
        <v>0</v>
      </c>
      <c r="U53" s="191">
        <f t="shared" si="11"/>
        <v>0</v>
      </c>
      <c r="V53" s="191">
        <f t="shared" si="11"/>
        <v>0</v>
      </c>
      <c r="W53" s="191">
        <f t="shared" si="11"/>
        <v>0</v>
      </c>
      <c r="X53" s="191">
        <f t="shared" si="11"/>
        <v>0</v>
      </c>
      <c r="Y53" s="191">
        <f t="shared" si="11"/>
        <v>0</v>
      </c>
      <c r="Z53" s="191">
        <f t="shared" si="11"/>
        <v>0</v>
      </c>
      <c r="AA53" s="191">
        <f t="shared" si="11"/>
        <v>0</v>
      </c>
      <c r="AB53" s="191">
        <f t="shared" si="11"/>
        <v>0</v>
      </c>
      <c r="AC53" s="191">
        <f t="shared" si="11"/>
        <v>0</v>
      </c>
      <c r="AD53" s="191">
        <f t="shared" si="11"/>
        <v>0</v>
      </c>
      <c r="AE53" s="191">
        <f t="shared" si="11"/>
        <v>0</v>
      </c>
      <c r="AF53" s="191">
        <f t="shared" si="11"/>
        <v>0</v>
      </c>
      <c r="AG53" s="191">
        <f t="shared" si="11"/>
        <v>0</v>
      </c>
      <c r="AH53" s="191">
        <f t="shared" si="11"/>
        <v>0</v>
      </c>
      <c r="AI53" s="191">
        <f t="shared" si="11"/>
        <v>0</v>
      </c>
      <c r="AJ53" s="191">
        <f t="shared" si="11"/>
        <v>0</v>
      </c>
      <c r="AK53" s="191">
        <f t="shared" si="11"/>
        <v>0</v>
      </c>
      <c r="AL53" s="191">
        <f t="shared" si="11"/>
        <v>0</v>
      </c>
      <c r="AM53" s="191">
        <f t="shared" si="11"/>
        <v>0</v>
      </c>
      <c r="AN53" s="191">
        <f t="shared" si="11"/>
        <v>0</v>
      </c>
      <c r="AO53" s="191">
        <f t="shared" si="11"/>
        <v>0</v>
      </c>
      <c r="AP53" s="191">
        <f t="shared" si="11"/>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12">IF(ROUND(C53,1)=0,0,B55+C54/$B$40)</f>
        <v>0</v>
      </c>
      <c r="D55" s="191">
        <f t="shared" si="12"/>
        <v>0</v>
      </c>
      <c r="E55" s="191">
        <f t="shared" si="12"/>
        <v>0</v>
      </c>
      <c r="F55" s="191">
        <f t="shared" si="12"/>
        <v>0</v>
      </c>
      <c r="G55" s="191">
        <f t="shared" si="12"/>
        <v>0</v>
      </c>
      <c r="H55" s="191">
        <f t="shared" si="12"/>
        <v>0</v>
      </c>
      <c r="I55" s="191">
        <f t="shared" si="12"/>
        <v>0</v>
      </c>
      <c r="J55" s="191">
        <f t="shared" si="12"/>
        <v>0</v>
      </c>
      <c r="K55" s="191">
        <f t="shared" si="12"/>
        <v>0</v>
      </c>
      <c r="L55" s="191">
        <f t="shared" si="12"/>
        <v>0</v>
      </c>
      <c r="M55" s="191">
        <f t="shared" si="12"/>
        <v>0</v>
      </c>
      <c r="N55" s="191">
        <f t="shared" si="12"/>
        <v>0</v>
      </c>
      <c r="O55" s="191">
        <f t="shared" si="12"/>
        <v>0</v>
      </c>
      <c r="P55" s="191">
        <f t="shared" si="12"/>
        <v>0</v>
      </c>
      <c r="Q55" s="191">
        <f t="shared" si="12"/>
        <v>0</v>
      </c>
      <c r="R55" s="191">
        <f t="shared" si="12"/>
        <v>0</v>
      </c>
      <c r="S55" s="191">
        <f t="shared" si="12"/>
        <v>0</v>
      </c>
      <c r="T55" s="191">
        <f t="shared" si="12"/>
        <v>0</v>
      </c>
      <c r="U55" s="191">
        <f t="shared" si="12"/>
        <v>0</v>
      </c>
      <c r="V55" s="191">
        <f t="shared" si="12"/>
        <v>0</v>
      </c>
      <c r="W55" s="191">
        <f t="shared" si="12"/>
        <v>0</v>
      </c>
      <c r="X55" s="191">
        <f t="shared" si="12"/>
        <v>0</v>
      </c>
      <c r="Y55" s="191">
        <f t="shared" si="12"/>
        <v>0</v>
      </c>
      <c r="Z55" s="191">
        <f t="shared" si="12"/>
        <v>0</v>
      </c>
      <c r="AA55" s="191">
        <f t="shared" si="12"/>
        <v>0</v>
      </c>
      <c r="AB55" s="191">
        <f t="shared" si="12"/>
        <v>0</v>
      </c>
      <c r="AC55" s="191">
        <f t="shared" si="12"/>
        <v>0</v>
      </c>
      <c r="AD55" s="191">
        <f t="shared" si="12"/>
        <v>0</v>
      </c>
      <c r="AE55" s="191">
        <f t="shared" si="12"/>
        <v>0</v>
      </c>
      <c r="AF55" s="191">
        <f t="shared" si="12"/>
        <v>0</v>
      </c>
      <c r="AG55" s="191">
        <f t="shared" si="12"/>
        <v>0</v>
      </c>
      <c r="AH55" s="191">
        <f t="shared" si="12"/>
        <v>0</v>
      </c>
      <c r="AI55" s="191">
        <f t="shared" si="12"/>
        <v>0</v>
      </c>
      <c r="AJ55" s="191">
        <f t="shared" si="12"/>
        <v>0</v>
      </c>
      <c r="AK55" s="191">
        <f t="shared" si="12"/>
        <v>0</v>
      </c>
      <c r="AL55" s="191">
        <f t="shared" si="12"/>
        <v>0</v>
      </c>
      <c r="AM55" s="191">
        <f t="shared" si="12"/>
        <v>0</v>
      </c>
      <c r="AN55" s="191">
        <f t="shared" si="12"/>
        <v>0</v>
      </c>
      <c r="AO55" s="191">
        <f t="shared" si="12"/>
        <v>0</v>
      </c>
      <c r="AP55" s="191">
        <f t="shared" si="12"/>
        <v>0</v>
      </c>
    </row>
    <row r="56" spans="1:45" ht="16.5" thickBot="1" x14ac:dyDescent="0.25">
      <c r="A56" s="192" t="s">
        <v>324</v>
      </c>
      <c r="B56" s="193">
        <f t="shared" ref="B56:AP56" si="13">AVERAGE(SUM(B53:B54),(SUM(B53:B54)-B55))*$B$42</f>
        <v>0</v>
      </c>
      <c r="C56" s="193">
        <f t="shared" si="13"/>
        <v>0</v>
      </c>
      <c r="D56" s="193">
        <f t="shared" si="13"/>
        <v>0</v>
      </c>
      <c r="E56" s="193">
        <f t="shared" si="13"/>
        <v>0</v>
      </c>
      <c r="F56" s="193">
        <f t="shared" si="13"/>
        <v>0</v>
      </c>
      <c r="G56" s="193">
        <f t="shared" si="13"/>
        <v>0</v>
      </c>
      <c r="H56" s="193">
        <f t="shared" si="13"/>
        <v>0</v>
      </c>
      <c r="I56" s="193">
        <f t="shared" si="13"/>
        <v>0</v>
      </c>
      <c r="J56" s="193">
        <f t="shared" si="13"/>
        <v>0</v>
      </c>
      <c r="K56" s="193">
        <f t="shared" si="13"/>
        <v>0</v>
      </c>
      <c r="L56" s="193">
        <f t="shared" si="13"/>
        <v>0</v>
      </c>
      <c r="M56" s="193">
        <f t="shared" si="13"/>
        <v>0</v>
      </c>
      <c r="N56" s="193">
        <f t="shared" si="13"/>
        <v>0</v>
      </c>
      <c r="O56" s="193">
        <f t="shared" si="13"/>
        <v>0</v>
      </c>
      <c r="P56" s="193">
        <f t="shared" si="13"/>
        <v>0</v>
      </c>
      <c r="Q56" s="193">
        <f t="shared" si="13"/>
        <v>0</v>
      </c>
      <c r="R56" s="193">
        <f t="shared" si="13"/>
        <v>0</v>
      </c>
      <c r="S56" s="193">
        <f t="shared" si="13"/>
        <v>0</v>
      </c>
      <c r="T56" s="193">
        <f t="shared" si="13"/>
        <v>0</v>
      </c>
      <c r="U56" s="193">
        <f t="shared" si="13"/>
        <v>0</v>
      </c>
      <c r="V56" s="193">
        <f t="shared" si="13"/>
        <v>0</v>
      </c>
      <c r="W56" s="193">
        <f t="shared" si="13"/>
        <v>0</v>
      </c>
      <c r="X56" s="193">
        <f t="shared" si="13"/>
        <v>0</v>
      </c>
      <c r="Y56" s="193">
        <f t="shared" si="13"/>
        <v>0</v>
      </c>
      <c r="Z56" s="193">
        <f t="shared" si="13"/>
        <v>0</v>
      </c>
      <c r="AA56" s="193">
        <f t="shared" si="13"/>
        <v>0</v>
      </c>
      <c r="AB56" s="193">
        <f t="shared" si="13"/>
        <v>0</v>
      </c>
      <c r="AC56" s="193">
        <f t="shared" si="13"/>
        <v>0</v>
      </c>
      <c r="AD56" s="193">
        <f t="shared" si="13"/>
        <v>0</v>
      </c>
      <c r="AE56" s="193">
        <f t="shared" si="13"/>
        <v>0</v>
      </c>
      <c r="AF56" s="193">
        <f t="shared" si="13"/>
        <v>0</v>
      </c>
      <c r="AG56" s="193">
        <f t="shared" si="13"/>
        <v>0</v>
      </c>
      <c r="AH56" s="193">
        <f t="shared" si="13"/>
        <v>0</v>
      </c>
      <c r="AI56" s="193">
        <f t="shared" si="13"/>
        <v>0</v>
      </c>
      <c r="AJ56" s="193">
        <f t="shared" si="13"/>
        <v>0</v>
      </c>
      <c r="AK56" s="193">
        <f t="shared" si="13"/>
        <v>0</v>
      </c>
      <c r="AL56" s="193">
        <f t="shared" si="13"/>
        <v>0</v>
      </c>
      <c r="AM56" s="193">
        <f t="shared" si="13"/>
        <v>0</v>
      </c>
      <c r="AN56" s="193">
        <f t="shared" si="13"/>
        <v>0</v>
      </c>
      <c r="AO56" s="193">
        <f t="shared" si="13"/>
        <v>0</v>
      </c>
      <c r="AP56" s="193">
        <f t="shared" si="13"/>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4">C58+1</f>
        <v>3</v>
      </c>
      <c r="E58" s="189">
        <f t="shared" si="14"/>
        <v>4</v>
      </c>
      <c r="F58" s="189">
        <f t="shared" si="14"/>
        <v>5</v>
      </c>
      <c r="G58" s="189">
        <f t="shared" si="14"/>
        <v>6</v>
      </c>
      <c r="H58" s="189">
        <f t="shared" si="14"/>
        <v>7</v>
      </c>
      <c r="I58" s="189">
        <f t="shared" si="14"/>
        <v>8</v>
      </c>
      <c r="J58" s="189">
        <f t="shared" si="14"/>
        <v>9</v>
      </c>
      <c r="K58" s="189">
        <f t="shared" si="14"/>
        <v>10</v>
      </c>
      <c r="L58" s="189">
        <f t="shared" si="14"/>
        <v>11</v>
      </c>
      <c r="M58" s="189">
        <f t="shared" si="14"/>
        <v>12</v>
      </c>
      <c r="N58" s="189">
        <f t="shared" si="14"/>
        <v>13</v>
      </c>
      <c r="O58" s="189">
        <f t="shared" si="14"/>
        <v>14</v>
      </c>
      <c r="P58" s="189">
        <f t="shared" si="14"/>
        <v>15</v>
      </c>
      <c r="Q58" s="189">
        <f t="shared" si="14"/>
        <v>16</v>
      </c>
      <c r="R58" s="189">
        <f t="shared" si="14"/>
        <v>17</v>
      </c>
      <c r="S58" s="189">
        <f t="shared" si="14"/>
        <v>18</v>
      </c>
      <c r="T58" s="189">
        <f t="shared" si="14"/>
        <v>19</v>
      </c>
      <c r="U58" s="189">
        <f t="shared" si="14"/>
        <v>20</v>
      </c>
      <c r="V58" s="189">
        <f t="shared" si="14"/>
        <v>21</v>
      </c>
      <c r="W58" s="189">
        <f t="shared" si="14"/>
        <v>22</v>
      </c>
      <c r="X58" s="189">
        <f t="shared" si="14"/>
        <v>23</v>
      </c>
      <c r="Y58" s="189">
        <f t="shared" si="14"/>
        <v>24</v>
      </c>
      <c r="Z58" s="189">
        <f t="shared" si="14"/>
        <v>25</v>
      </c>
      <c r="AA58" s="189">
        <f t="shared" si="14"/>
        <v>26</v>
      </c>
      <c r="AB58" s="189">
        <f t="shared" si="14"/>
        <v>27</v>
      </c>
      <c r="AC58" s="189">
        <f t="shared" si="14"/>
        <v>28</v>
      </c>
      <c r="AD58" s="189">
        <f t="shared" si="14"/>
        <v>29</v>
      </c>
      <c r="AE58" s="189">
        <f t="shared" si="14"/>
        <v>30</v>
      </c>
      <c r="AF58" s="189">
        <f t="shared" si="14"/>
        <v>31</v>
      </c>
      <c r="AG58" s="189">
        <f t="shared" si="14"/>
        <v>32</v>
      </c>
      <c r="AH58" s="189">
        <f t="shared" si="14"/>
        <v>33</v>
      </c>
      <c r="AI58" s="189">
        <f t="shared" si="14"/>
        <v>34</v>
      </c>
      <c r="AJ58" s="189">
        <f t="shared" si="14"/>
        <v>35</v>
      </c>
      <c r="AK58" s="189">
        <f t="shared" si="14"/>
        <v>36</v>
      </c>
      <c r="AL58" s="189">
        <f t="shared" si="14"/>
        <v>37</v>
      </c>
      <c r="AM58" s="189">
        <f t="shared" si="14"/>
        <v>38</v>
      </c>
      <c r="AN58" s="189">
        <f t="shared" si="14"/>
        <v>39</v>
      </c>
      <c r="AO58" s="189">
        <f t="shared" si="14"/>
        <v>40</v>
      </c>
      <c r="AP58" s="189">
        <f t="shared" si="14"/>
        <v>41</v>
      </c>
    </row>
    <row r="59" spans="1:45" ht="14.25" x14ac:dyDescent="0.2">
      <c r="A59" s="197" t="s">
        <v>323</v>
      </c>
      <c r="B59" s="198">
        <f t="shared" ref="B59:AP59" si="15">B50*$B$28</f>
        <v>0</v>
      </c>
      <c r="C59" s="198">
        <f t="shared" si="15"/>
        <v>0</v>
      </c>
      <c r="D59" s="198">
        <f t="shared" si="15"/>
        <v>0</v>
      </c>
      <c r="E59" s="198">
        <f t="shared" si="15"/>
        <v>0</v>
      </c>
      <c r="F59" s="198">
        <f t="shared" si="15"/>
        <v>0</v>
      </c>
      <c r="G59" s="198">
        <f t="shared" si="15"/>
        <v>0</v>
      </c>
      <c r="H59" s="198">
        <f t="shared" si="15"/>
        <v>0</v>
      </c>
      <c r="I59" s="198">
        <f t="shared" si="15"/>
        <v>0</v>
      </c>
      <c r="J59" s="198">
        <f t="shared" si="15"/>
        <v>0</v>
      </c>
      <c r="K59" s="198">
        <f t="shared" si="15"/>
        <v>0</v>
      </c>
      <c r="L59" s="198">
        <f t="shared" si="15"/>
        <v>0</v>
      </c>
      <c r="M59" s="198">
        <f t="shared" si="15"/>
        <v>0</v>
      </c>
      <c r="N59" s="198">
        <f t="shared" si="15"/>
        <v>0</v>
      </c>
      <c r="O59" s="198">
        <f t="shared" si="15"/>
        <v>0</v>
      </c>
      <c r="P59" s="198">
        <f t="shared" si="15"/>
        <v>0</v>
      </c>
      <c r="Q59" s="198">
        <f t="shared" si="15"/>
        <v>0</v>
      </c>
      <c r="R59" s="198">
        <f t="shared" si="15"/>
        <v>0</v>
      </c>
      <c r="S59" s="198">
        <f t="shared" si="15"/>
        <v>0</v>
      </c>
      <c r="T59" s="198">
        <f t="shared" si="15"/>
        <v>0</v>
      </c>
      <c r="U59" s="198">
        <f t="shared" si="15"/>
        <v>0</v>
      </c>
      <c r="V59" s="198">
        <f t="shared" si="15"/>
        <v>0</v>
      </c>
      <c r="W59" s="198">
        <f t="shared" si="15"/>
        <v>0</v>
      </c>
      <c r="X59" s="198">
        <f t="shared" si="15"/>
        <v>0</v>
      </c>
      <c r="Y59" s="198">
        <f t="shared" si="15"/>
        <v>0</v>
      </c>
      <c r="Z59" s="198">
        <f t="shared" si="15"/>
        <v>0</v>
      </c>
      <c r="AA59" s="198">
        <f t="shared" si="15"/>
        <v>0</v>
      </c>
      <c r="AB59" s="198">
        <f t="shared" si="15"/>
        <v>0</v>
      </c>
      <c r="AC59" s="198">
        <f t="shared" si="15"/>
        <v>0</v>
      </c>
      <c r="AD59" s="198">
        <f t="shared" si="15"/>
        <v>0</v>
      </c>
      <c r="AE59" s="198">
        <f t="shared" si="15"/>
        <v>0</v>
      </c>
      <c r="AF59" s="198">
        <f t="shared" si="15"/>
        <v>0</v>
      </c>
      <c r="AG59" s="198">
        <f t="shared" si="15"/>
        <v>0</v>
      </c>
      <c r="AH59" s="198">
        <f t="shared" si="15"/>
        <v>0</v>
      </c>
      <c r="AI59" s="198">
        <f t="shared" si="15"/>
        <v>0</v>
      </c>
      <c r="AJ59" s="198">
        <f t="shared" si="15"/>
        <v>0</v>
      </c>
      <c r="AK59" s="198">
        <f t="shared" si="15"/>
        <v>0</v>
      </c>
      <c r="AL59" s="198">
        <f t="shared" si="15"/>
        <v>0</v>
      </c>
      <c r="AM59" s="198">
        <f t="shared" si="15"/>
        <v>0</v>
      </c>
      <c r="AN59" s="198">
        <f t="shared" si="15"/>
        <v>0</v>
      </c>
      <c r="AO59" s="198">
        <f t="shared" si="15"/>
        <v>0</v>
      </c>
      <c r="AP59" s="198">
        <f t="shared" si="15"/>
        <v>0</v>
      </c>
    </row>
    <row r="60" spans="1:45" x14ac:dyDescent="0.2">
      <c r="A60" s="190" t="s">
        <v>322</v>
      </c>
      <c r="B60" s="191">
        <f t="shared" ref="B60:Z60" si="16">SUM(B61:B65)</f>
        <v>0</v>
      </c>
      <c r="C60" s="191">
        <f t="shared" si="16"/>
        <v>-189786.00974765874</v>
      </c>
      <c r="D60" s="191">
        <f>SUM(D61:D65)</f>
        <v>-198823.58977000444</v>
      </c>
      <c r="E60" s="191">
        <f t="shared" si="16"/>
        <v>-207929.62375299534</v>
      </c>
      <c r="F60" s="191">
        <f t="shared" si="16"/>
        <v>-217452.71013402063</v>
      </c>
      <c r="G60" s="191">
        <f t="shared" si="16"/>
        <v>-227411.94973161787</v>
      </c>
      <c r="H60" s="191">
        <f t="shared" si="16"/>
        <v>-237827.3181735106</v>
      </c>
      <c r="I60" s="191">
        <f t="shared" si="16"/>
        <v>-248719.70596248863</v>
      </c>
      <c r="J60" s="191">
        <f t="shared" si="16"/>
        <v>-260110.96037728852</v>
      </c>
      <c r="K60" s="191">
        <f t="shared" si="16"/>
        <v>-272023.92929251591</v>
      </c>
      <c r="L60" s="191">
        <f t="shared" si="16"/>
        <v>-284482.50700550148</v>
      </c>
      <c r="M60" s="191">
        <f t="shared" si="16"/>
        <v>-297511.68216200679</v>
      </c>
      <c r="N60" s="191">
        <f t="shared" si="16"/>
        <v>-311137.58787690673</v>
      </c>
      <c r="O60" s="191">
        <f t="shared" si="16"/>
        <v>-325387.5541503774</v>
      </c>
      <c r="P60" s="191">
        <f t="shared" si="16"/>
        <v>-340290.16268472263</v>
      </c>
      <c r="Q60" s="191">
        <f t="shared" si="16"/>
        <v>-355875.30421178747</v>
      </c>
      <c r="R60" s="191">
        <f t="shared" si="16"/>
        <v>-372174.23844594165</v>
      </c>
      <c r="S60" s="191">
        <f t="shared" si="16"/>
        <v>-389219.65678288479</v>
      </c>
      <c r="T60" s="191">
        <f t="shared" si="16"/>
        <v>-407045.74787002854</v>
      </c>
      <c r="U60" s="191">
        <f t="shared" si="16"/>
        <v>-425688.26617997413</v>
      </c>
      <c r="V60" s="191">
        <f t="shared" si="16"/>
        <v>-445184.6037246256</v>
      </c>
      <c r="W60" s="191">
        <f t="shared" si="16"/>
        <v>-465573.86505377787</v>
      </c>
      <c r="X60" s="191">
        <f t="shared" si="16"/>
        <v>-486896.94568860764</v>
      </c>
      <c r="Y60" s="191">
        <f t="shared" si="16"/>
        <v>-509196.61414738436</v>
      </c>
      <c r="Z60" s="191">
        <f t="shared" si="16"/>
        <v>-532517.59772792284</v>
      </c>
      <c r="AA60" s="191">
        <f t="shared" ref="AA60:AP60" si="17">SUM(AA61:AA65)</f>
        <v>-556906.67221883475</v>
      </c>
      <c r="AB60" s="191">
        <f t="shared" si="17"/>
        <v>-582412.75571951678</v>
      </c>
      <c r="AC60" s="191">
        <f t="shared" si="17"/>
        <v>-609087.00675705331</v>
      </c>
      <c r="AD60" s="191">
        <f t="shared" si="17"/>
        <v>-636982.9268968309</v>
      </c>
      <c r="AE60" s="191">
        <f t="shared" si="17"/>
        <v>-666156.46805267327</v>
      </c>
      <c r="AF60" s="191">
        <f t="shared" si="17"/>
        <v>-696666.14471173531</v>
      </c>
      <c r="AG60" s="191">
        <f t="shared" si="17"/>
        <v>-728573.15129924729</v>
      </c>
      <c r="AH60" s="191">
        <f t="shared" si="17"/>
        <v>-761941.48491851392</v>
      </c>
      <c r="AI60" s="191">
        <f t="shared" si="17"/>
        <v>-796838.07371235173</v>
      </c>
      <c r="AJ60" s="191">
        <f t="shared" si="17"/>
        <v>-833332.91110342473</v>
      </c>
      <c r="AK60" s="191">
        <f t="shared" si="17"/>
        <v>-871499.1961827284</v>
      </c>
      <c r="AL60" s="191">
        <f t="shared" si="17"/>
        <v>-911413.48052780668</v>
      </c>
      <c r="AM60" s="191">
        <f t="shared" si="17"/>
        <v>-953155.8217451782</v>
      </c>
      <c r="AN60" s="191">
        <f t="shared" si="17"/>
        <v>-996809.94404493878</v>
      </c>
      <c r="AO60" s="191">
        <f t="shared" si="17"/>
        <v>-1042463.4061696121</v>
      </c>
      <c r="AP60" s="191">
        <f t="shared" si="17"/>
        <v>-1090207.7770140674</v>
      </c>
    </row>
    <row r="61" spans="1:45" x14ac:dyDescent="0.2">
      <c r="A61" s="199" t="s">
        <v>321</v>
      </c>
      <c r="B61" s="191"/>
      <c r="C61" s="191">
        <f>-IF(C$47&lt;=$B$30,0,$B$29*(1+C$49)*$B$28)</f>
        <v>-189786.00974765874</v>
      </c>
      <c r="D61" s="191">
        <f>-IF(D$47&lt;=$B$30,0,$B$29*(1+D$49)*$B$28)</f>
        <v>-198823.58977000444</v>
      </c>
      <c r="E61" s="191">
        <f t="shared" ref="E61:AP61" si="18">-IF(E$47&lt;=$B$30,0,$B$29*(1+E$49)*$B$28)</f>
        <v>-207929.62375299534</v>
      </c>
      <c r="F61" s="191">
        <f t="shared" si="18"/>
        <v>-217452.71013402063</v>
      </c>
      <c r="G61" s="191">
        <f t="shared" si="18"/>
        <v>-227411.94973161787</v>
      </c>
      <c r="H61" s="191">
        <f t="shared" si="18"/>
        <v>-237827.3181735106</v>
      </c>
      <c r="I61" s="191">
        <f t="shared" si="18"/>
        <v>-248719.70596248863</v>
      </c>
      <c r="J61" s="191">
        <f t="shared" si="18"/>
        <v>-260110.96037728852</v>
      </c>
      <c r="K61" s="191">
        <f t="shared" si="18"/>
        <v>-272023.92929251591</v>
      </c>
      <c r="L61" s="191">
        <f t="shared" si="18"/>
        <v>-284482.50700550148</v>
      </c>
      <c r="M61" s="191">
        <f t="shared" si="18"/>
        <v>-297511.68216200679</v>
      </c>
      <c r="N61" s="191">
        <f t="shared" si="18"/>
        <v>-311137.58787690673</v>
      </c>
      <c r="O61" s="191">
        <f t="shared" si="18"/>
        <v>-325387.5541503774</v>
      </c>
      <c r="P61" s="191">
        <f t="shared" si="18"/>
        <v>-340290.16268472263</v>
      </c>
      <c r="Q61" s="191">
        <f t="shared" si="18"/>
        <v>-355875.30421178747</v>
      </c>
      <c r="R61" s="191">
        <f t="shared" si="18"/>
        <v>-372174.23844594165</v>
      </c>
      <c r="S61" s="191">
        <f t="shared" si="18"/>
        <v>-389219.65678288479</v>
      </c>
      <c r="T61" s="191">
        <f t="shared" si="18"/>
        <v>-407045.74787002854</v>
      </c>
      <c r="U61" s="191">
        <f t="shared" si="18"/>
        <v>-425688.26617997413</v>
      </c>
      <c r="V61" s="191">
        <f t="shared" si="18"/>
        <v>-445184.6037246256</v>
      </c>
      <c r="W61" s="191">
        <f t="shared" si="18"/>
        <v>-465573.86505377787</v>
      </c>
      <c r="X61" s="191">
        <f t="shared" si="18"/>
        <v>-486896.94568860764</v>
      </c>
      <c r="Y61" s="191">
        <f t="shared" si="18"/>
        <v>-509196.61414738436</v>
      </c>
      <c r="Z61" s="191">
        <f t="shared" si="18"/>
        <v>-532517.59772792284</v>
      </c>
      <c r="AA61" s="191">
        <f t="shared" si="18"/>
        <v>-556906.67221883475</v>
      </c>
      <c r="AB61" s="191">
        <f t="shared" si="18"/>
        <v>-582412.75571951678</v>
      </c>
      <c r="AC61" s="191">
        <f t="shared" si="18"/>
        <v>-609087.00675705331</v>
      </c>
      <c r="AD61" s="191">
        <f t="shared" si="18"/>
        <v>-636982.9268968309</v>
      </c>
      <c r="AE61" s="191">
        <f t="shared" si="18"/>
        <v>-666156.46805267327</v>
      </c>
      <c r="AF61" s="191">
        <f t="shared" si="18"/>
        <v>-696666.14471173531</v>
      </c>
      <c r="AG61" s="191">
        <f t="shared" si="18"/>
        <v>-728573.15129924729</v>
      </c>
      <c r="AH61" s="191">
        <f t="shared" si="18"/>
        <v>-761941.48491851392</v>
      </c>
      <c r="AI61" s="191">
        <f t="shared" si="18"/>
        <v>-796838.07371235173</v>
      </c>
      <c r="AJ61" s="191">
        <f t="shared" si="18"/>
        <v>-833332.91110342473</v>
      </c>
      <c r="AK61" s="191">
        <f t="shared" si="18"/>
        <v>-871499.1961827284</v>
      </c>
      <c r="AL61" s="191">
        <f t="shared" si="18"/>
        <v>-911413.48052780668</v>
      </c>
      <c r="AM61" s="191">
        <f t="shared" si="18"/>
        <v>-953155.8217451782</v>
      </c>
      <c r="AN61" s="191">
        <f t="shared" si="18"/>
        <v>-996809.94404493878</v>
      </c>
      <c r="AO61" s="191">
        <f t="shared" si="18"/>
        <v>-1042463.4061696121</v>
      </c>
      <c r="AP61" s="191">
        <f t="shared" si="18"/>
        <v>-1090207.7770140674</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9">B59+B60</f>
        <v>0</v>
      </c>
      <c r="C66" s="198">
        <f t="shared" si="19"/>
        <v>-189786.00974765874</v>
      </c>
      <c r="D66" s="198">
        <f t="shared" si="19"/>
        <v>-198823.58977000444</v>
      </c>
      <c r="E66" s="198">
        <f t="shared" si="19"/>
        <v>-207929.62375299534</v>
      </c>
      <c r="F66" s="198">
        <f t="shared" si="19"/>
        <v>-217452.71013402063</v>
      </c>
      <c r="G66" s="198">
        <f t="shared" si="19"/>
        <v>-227411.94973161787</v>
      </c>
      <c r="H66" s="198">
        <f t="shared" si="19"/>
        <v>-237827.3181735106</v>
      </c>
      <c r="I66" s="198">
        <f t="shared" si="19"/>
        <v>-248719.70596248863</v>
      </c>
      <c r="J66" s="198">
        <f t="shared" si="19"/>
        <v>-260110.96037728852</v>
      </c>
      <c r="K66" s="198">
        <f t="shared" si="19"/>
        <v>-272023.92929251591</v>
      </c>
      <c r="L66" s="198">
        <f t="shared" si="19"/>
        <v>-284482.50700550148</v>
      </c>
      <c r="M66" s="198">
        <f t="shared" si="19"/>
        <v>-297511.68216200679</v>
      </c>
      <c r="N66" s="198">
        <f t="shared" si="19"/>
        <v>-311137.58787690673</v>
      </c>
      <c r="O66" s="198">
        <f t="shared" si="19"/>
        <v>-325387.5541503774</v>
      </c>
      <c r="P66" s="198">
        <f t="shared" si="19"/>
        <v>-340290.16268472263</v>
      </c>
      <c r="Q66" s="198">
        <f t="shared" si="19"/>
        <v>-355875.30421178747</v>
      </c>
      <c r="R66" s="198">
        <f t="shared" si="19"/>
        <v>-372174.23844594165</v>
      </c>
      <c r="S66" s="198">
        <f t="shared" si="19"/>
        <v>-389219.65678288479</v>
      </c>
      <c r="T66" s="198">
        <f t="shared" si="19"/>
        <v>-407045.74787002854</v>
      </c>
      <c r="U66" s="198">
        <f t="shared" si="19"/>
        <v>-425688.26617997413</v>
      </c>
      <c r="V66" s="198">
        <f t="shared" si="19"/>
        <v>-445184.6037246256</v>
      </c>
      <c r="W66" s="198">
        <f t="shared" si="19"/>
        <v>-465573.86505377787</v>
      </c>
      <c r="X66" s="198">
        <f t="shared" si="19"/>
        <v>-486896.94568860764</v>
      </c>
      <c r="Y66" s="198">
        <f t="shared" si="19"/>
        <v>-509196.61414738436</v>
      </c>
      <c r="Z66" s="198">
        <f t="shared" si="19"/>
        <v>-532517.59772792284</v>
      </c>
      <c r="AA66" s="198">
        <f t="shared" si="19"/>
        <v>-556906.67221883475</v>
      </c>
      <c r="AB66" s="198">
        <f t="shared" si="19"/>
        <v>-582412.75571951678</v>
      </c>
      <c r="AC66" s="198">
        <f t="shared" si="19"/>
        <v>-609087.00675705331</v>
      </c>
      <c r="AD66" s="198">
        <f t="shared" si="19"/>
        <v>-636982.9268968309</v>
      </c>
      <c r="AE66" s="198">
        <f t="shared" si="19"/>
        <v>-666156.46805267327</v>
      </c>
      <c r="AF66" s="198">
        <f t="shared" si="19"/>
        <v>-696666.14471173531</v>
      </c>
      <c r="AG66" s="198">
        <f t="shared" si="19"/>
        <v>-728573.15129924729</v>
      </c>
      <c r="AH66" s="198">
        <f t="shared" si="19"/>
        <v>-761941.48491851392</v>
      </c>
      <c r="AI66" s="198">
        <f t="shared" si="19"/>
        <v>-796838.07371235173</v>
      </c>
      <c r="AJ66" s="198">
        <f t="shared" si="19"/>
        <v>-833332.91110342473</v>
      </c>
      <c r="AK66" s="198">
        <f t="shared" si="19"/>
        <v>-871499.1961827284</v>
      </c>
      <c r="AL66" s="198">
        <f t="shared" si="19"/>
        <v>-911413.48052780668</v>
      </c>
      <c r="AM66" s="198">
        <f t="shared" si="19"/>
        <v>-953155.8217451782</v>
      </c>
      <c r="AN66" s="198">
        <f t="shared" si="19"/>
        <v>-996809.94404493878</v>
      </c>
      <c r="AO66" s="198">
        <f t="shared" si="19"/>
        <v>-1042463.4061696121</v>
      </c>
      <c r="AP66" s="198">
        <f>AP59+AP60</f>
        <v>-1090207.7770140674</v>
      </c>
    </row>
    <row r="67" spans="1:45" x14ac:dyDescent="0.2">
      <c r="A67" s="199" t="s">
        <v>314</v>
      </c>
      <c r="B67" s="201"/>
      <c r="C67" s="191">
        <f>-($B$25)*1.18*$B$28/$B$27</f>
        <v>-585907.82955444441</v>
      </c>
      <c r="D67" s="191">
        <f>C67</f>
        <v>-585907.82955444441</v>
      </c>
      <c r="E67" s="191">
        <f t="shared" ref="E67:AP67" si="20">D67</f>
        <v>-585907.82955444441</v>
      </c>
      <c r="F67" s="191">
        <f t="shared" si="20"/>
        <v>-585907.82955444441</v>
      </c>
      <c r="G67" s="191">
        <f t="shared" si="20"/>
        <v>-585907.82955444441</v>
      </c>
      <c r="H67" s="191">
        <f t="shared" si="20"/>
        <v>-585907.82955444441</v>
      </c>
      <c r="I67" s="191">
        <f t="shared" si="20"/>
        <v>-585907.82955444441</v>
      </c>
      <c r="J67" s="191">
        <f t="shared" si="20"/>
        <v>-585907.82955444441</v>
      </c>
      <c r="K67" s="191">
        <f t="shared" si="20"/>
        <v>-585907.82955444441</v>
      </c>
      <c r="L67" s="191">
        <f t="shared" si="20"/>
        <v>-585907.82955444441</v>
      </c>
      <c r="M67" s="191">
        <f t="shared" si="20"/>
        <v>-585907.82955444441</v>
      </c>
      <c r="N67" s="191">
        <f t="shared" si="20"/>
        <v>-585907.82955444441</v>
      </c>
      <c r="O67" s="191">
        <f t="shared" si="20"/>
        <v>-585907.82955444441</v>
      </c>
      <c r="P67" s="191">
        <f t="shared" si="20"/>
        <v>-585907.82955444441</v>
      </c>
      <c r="Q67" s="191">
        <f t="shared" si="20"/>
        <v>-585907.82955444441</v>
      </c>
      <c r="R67" s="191">
        <f t="shared" si="20"/>
        <v>-585907.82955444441</v>
      </c>
      <c r="S67" s="191">
        <f t="shared" si="20"/>
        <v>-585907.82955444441</v>
      </c>
      <c r="T67" s="191">
        <f t="shared" si="20"/>
        <v>-585907.82955444441</v>
      </c>
      <c r="U67" s="191">
        <f t="shared" si="20"/>
        <v>-585907.82955444441</v>
      </c>
      <c r="V67" s="191">
        <f t="shared" si="20"/>
        <v>-585907.82955444441</v>
      </c>
      <c r="W67" s="191">
        <f t="shared" si="20"/>
        <v>-585907.82955444441</v>
      </c>
      <c r="X67" s="191">
        <f t="shared" si="20"/>
        <v>-585907.82955444441</v>
      </c>
      <c r="Y67" s="191">
        <f t="shared" si="20"/>
        <v>-585907.82955444441</v>
      </c>
      <c r="Z67" s="191">
        <f t="shared" si="20"/>
        <v>-585907.82955444441</v>
      </c>
      <c r="AA67" s="191">
        <f t="shared" si="20"/>
        <v>-585907.82955444441</v>
      </c>
      <c r="AB67" s="191">
        <f t="shared" si="20"/>
        <v>-585907.82955444441</v>
      </c>
      <c r="AC67" s="191">
        <f t="shared" si="20"/>
        <v>-585907.82955444441</v>
      </c>
      <c r="AD67" s="191">
        <f t="shared" si="20"/>
        <v>-585907.82955444441</v>
      </c>
      <c r="AE67" s="191">
        <f t="shared" si="20"/>
        <v>-585907.82955444441</v>
      </c>
      <c r="AF67" s="191">
        <f t="shared" si="20"/>
        <v>-585907.82955444441</v>
      </c>
      <c r="AG67" s="191">
        <f t="shared" si="20"/>
        <v>-585907.82955444441</v>
      </c>
      <c r="AH67" s="191">
        <f t="shared" si="20"/>
        <v>-585907.82955444441</v>
      </c>
      <c r="AI67" s="191">
        <f t="shared" si="20"/>
        <v>-585907.82955444441</v>
      </c>
      <c r="AJ67" s="191">
        <f t="shared" si="20"/>
        <v>-585907.82955444441</v>
      </c>
      <c r="AK67" s="191">
        <f t="shared" si="20"/>
        <v>-585907.82955444441</v>
      </c>
      <c r="AL67" s="191">
        <f t="shared" si="20"/>
        <v>-585907.82955444441</v>
      </c>
      <c r="AM67" s="191">
        <f t="shared" si="20"/>
        <v>-585907.82955444441</v>
      </c>
      <c r="AN67" s="191">
        <f t="shared" si="20"/>
        <v>-585907.82955444441</v>
      </c>
      <c r="AO67" s="191">
        <f t="shared" si="20"/>
        <v>-585907.82955444441</v>
      </c>
      <c r="AP67" s="191">
        <f t="shared" si="20"/>
        <v>-585907.82955444441</v>
      </c>
      <c r="AQ67" s="202">
        <f>SUM(B67:AA67)/1.18</f>
        <v>-12413301.473611107</v>
      </c>
      <c r="AR67" s="203">
        <f>SUM(B67:AF67)/1.18</f>
        <v>-14895961.768333331</v>
      </c>
      <c r="AS67" s="203">
        <f>SUM(B67:AP67)/1.18</f>
        <v>-19861282.357777789</v>
      </c>
    </row>
    <row r="68" spans="1:45" ht="28.5" x14ac:dyDescent="0.2">
      <c r="A68" s="200" t="s">
        <v>315</v>
      </c>
      <c r="B68" s="198">
        <f t="shared" ref="B68:J68" si="21">B66+B67</f>
        <v>0</v>
      </c>
      <c r="C68" s="198">
        <f>C66+C67</f>
        <v>-775693.83930210315</v>
      </c>
      <c r="D68" s="198">
        <f>D66+D67</f>
        <v>-784731.4193244488</v>
      </c>
      <c r="E68" s="198">
        <f t="shared" si="21"/>
        <v>-793837.45330743981</v>
      </c>
      <c r="F68" s="198">
        <f>F66+C67</f>
        <v>-803360.53968846507</v>
      </c>
      <c r="G68" s="198">
        <f t="shared" si="21"/>
        <v>-813319.77928606234</v>
      </c>
      <c r="H68" s="198">
        <f t="shared" si="21"/>
        <v>-823735.14772795502</v>
      </c>
      <c r="I68" s="198">
        <f t="shared" si="21"/>
        <v>-834627.53551693307</v>
      </c>
      <c r="J68" s="198">
        <f t="shared" si="21"/>
        <v>-846018.78993173293</v>
      </c>
      <c r="K68" s="198">
        <f>K66+K67</f>
        <v>-857931.75884696026</v>
      </c>
      <c r="L68" s="198">
        <f>L66+L67</f>
        <v>-870390.33655994595</v>
      </c>
      <c r="M68" s="198">
        <f t="shared" ref="M68:AO68" si="22">M66+M67</f>
        <v>-883419.51171645126</v>
      </c>
      <c r="N68" s="198">
        <f t="shared" si="22"/>
        <v>-897045.41743135115</v>
      </c>
      <c r="O68" s="198">
        <f t="shared" si="22"/>
        <v>-911295.38370482181</v>
      </c>
      <c r="P68" s="198">
        <f t="shared" si="22"/>
        <v>-926197.99223916698</v>
      </c>
      <c r="Q68" s="198">
        <f t="shared" si="22"/>
        <v>-941783.13376623183</v>
      </c>
      <c r="R68" s="198">
        <f t="shared" si="22"/>
        <v>-958082.068000386</v>
      </c>
      <c r="S68" s="198">
        <f t="shared" si="22"/>
        <v>-975127.48633732926</v>
      </c>
      <c r="T68" s="198">
        <f t="shared" si="22"/>
        <v>-992953.5774244729</v>
      </c>
      <c r="U68" s="198">
        <f t="shared" si="22"/>
        <v>-1011596.0957344186</v>
      </c>
      <c r="V68" s="198">
        <f t="shared" si="22"/>
        <v>-1031092.4332790701</v>
      </c>
      <c r="W68" s="198">
        <f t="shared" si="22"/>
        <v>-1051481.6946082222</v>
      </c>
      <c r="X68" s="198">
        <f t="shared" si="22"/>
        <v>-1072804.775243052</v>
      </c>
      <c r="Y68" s="198">
        <f t="shared" si="22"/>
        <v>-1095104.4437018288</v>
      </c>
      <c r="Z68" s="198">
        <f t="shared" si="22"/>
        <v>-1118425.4272823674</v>
      </c>
      <c r="AA68" s="198">
        <f t="shared" si="22"/>
        <v>-1142814.5017732792</v>
      </c>
      <c r="AB68" s="198">
        <f t="shared" si="22"/>
        <v>-1168320.5852739611</v>
      </c>
      <c r="AC68" s="198">
        <f t="shared" si="22"/>
        <v>-1194994.8363114977</v>
      </c>
      <c r="AD68" s="198">
        <f t="shared" si="22"/>
        <v>-1222890.7564512752</v>
      </c>
      <c r="AE68" s="198">
        <f t="shared" si="22"/>
        <v>-1252064.2976071178</v>
      </c>
      <c r="AF68" s="198">
        <f t="shared" si="22"/>
        <v>-1282573.9742661798</v>
      </c>
      <c r="AG68" s="198">
        <f t="shared" si="22"/>
        <v>-1314480.9808536917</v>
      </c>
      <c r="AH68" s="198">
        <f t="shared" si="22"/>
        <v>-1347849.3144729584</v>
      </c>
      <c r="AI68" s="198">
        <f t="shared" si="22"/>
        <v>-1382745.9032667961</v>
      </c>
      <c r="AJ68" s="198">
        <f t="shared" si="22"/>
        <v>-1419240.7406578693</v>
      </c>
      <c r="AK68" s="198">
        <f t="shared" si="22"/>
        <v>-1457407.0257371729</v>
      </c>
      <c r="AL68" s="198">
        <f t="shared" si="22"/>
        <v>-1497321.3100822512</v>
      </c>
      <c r="AM68" s="198">
        <f t="shared" si="22"/>
        <v>-1539063.6512996226</v>
      </c>
      <c r="AN68" s="198">
        <f t="shared" si="22"/>
        <v>-1582717.7735993832</v>
      </c>
      <c r="AO68" s="198">
        <f t="shared" si="22"/>
        <v>-1628371.2357240566</v>
      </c>
      <c r="AP68" s="198">
        <f>AP66+AP67</f>
        <v>-1676115.6065685118</v>
      </c>
      <c r="AQ68" s="146">
        <v>25</v>
      </c>
      <c r="AR68" s="146">
        <v>30</v>
      </c>
      <c r="AS68" s="146">
        <v>40</v>
      </c>
    </row>
    <row r="69" spans="1:45" x14ac:dyDescent="0.2">
      <c r="A69" s="199" t="s">
        <v>313</v>
      </c>
      <c r="B69" s="191">
        <f t="shared" ref="B69:AO69" si="23">-B56</f>
        <v>0</v>
      </c>
      <c r="C69" s="191">
        <f t="shared" si="23"/>
        <v>0</v>
      </c>
      <c r="D69" s="191">
        <f t="shared" si="23"/>
        <v>0</v>
      </c>
      <c r="E69" s="191">
        <f t="shared" si="23"/>
        <v>0</v>
      </c>
      <c r="F69" s="191">
        <f t="shared" si="23"/>
        <v>0</v>
      </c>
      <c r="G69" s="191">
        <f t="shared" si="23"/>
        <v>0</v>
      </c>
      <c r="H69" s="191">
        <f t="shared" si="23"/>
        <v>0</v>
      </c>
      <c r="I69" s="191">
        <f t="shared" si="23"/>
        <v>0</v>
      </c>
      <c r="J69" s="191">
        <f t="shared" si="23"/>
        <v>0</v>
      </c>
      <c r="K69" s="191">
        <f t="shared" si="23"/>
        <v>0</v>
      </c>
      <c r="L69" s="191">
        <f t="shared" si="23"/>
        <v>0</v>
      </c>
      <c r="M69" s="191">
        <f t="shared" si="23"/>
        <v>0</v>
      </c>
      <c r="N69" s="191">
        <f t="shared" si="23"/>
        <v>0</v>
      </c>
      <c r="O69" s="191">
        <f t="shared" si="23"/>
        <v>0</v>
      </c>
      <c r="P69" s="191">
        <f t="shared" si="23"/>
        <v>0</v>
      </c>
      <c r="Q69" s="191">
        <f t="shared" si="23"/>
        <v>0</v>
      </c>
      <c r="R69" s="191">
        <f t="shared" si="23"/>
        <v>0</v>
      </c>
      <c r="S69" s="191">
        <f t="shared" si="23"/>
        <v>0</v>
      </c>
      <c r="T69" s="191">
        <f t="shared" si="23"/>
        <v>0</v>
      </c>
      <c r="U69" s="191">
        <f t="shared" si="23"/>
        <v>0</v>
      </c>
      <c r="V69" s="191">
        <f t="shared" si="23"/>
        <v>0</v>
      </c>
      <c r="W69" s="191">
        <f t="shared" si="23"/>
        <v>0</v>
      </c>
      <c r="X69" s="191">
        <f t="shared" si="23"/>
        <v>0</v>
      </c>
      <c r="Y69" s="191">
        <f t="shared" si="23"/>
        <v>0</v>
      </c>
      <c r="Z69" s="191">
        <f t="shared" si="23"/>
        <v>0</v>
      </c>
      <c r="AA69" s="191">
        <f t="shared" si="23"/>
        <v>0</v>
      </c>
      <c r="AB69" s="191">
        <f t="shared" si="23"/>
        <v>0</v>
      </c>
      <c r="AC69" s="191">
        <f t="shared" si="23"/>
        <v>0</v>
      </c>
      <c r="AD69" s="191">
        <f t="shared" si="23"/>
        <v>0</v>
      </c>
      <c r="AE69" s="191">
        <f t="shared" si="23"/>
        <v>0</v>
      </c>
      <c r="AF69" s="191">
        <f t="shared" si="23"/>
        <v>0</v>
      </c>
      <c r="AG69" s="191">
        <f t="shared" si="23"/>
        <v>0</v>
      </c>
      <c r="AH69" s="191">
        <f t="shared" si="23"/>
        <v>0</v>
      </c>
      <c r="AI69" s="191">
        <f t="shared" si="23"/>
        <v>0</v>
      </c>
      <c r="AJ69" s="191">
        <f t="shared" si="23"/>
        <v>0</v>
      </c>
      <c r="AK69" s="191">
        <f t="shared" si="23"/>
        <v>0</v>
      </c>
      <c r="AL69" s="191">
        <f t="shared" si="23"/>
        <v>0</v>
      </c>
      <c r="AM69" s="191">
        <f t="shared" si="23"/>
        <v>0</v>
      </c>
      <c r="AN69" s="191">
        <f t="shared" si="23"/>
        <v>0</v>
      </c>
      <c r="AO69" s="191">
        <f t="shared" si="23"/>
        <v>0</v>
      </c>
      <c r="AP69" s="191">
        <f>-AP56</f>
        <v>0</v>
      </c>
    </row>
    <row r="70" spans="1:45" ht="14.25" x14ac:dyDescent="0.2">
      <c r="A70" s="200" t="s">
        <v>318</v>
      </c>
      <c r="B70" s="198">
        <f t="shared" ref="B70:AO70" si="24">B68+B69</f>
        <v>0</v>
      </c>
      <c r="C70" s="198">
        <f t="shared" si="24"/>
        <v>-775693.83930210315</v>
      </c>
      <c r="D70" s="198">
        <f t="shared" si="24"/>
        <v>-784731.4193244488</v>
      </c>
      <c r="E70" s="198">
        <f t="shared" si="24"/>
        <v>-793837.45330743981</v>
      </c>
      <c r="F70" s="198">
        <f t="shared" si="24"/>
        <v>-803360.53968846507</v>
      </c>
      <c r="G70" s="198">
        <f t="shared" si="24"/>
        <v>-813319.77928606234</v>
      </c>
      <c r="H70" s="198">
        <f t="shared" si="24"/>
        <v>-823735.14772795502</v>
      </c>
      <c r="I70" s="198">
        <f t="shared" si="24"/>
        <v>-834627.53551693307</v>
      </c>
      <c r="J70" s="198">
        <f t="shared" si="24"/>
        <v>-846018.78993173293</v>
      </c>
      <c r="K70" s="198">
        <f t="shared" si="24"/>
        <v>-857931.75884696026</v>
      </c>
      <c r="L70" s="198">
        <f t="shared" si="24"/>
        <v>-870390.33655994595</v>
      </c>
      <c r="M70" s="198">
        <f t="shared" si="24"/>
        <v>-883419.51171645126</v>
      </c>
      <c r="N70" s="198">
        <f t="shared" si="24"/>
        <v>-897045.41743135115</v>
      </c>
      <c r="O70" s="198">
        <f t="shared" si="24"/>
        <v>-911295.38370482181</v>
      </c>
      <c r="P70" s="198">
        <f t="shared" si="24"/>
        <v>-926197.99223916698</v>
      </c>
      <c r="Q70" s="198">
        <f t="shared" si="24"/>
        <v>-941783.13376623183</v>
      </c>
      <c r="R70" s="198">
        <f t="shared" si="24"/>
        <v>-958082.068000386</v>
      </c>
      <c r="S70" s="198">
        <f t="shared" si="24"/>
        <v>-975127.48633732926</v>
      </c>
      <c r="T70" s="198">
        <f t="shared" si="24"/>
        <v>-992953.5774244729</v>
      </c>
      <c r="U70" s="198">
        <f t="shared" si="24"/>
        <v>-1011596.0957344186</v>
      </c>
      <c r="V70" s="198">
        <f t="shared" si="24"/>
        <v>-1031092.4332790701</v>
      </c>
      <c r="W70" s="198">
        <f t="shared" si="24"/>
        <v>-1051481.6946082222</v>
      </c>
      <c r="X70" s="198">
        <f t="shared" si="24"/>
        <v>-1072804.775243052</v>
      </c>
      <c r="Y70" s="198">
        <f t="shared" si="24"/>
        <v>-1095104.4437018288</v>
      </c>
      <c r="Z70" s="198">
        <f t="shared" si="24"/>
        <v>-1118425.4272823674</v>
      </c>
      <c r="AA70" s="198">
        <f t="shared" si="24"/>
        <v>-1142814.5017732792</v>
      </c>
      <c r="AB70" s="198">
        <f t="shared" si="24"/>
        <v>-1168320.5852739611</v>
      </c>
      <c r="AC70" s="198">
        <f t="shared" si="24"/>
        <v>-1194994.8363114977</v>
      </c>
      <c r="AD70" s="198">
        <f t="shared" si="24"/>
        <v>-1222890.7564512752</v>
      </c>
      <c r="AE70" s="198">
        <f t="shared" si="24"/>
        <v>-1252064.2976071178</v>
      </c>
      <c r="AF70" s="198">
        <f t="shared" si="24"/>
        <v>-1282573.9742661798</v>
      </c>
      <c r="AG70" s="198">
        <f t="shared" si="24"/>
        <v>-1314480.9808536917</v>
      </c>
      <c r="AH70" s="198">
        <f t="shared" si="24"/>
        <v>-1347849.3144729584</v>
      </c>
      <c r="AI70" s="198">
        <f t="shared" si="24"/>
        <v>-1382745.9032667961</v>
      </c>
      <c r="AJ70" s="198">
        <f t="shared" si="24"/>
        <v>-1419240.7406578693</v>
      </c>
      <c r="AK70" s="198">
        <f t="shared" si="24"/>
        <v>-1457407.0257371729</v>
      </c>
      <c r="AL70" s="198">
        <f t="shared" si="24"/>
        <v>-1497321.3100822512</v>
      </c>
      <c r="AM70" s="198">
        <f t="shared" si="24"/>
        <v>-1539063.6512996226</v>
      </c>
      <c r="AN70" s="198">
        <f t="shared" si="24"/>
        <v>-1582717.7735993832</v>
      </c>
      <c r="AO70" s="198">
        <f t="shared" si="24"/>
        <v>-1628371.2357240566</v>
      </c>
      <c r="AP70" s="198">
        <f>AP68+AP69</f>
        <v>-1676115.6065685118</v>
      </c>
    </row>
    <row r="71" spans="1:45" x14ac:dyDescent="0.2">
      <c r="A71" s="199" t="s">
        <v>312</v>
      </c>
      <c r="B71" s="191">
        <f t="shared" ref="B71:AP71" si="25">-B70*$B$36</f>
        <v>0</v>
      </c>
      <c r="C71" s="191">
        <f t="shared" si="25"/>
        <v>155138.76786042063</v>
      </c>
      <c r="D71" s="191">
        <f t="shared" si="25"/>
        <v>156946.28386488976</v>
      </c>
      <c r="E71" s="191">
        <f t="shared" si="25"/>
        <v>158767.49066148797</v>
      </c>
      <c r="F71" s="191">
        <f t="shared" si="25"/>
        <v>160672.10793769301</v>
      </c>
      <c r="G71" s="191">
        <f t="shared" si="25"/>
        <v>162663.95585721248</v>
      </c>
      <c r="H71" s="191">
        <f t="shared" si="25"/>
        <v>164747.02954559101</v>
      </c>
      <c r="I71" s="191">
        <f t="shared" si="25"/>
        <v>166925.50710338663</v>
      </c>
      <c r="J71" s="191">
        <f t="shared" si="25"/>
        <v>169203.75798634661</v>
      </c>
      <c r="K71" s="191">
        <f t="shared" si="25"/>
        <v>171586.35176939206</v>
      </c>
      <c r="L71" s="191">
        <f t="shared" si="25"/>
        <v>174078.0673119892</v>
      </c>
      <c r="M71" s="191">
        <f t="shared" si="25"/>
        <v>176683.90234329028</v>
      </c>
      <c r="N71" s="191">
        <f t="shared" si="25"/>
        <v>179409.08348627025</v>
      </c>
      <c r="O71" s="191">
        <f t="shared" si="25"/>
        <v>182259.07674096437</v>
      </c>
      <c r="P71" s="191">
        <f t="shared" si="25"/>
        <v>185239.59844783341</v>
      </c>
      <c r="Q71" s="191">
        <f t="shared" si="25"/>
        <v>188356.62675324638</v>
      </c>
      <c r="R71" s="191">
        <f t="shared" si="25"/>
        <v>191616.41360007721</v>
      </c>
      <c r="S71" s="191">
        <f t="shared" si="25"/>
        <v>195025.49726746586</v>
      </c>
      <c r="T71" s="191">
        <f t="shared" si="25"/>
        <v>198590.71548489458</v>
      </c>
      <c r="U71" s="191">
        <f t="shared" si="25"/>
        <v>202319.21914688373</v>
      </c>
      <c r="V71" s="191">
        <f t="shared" si="25"/>
        <v>206218.48665581402</v>
      </c>
      <c r="W71" s="191">
        <f t="shared" si="25"/>
        <v>210296.33892164446</v>
      </c>
      <c r="X71" s="191">
        <f t="shared" si="25"/>
        <v>214560.95504861043</v>
      </c>
      <c r="Y71" s="191">
        <f t="shared" si="25"/>
        <v>219020.88874036577</v>
      </c>
      <c r="Z71" s="191">
        <f t="shared" si="25"/>
        <v>223685.08545647349</v>
      </c>
      <c r="AA71" s="191">
        <f t="shared" si="25"/>
        <v>228562.90035465584</v>
      </c>
      <c r="AB71" s="191">
        <f t="shared" si="25"/>
        <v>233664.11705479224</v>
      </c>
      <c r="AC71" s="191">
        <f t="shared" si="25"/>
        <v>238998.96726229956</v>
      </c>
      <c r="AD71" s="191">
        <f t="shared" si="25"/>
        <v>244578.15129025505</v>
      </c>
      <c r="AE71" s="191">
        <f t="shared" si="25"/>
        <v>250412.85952142358</v>
      </c>
      <c r="AF71" s="191">
        <f t="shared" si="25"/>
        <v>256514.79485323597</v>
      </c>
      <c r="AG71" s="191">
        <f t="shared" si="25"/>
        <v>262896.19617073837</v>
      </c>
      <c r="AH71" s="191">
        <f t="shared" si="25"/>
        <v>269569.8628945917</v>
      </c>
      <c r="AI71" s="191">
        <f t="shared" si="25"/>
        <v>276549.18065335922</v>
      </c>
      <c r="AJ71" s="191">
        <f t="shared" si="25"/>
        <v>283848.14813157386</v>
      </c>
      <c r="AK71" s="191">
        <f t="shared" si="25"/>
        <v>291481.40514743462</v>
      </c>
      <c r="AL71" s="191">
        <f t="shared" si="25"/>
        <v>299464.26201645023</v>
      </c>
      <c r="AM71" s="191">
        <f t="shared" si="25"/>
        <v>307812.73025992454</v>
      </c>
      <c r="AN71" s="191">
        <f t="shared" si="25"/>
        <v>316543.55471987667</v>
      </c>
      <c r="AO71" s="191">
        <f t="shared" si="25"/>
        <v>325674.24714481132</v>
      </c>
      <c r="AP71" s="191">
        <f t="shared" si="25"/>
        <v>335223.12131370237</v>
      </c>
    </row>
    <row r="72" spans="1:45" ht="15" thickBot="1" x14ac:dyDescent="0.25">
      <c r="A72" s="204" t="s">
        <v>317</v>
      </c>
      <c r="B72" s="205">
        <f t="shared" ref="B72:AO72" si="26">B70+B71</f>
        <v>0</v>
      </c>
      <c r="C72" s="205">
        <f t="shared" si="26"/>
        <v>-620555.07144168252</v>
      </c>
      <c r="D72" s="205">
        <f t="shared" si="26"/>
        <v>-627785.13545955904</v>
      </c>
      <c r="E72" s="205">
        <f t="shared" si="26"/>
        <v>-635069.96264595189</v>
      </c>
      <c r="F72" s="205">
        <f t="shared" si="26"/>
        <v>-642688.43175077206</v>
      </c>
      <c r="G72" s="205">
        <f t="shared" si="26"/>
        <v>-650655.82342884992</v>
      </c>
      <c r="H72" s="205">
        <f t="shared" si="26"/>
        <v>-658988.11818236404</v>
      </c>
      <c r="I72" s="205">
        <f t="shared" si="26"/>
        <v>-667702.0284135465</v>
      </c>
      <c r="J72" s="205">
        <f t="shared" si="26"/>
        <v>-676815.03194538632</v>
      </c>
      <c r="K72" s="205">
        <f t="shared" si="26"/>
        <v>-686345.40707756823</v>
      </c>
      <c r="L72" s="205">
        <f t="shared" si="26"/>
        <v>-696312.26924795681</v>
      </c>
      <c r="M72" s="205">
        <f t="shared" si="26"/>
        <v>-706735.60937316099</v>
      </c>
      <c r="N72" s="205">
        <f t="shared" si="26"/>
        <v>-717636.33394508087</v>
      </c>
      <c r="O72" s="205">
        <f t="shared" si="26"/>
        <v>-729036.3069638575</v>
      </c>
      <c r="P72" s="205">
        <f t="shared" si="26"/>
        <v>-740958.39379133354</v>
      </c>
      <c r="Q72" s="205">
        <f t="shared" si="26"/>
        <v>-753426.50701298541</v>
      </c>
      <c r="R72" s="205">
        <f t="shared" si="26"/>
        <v>-766465.65440030885</v>
      </c>
      <c r="S72" s="205">
        <f t="shared" si="26"/>
        <v>-780101.98906986346</v>
      </c>
      <c r="T72" s="205">
        <f t="shared" si="26"/>
        <v>-794362.86193957832</v>
      </c>
      <c r="U72" s="205">
        <f t="shared" si="26"/>
        <v>-809276.87658753491</v>
      </c>
      <c r="V72" s="205">
        <f t="shared" si="26"/>
        <v>-824873.94662325608</v>
      </c>
      <c r="W72" s="205">
        <f t="shared" si="26"/>
        <v>-841185.35568657774</v>
      </c>
      <c r="X72" s="205">
        <f t="shared" si="26"/>
        <v>-858243.82019444159</v>
      </c>
      <c r="Y72" s="205">
        <f t="shared" si="26"/>
        <v>-876083.55496146309</v>
      </c>
      <c r="Z72" s="205">
        <f t="shared" si="26"/>
        <v>-894740.34182589385</v>
      </c>
      <c r="AA72" s="205">
        <f t="shared" si="26"/>
        <v>-914251.60141862335</v>
      </c>
      <c r="AB72" s="205">
        <f t="shared" si="26"/>
        <v>-934656.46821916883</v>
      </c>
      <c r="AC72" s="205">
        <f t="shared" si="26"/>
        <v>-955995.86904919823</v>
      </c>
      <c r="AD72" s="205">
        <f t="shared" si="26"/>
        <v>-978312.60516102018</v>
      </c>
      <c r="AE72" s="205">
        <f t="shared" si="26"/>
        <v>-1001651.4380856942</v>
      </c>
      <c r="AF72" s="205">
        <f t="shared" si="26"/>
        <v>-1026059.1794129439</v>
      </c>
      <c r="AG72" s="205">
        <f t="shared" si="26"/>
        <v>-1051584.7846829533</v>
      </c>
      <c r="AH72" s="205">
        <f t="shared" si="26"/>
        <v>-1078279.4515783668</v>
      </c>
      <c r="AI72" s="205">
        <f t="shared" si="26"/>
        <v>-1106196.7226134369</v>
      </c>
      <c r="AJ72" s="205">
        <f t="shared" si="26"/>
        <v>-1135392.5925262955</v>
      </c>
      <c r="AK72" s="205">
        <f t="shared" si="26"/>
        <v>-1165925.6205897382</v>
      </c>
      <c r="AL72" s="205">
        <f t="shared" si="26"/>
        <v>-1197857.0480658009</v>
      </c>
      <c r="AM72" s="205">
        <f t="shared" si="26"/>
        <v>-1231250.9210396982</v>
      </c>
      <c r="AN72" s="205">
        <f t="shared" si="26"/>
        <v>-1266174.2188795065</v>
      </c>
      <c r="AO72" s="205">
        <f t="shared" si="26"/>
        <v>-1302696.9885792453</v>
      </c>
      <c r="AP72" s="205">
        <f>AP70+AP71</f>
        <v>-1340892.4852548095</v>
      </c>
    </row>
    <row r="73" spans="1:45" s="196" customFormat="1" ht="16.5" thickBot="1" x14ac:dyDescent="0.25">
      <c r="A73" s="194"/>
      <c r="B73" s="314">
        <f>I141</f>
        <v>0.5</v>
      </c>
      <c r="C73" s="314">
        <f t="shared" ref="C73:L73" si="27">J141</f>
        <v>1.5</v>
      </c>
      <c r="D73" s="314">
        <f t="shared" si="27"/>
        <v>2.5</v>
      </c>
      <c r="E73" s="314">
        <f t="shared" si="27"/>
        <v>3.5</v>
      </c>
      <c r="F73" s="314">
        <f t="shared" si="27"/>
        <v>4.5</v>
      </c>
      <c r="G73" s="314">
        <f t="shared" si="27"/>
        <v>5.5</v>
      </c>
      <c r="H73" s="314">
        <f t="shared" si="27"/>
        <v>6.5</v>
      </c>
      <c r="I73" s="314">
        <f t="shared" si="27"/>
        <v>7.5</v>
      </c>
      <c r="J73" s="314">
        <f t="shared" si="27"/>
        <v>8.5</v>
      </c>
      <c r="K73" s="314">
        <f t="shared" si="27"/>
        <v>9.5</v>
      </c>
      <c r="L73" s="314">
        <f t="shared" si="27"/>
        <v>10.5</v>
      </c>
      <c r="M73" s="314">
        <f t="shared" ref="M73" si="28">T141</f>
        <v>11.5</v>
      </c>
      <c r="N73" s="314">
        <f t="shared" ref="N73" si="29">U141</f>
        <v>12.5</v>
      </c>
      <c r="O73" s="314">
        <f t="shared" ref="O73" si="30">V141</f>
        <v>13.5</v>
      </c>
      <c r="P73" s="314">
        <f t="shared" ref="P73" si="31">W141</f>
        <v>14.5</v>
      </c>
      <c r="Q73" s="314">
        <f t="shared" ref="Q73" si="32">X141</f>
        <v>15.5</v>
      </c>
      <c r="R73" s="314">
        <f t="shared" ref="R73" si="33">Y141</f>
        <v>16.5</v>
      </c>
      <c r="S73" s="314">
        <f t="shared" ref="S73" si="34">Z141</f>
        <v>17.5</v>
      </c>
      <c r="T73" s="314">
        <f t="shared" ref="T73" si="35">AA141</f>
        <v>18.5</v>
      </c>
      <c r="U73" s="314">
        <f t="shared" ref="U73" si="36">AB141</f>
        <v>19.5</v>
      </c>
      <c r="V73" s="314">
        <f t="shared" ref="V73" si="37">AC141</f>
        <v>20.5</v>
      </c>
      <c r="W73" s="314">
        <f t="shared" ref="W73" si="38">AD141</f>
        <v>21.5</v>
      </c>
      <c r="X73" s="314">
        <f t="shared" ref="X73" si="39">AE141</f>
        <v>22.5</v>
      </c>
      <c r="Y73" s="314">
        <f t="shared" ref="Y73" si="40">AF141</f>
        <v>23.5</v>
      </c>
      <c r="Z73" s="314">
        <f t="shared" ref="Z73" si="41">AG141</f>
        <v>24.5</v>
      </c>
      <c r="AA73" s="314">
        <f t="shared" ref="AA73" si="42">AH141</f>
        <v>25.5</v>
      </c>
      <c r="AB73" s="314">
        <f t="shared" ref="AB73" si="43">AI141</f>
        <v>26.5</v>
      </c>
      <c r="AC73" s="314">
        <f t="shared" ref="AC73" si="44">AJ141</f>
        <v>27.5</v>
      </c>
      <c r="AD73" s="314">
        <f t="shared" ref="AD73" si="45">AK141</f>
        <v>28.5</v>
      </c>
      <c r="AE73" s="314">
        <f t="shared" ref="AE73" si="46">AL141</f>
        <v>29.5</v>
      </c>
      <c r="AF73" s="314">
        <f t="shared" ref="AF73" si="47">AM141</f>
        <v>30.5</v>
      </c>
      <c r="AG73" s="314">
        <f t="shared" ref="AG73" si="48">AN141</f>
        <v>31.5</v>
      </c>
      <c r="AH73" s="314">
        <f t="shared" ref="AH73" si="49">AO141</f>
        <v>32.5</v>
      </c>
      <c r="AI73" s="314">
        <f t="shared" ref="AI73" si="50">AP141</f>
        <v>33.5</v>
      </c>
      <c r="AJ73" s="314">
        <f t="shared" ref="AJ73" si="51">AQ141</f>
        <v>34.5</v>
      </c>
      <c r="AK73" s="314">
        <f t="shared" ref="AK73" si="52">AR141</f>
        <v>35.5</v>
      </c>
      <c r="AL73" s="314">
        <f t="shared" ref="AL73" si="53">AS141</f>
        <v>36.5</v>
      </c>
      <c r="AM73" s="314">
        <f t="shared" ref="AM73" si="54">AT141</f>
        <v>37.5</v>
      </c>
      <c r="AN73" s="314">
        <f t="shared" ref="AN73" si="55">AU141</f>
        <v>38.5</v>
      </c>
      <c r="AO73" s="314">
        <f t="shared" ref="AO73" si="56">AV141</f>
        <v>39.5</v>
      </c>
      <c r="AP73" s="314">
        <f t="shared" ref="AP73" si="57">AW141</f>
        <v>40.5</v>
      </c>
      <c r="AQ73" s="146"/>
      <c r="AR73" s="146"/>
      <c r="AS73" s="146"/>
    </row>
    <row r="74" spans="1:45" x14ac:dyDescent="0.2">
      <c r="A74" s="188" t="s">
        <v>316</v>
      </c>
      <c r="B74" s="189">
        <f t="shared" ref="B74:AO74" si="58">B58</f>
        <v>1</v>
      </c>
      <c r="C74" s="189">
        <f t="shared" si="58"/>
        <v>2</v>
      </c>
      <c r="D74" s="189">
        <f t="shared" si="58"/>
        <v>3</v>
      </c>
      <c r="E74" s="189">
        <f t="shared" si="58"/>
        <v>4</v>
      </c>
      <c r="F74" s="189">
        <f t="shared" si="58"/>
        <v>5</v>
      </c>
      <c r="G74" s="189">
        <f t="shared" si="58"/>
        <v>6</v>
      </c>
      <c r="H74" s="189">
        <f t="shared" si="58"/>
        <v>7</v>
      </c>
      <c r="I74" s="189">
        <f t="shared" si="58"/>
        <v>8</v>
      </c>
      <c r="J74" s="189">
        <f t="shared" si="58"/>
        <v>9</v>
      </c>
      <c r="K74" s="189">
        <f t="shared" si="58"/>
        <v>10</v>
      </c>
      <c r="L74" s="189">
        <f t="shared" si="58"/>
        <v>11</v>
      </c>
      <c r="M74" s="189">
        <f t="shared" si="58"/>
        <v>12</v>
      </c>
      <c r="N74" s="189">
        <f t="shared" si="58"/>
        <v>13</v>
      </c>
      <c r="O74" s="189">
        <f t="shared" si="58"/>
        <v>14</v>
      </c>
      <c r="P74" s="189">
        <f t="shared" si="58"/>
        <v>15</v>
      </c>
      <c r="Q74" s="189">
        <f t="shared" si="58"/>
        <v>16</v>
      </c>
      <c r="R74" s="189">
        <f t="shared" si="58"/>
        <v>17</v>
      </c>
      <c r="S74" s="189">
        <f t="shared" si="58"/>
        <v>18</v>
      </c>
      <c r="T74" s="189">
        <f t="shared" si="58"/>
        <v>19</v>
      </c>
      <c r="U74" s="189">
        <f t="shared" si="58"/>
        <v>20</v>
      </c>
      <c r="V74" s="189">
        <f t="shared" si="58"/>
        <v>21</v>
      </c>
      <c r="W74" s="189">
        <f t="shared" si="58"/>
        <v>22</v>
      </c>
      <c r="X74" s="189">
        <f t="shared" si="58"/>
        <v>23</v>
      </c>
      <c r="Y74" s="189">
        <f t="shared" si="58"/>
        <v>24</v>
      </c>
      <c r="Z74" s="189">
        <f t="shared" si="58"/>
        <v>25</v>
      </c>
      <c r="AA74" s="189">
        <f t="shared" si="58"/>
        <v>26</v>
      </c>
      <c r="AB74" s="189">
        <f t="shared" si="58"/>
        <v>27</v>
      </c>
      <c r="AC74" s="189">
        <f t="shared" si="58"/>
        <v>28</v>
      </c>
      <c r="AD74" s="189">
        <f t="shared" si="58"/>
        <v>29</v>
      </c>
      <c r="AE74" s="189">
        <f t="shared" si="58"/>
        <v>30</v>
      </c>
      <c r="AF74" s="189">
        <f t="shared" si="58"/>
        <v>31</v>
      </c>
      <c r="AG74" s="189">
        <f t="shared" si="58"/>
        <v>32</v>
      </c>
      <c r="AH74" s="189">
        <f t="shared" si="58"/>
        <v>33</v>
      </c>
      <c r="AI74" s="189">
        <f t="shared" si="58"/>
        <v>34</v>
      </c>
      <c r="AJ74" s="189">
        <f t="shared" si="58"/>
        <v>35</v>
      </c>
      <c r="AK74" s="189">
        <f t="shared" si="58"/>
        <v>36</v>
      </c>
      <c r="AL74" s="189">
        <f t="shared" si="58"/>
        <v>37</v>
      </c>
      <c r="AM74" s="189">
        <f t="shared" si="58"/>
        <v>38</v>
      </c>
      <c r="AN74" s="189">
        <f t="shared" si="58"/>
        <v>39</v>
      </c>
      <c r="AO74" s="189">
        <f t="shared" si="58"/>
        <v>40</v>
      </c>
      <c r="AP74" s="189">
        <f>AP58</f>
        <v>41</v>
      </c>
    </row>
    <row r="75" spans="1:45" ht="28.5" x14ac:dyDescent="0.2">
      <c r="A75" s="197" t="s">
        <v>315</v>
      </c>
      <c r="B75" s="198">
        <f t="shared" ref="B75:AO75" si="59">B68</f>
        <v>0</v>
      </c>
      <c r="C75" s="198">
        <f t="shared" si="59"/>
        <v>-775693.83930210315</v>
      </c>
      <c r="D75" s="198">
        <f>D68</f>
        <v>-784731.4193244488</v>
      </c>
      <c r="E75" s="198">
        <f t="shared" si="59"/>
        <v>-793837.45330743981</v>
      </c>
      <c r="F75" s="198">
        <f t="shared" si="59"/>
        <v>-803360.53968846507</v>
      </c>
      <c r="G75" s="198">
        <f t="shared" si="59"/>
        <v>-813319.77928606234</v>
      </c>
      <c r="H75" s="198">
        <f t="shared" si="59"/>
        <v>-823735.14772795502</v>
      </c>
      <c r="I75" s="198">
        <f t="shared" si="59"/>
        <v>-834627.53551693307</v>
      </c>
      <c r="J75" s="198">
        <f t="shared" si="59"/>
        <v>-846018.78993173293</v>
      </c>
      <c r="K75" s="198">
        <f t="shared" si="59"/>
        <v>-857931.75884696026</v>
      </c>
      <c r="L75" s="198">
        <f t="shared" si="59"/>
        <v>-870390.33655994595</v>
      </c>
      <c r="M75" s="198">
        <f t="shared" si="59"/>
        <v>-883419.51171645126</v>
      </c>
      <c r="N75" s="198">
        <f t="shared" si="59"/>
        <v>-897045.41743135115</v>
      </c>
      <c r="O75" s="198">
        <f t="shared" si="59"/>
        <v>-911295.38370482181</v>
      </c>
      <c r="P75" s="198">
        <f t="shared" si="59"/>
        <v>-926197.99223916698</v>
      </c>
      <c r="Q75" s="198">
        <f t="shared" si="59"/>
        <v>-941783.13376623183</v>
      </c>
      <c r="R75" s="198">
        <f t="shared" si="59"/>
        <v>-958082.068000386</v>
      </c>
      <c r="S75" s="198">
        <f t="shared" si="59"/>
        <v>-975127.48633732926</v>
      </c>
      <c r="T75" s="198">
        <f t="shared" si="59"/>
        <v>-992953.5774244729</v>
      </c>
      <c r="U75" s="198">
        <f t="shared" si="59"/>
        <v>-1011596.0957344186</v>
      </c>
      <c r="V75" s="198">
        <f t="shared" si="59"/>
        <v>-1031092.4332790701</v>
      </c>
      <c r="W75" s="198">
        <f t="shared" si="59"/>
        <v>-1051481.6946082222</v>
      </c>
      <c r="X75" s="198">
        <f t="shared" si="59"/>
        <v>-1072804.775243052</v>
      </c>
      <c r="Y75" s="198">
        <f t="shared" si="59"/>
        <v>-1095104.4437018288</v>
      </c>
      <c r="Z75" s="198">
        <f t="shared" si="59"/>
        <v>-1118425.4272823674</v>
      </c>
      <c r="AA75" s="198">
        <f t="shared" si="59"/>
        <v>-1142814.5017732792</v>
      </c>
      <c r="AB75" s="198">
        <f t="shared" si="59"/>
        <v>-1168320.5852739611</v>
      </c>
      <c r="AC75" s="198">
        <f t="shared" si="59"/>
        <v>-1194994.8363114977</v>
      </c>
      <c r="AD75" s="198">
        <f t="shared" si="59"/>
        <v>-1222890.7564512752</v>
      </c>
      <c r="AE75" s="198">
        <f t="shared" si="59"/>
        <v>-1252064.2976071178</v>
      </c>
      <c r="AF75" s="198">
        <f t="shared" si="59"/>
        <v>-1282573.9742661798</v>
      </c>
      <c r="AG75" s="198">
        <f t="shared" si="59"/>
        <v>-1314480.9808536917</v>
      </c>
      <c r="AH75" s="198">
        <f t="shared" si="59"/>
        <v>-1347849.3144729584</v>
      </c>
      <c r="AI75" s="198">
        <f t="shared" si="59"/>
        <v>-1382745.9032667961</v>
      </c>
      <c r="AJ75" s="198">
        <f t="shared" si="59"/>
        <v>-1419240.7406578693</v>
      </c>
      <c r="AK75" s="198">
        <f t="shared" si="59"/>
        <v>-1457407.0257371729</v>
      </c>
      <c r="AL75" s="198">
        <f t="shared" si="59"/>
        <v>-1497321.3100822512</v>
      </c>
      <c r="AM75" s="198">
        <f t="shared" si="59"/>
        <v>-1539063.6512996226</v>
      </c>
      <c r="AN75" s="198">
        <f t="shared" si="59"/>
        <v>-1582717.7735993832</v>
      </c>
      <c r="AO75" s="198">
        <f t="shared" si="59"/>
        <v>-1628371.2357240566</v>
      </c>
      <c r="AP75" s="198">
        <f>AP68</f>
        <v>-1676115.6065685118</v>
      </c>
    </row>
    <row r="76" spans="1:45" x14ac:dyDescent="0.2">
      <c r="A76" s="199" t="s">
        <v>314</v>
      </c>
      <c r="B76" s="191">
        <f t="shared" ref="B76:AO76" si="60">-B67</f>
        <v>0</v>
      </c>
      <c r="C76" s="191">
        <f>-C67</f>
        <v>585907.82955444441</v>
      </c>
      <c r="D76" s="191">
        <f t="shared" si="60"/>
        <v>585907.82955444441</v>
      </c>
      <c r="E76" s="191">
        <f t="shared" si="60"/>
        <v>585907.82955444441</v>
      </c>
      <c r="F76" s="191">
        <f>-C67</f>
        <v>585907.82955444441</v>
      </c>
      <c r="G76" s="191">
        <f t="shared" si="60"/>
        <v>585907.82955444441</v>
      </c>
      <c r="H76" s="191">
        <f t="shared" si="60"/>
        <v>585907.82955444441</v>
      </c>
      <c r="I76" s="191">
        <f t="shared" si="60"/>
        <v>585907.82955444441</v>
      </c>
      <c r="J76" s="191">
        <f t="shared" si="60"/>
        <v>585907.82955444441</v>
      </c>
      <c r="K76" s="191">
        <f t="shared" si="60"/>
        <v>585907.82955444441</v>
      </c>
      <c r="L76" s="191">
        <f>-L67</f>
        <v>585907.82955444441</v>
      </c>
      <c r="M76" s="191">
        <f>-M67</f>
        <v>585907.82955444441</v>
      </c>
      <c r="N76" s="191">
        <f t="shared" si="60"/>
        <v>585907.82955444441</v>
      </c>
      <c r="O76" s="191">
        <f t="shared" si="60"/>
        <v>585907.82955444441</v>
      </c>
      <c r="P76" s="191">
        <f t="shared" si="60"/>
        <v>585907.82955444441</v>
      </c>
      <c r="Q76" s="191">
        <f t="shared" si="60"/>
        <v>585907.82955444441</v>
      </c>
      <c r="R76" s="191">
        <f t="shared" si="60"/>
        <v>585907.82955444441</v>
      </c>
      <c r="S76" s="191">
        <f t="shared" si="60"/>
        <v>585907.82955444441</v>
      </c>
      <c r="T76" s="191">
        <f t="shared" si="60"/>
        <v>585907.82955444441</v>
      </c>
      <c r="U76" s="191">
        <f t="shared" si="60"/>
        <v>585907.82955444441</v>
      </c>
      <c r="V76" s="191">
        <f t="shared" si="60"/>
        <v>585907.82955444441</v>
      </c>
      <c r="W76" s="191">
        <f t="shared" si="60"/>
        <v>585907.82955444441</v>
      </c>
      <c r="X76" s="191">
        <f t="shared" si="60"/>
        <v>585907.82955444441</v>
      </c>
      <c r="Y76" s="191">
        <f t="shared" si="60"/>
        <v>585907.82955444441</v>
      </c>
      <c r="Z76" s="191">
        <f t="shared" si="60"/>
        <v>585907.82955444441</v>
      </c>
      <c r="AA76" s="191">
        <f t="shared" si="60"/>
        <v>585907.82955444441</v>
      </c>
      <c r="AB76" s="191">
        <f t="shared" si="60"/>
        <v>585907.82955444441</v>
      </c>
      <c r="AC76" s="191">
        <f t="shared" si="60"/>
        <v>585907.82955444441</v>
      </c>
      <c r="AD76" s="191">
        <f t="shared" si="60"/>
        <v>585907.82955444441</v>
      </c>
      <c r="AE76" s="191">
        <f t="shared" si="60"/>
        <v>585907.82955444441</v>
      </c>
      <c r="AF76" s="191">
        <f t="shared" si="60"/>
        <v>585907.82955444441</v>
      </c>
      <c r="AG76" s="191">
        <f t="shared" si="60"/>
        <v>585907.82955444441</v>
      </c>
      <c r="AH76" s="191">
        <f t="shared" si="60"/>
        <v>585907.82955444441</v>
      </c>
      <c r="AI76" s="191">
        <f t="shared" si="60"/>
        <v>585907.82955444441</v>
      </c>
      <c r="AJ76" s="191">
        <f t="shared" si="60"/>
        <v>585907.82955444441</v>
      </c>
      <c r="AK76" s="191">
        <f t="shared" si="60"/>
        <v>585907.82955444441</v>
      </c>
      <c r="AL76" s="191">
        <f t="shared" si="60"/>
        <v>585907.82955444441</v>
      </c>
      <c r="AM76" s="191">
        <f t="shared" si="60"/>
        <v>585907.82955444441</v>
      </c>
      <c r="AN76" s="191">
        <f t="shared" si="60"/>
        <v>585907.82955444441</v>
      </c>
      <c r="AO76" s="191">
        <f t="shared" si="60"/>
        <v>585907.82955444441</v>
      </c>
      <c r="AP76" s="191">
        <f>-AP67</f>
        <v>585907.82955444441</v>
      </c>
    </row>
    <row r="77" spans="1:45" x14ac:dyDescent="0.2">
      <c r="A77" s="199" t="s">
        <v>313</v>
      </c>
      <c r="B77" s="191">
        <f t="shared" ref="B77:AO77" si="61">B69</f>
        <v>0</v>
      </c>
      <c r="C77" s="191">
        <f t="shared" si="61"/>
        <v>0</v>
      </c>
      <c r="D77" s="191">
        <f t="shared" si="61"/>
        <v>0</v>
      </c>
      <c r="E77" s="191">
        <f t="shared" si="61"/>
        <v>0</v>
      </c>
      <c r="F77" s="191">
        <f t="shared" si="61"/>
        <v>0</v>
      </c>
      <c r="G77" s="191">
        <f t="shared" si="61"/>
        <v>0</v>
      </c>
      <c r="H77" s="191">
        <f t="shared" si="61"/>
        <v>0</v>
      </c>
      <c r="I77" s="191">
        <f t="shared" si="61"/>
        <v>0</v>
      </c>
      <c r="J77" s="191">
        <f t="shared" si="61"/>
        <v>0</v>
      </c>
      <c r="K77" s="191">
        <f t="shared" si="61"/>
        <v>0</v>
      </c>
      <c r="L77" s="191">
        <f t="shared" si="61"/>
        <v>0</v>
      </c>
      <c r="M77" s="191">
        <f t="shared" si="61"/>
        <v>0</v>
      </c>
      <c r="N77" s="191">
        <f t="shared" si="61"/>
        <v>0</v>
      </c>
      <c r="O77" s="191">
        <f t="shared" si="61"/>
        <v>0</v>
      </c>
      <c r="P77" s="191">
        <f t="shared" si="61"/>
        <v>0</v>
      </c>
      <c r="Q77" s="191">
        <f t="shared" si="61"/>
        <v>0</v>
      </c>
      <c r="R77" s="191">
        <f t="shared" si="61"/>
        <v>0</v>
      </c>
      <c r="S77" s="191">
        <f t="shared" si="61"/>
        <v>0</v>
      </c>
      <c r="T77" s="191">
        <f t="shared" si="61"/>
        <v>0</v>
      </c>
      <c r="U77" s="191">
        <f t="shared" si="61"/>
        <v>0</v>
      </c>
      <c r="V77" s="191">
        <f t="shared" si="61"/>
        <v>0</v>
      </c>
      <c r="W77" s="191">
        <f t="shared" si="61"/>
        <v>0</v>
      </c>
      <c r="X77" s="191">
        <f t="shared" si="61"/>
        <v>0</v>
      </c>
      <c r="Y77" s="191">
        <f t="shared" si="61"/>
        <v>0</v>
      </c>
      <c r="Z77" s="191">
        <f t="shared" si="61"/>
        <v>0</v>
      </c>
      <c r="AA77" s="191">
        <f t="shared" si="61"/>
        <v>0</v>
      </c>
      <c r="AB77" s="191">
        <f t="shared" si="61"/>
        <v>0</v>
      </c>
      <c r="AC77" s="191">
        <f t="shared" si="61"/>
        <v>0</v>
      </c>
      <c r="AD77" s="191">
        <f t="shared" si="61"/>
        <v>0</v>
      </c>
      <c r="AE77" s="191">
        <f t="shared" si="61"/>
        <v>0</v>
      </c>
      <c r="AF77" s="191">
        <f t="shared" si="61"/>
        <v>0</v>
      </c>
      <c r="AG77" s="191">
        <f t="shared" si="61"/>
        <v>0</v>
      </c>
      <c r="AH77" s="191">
        <f t="shared" si="61"/>
        <v>0</v>
      </c>
      <c r="AI77" s="191">
        <f t="shared" si="61"/>
        <v>0</v>
      </c>
      <c r="AJ77" s="191">
        <f t="shared" si="61"/>
        <v>0</v>
      </c>
      <c r="AK77" s="191">
        <f t="shared" si="61"/>
        <v>0</v>
      </c>
      <c r="AL77" s="191">
        <f t="shared" si="61"/>
        <v>0</v>
      </c>
      <c r="AM77" s="191">
        <f t="shared" si="61"/>
        <v>0</v>
      </c>
      <c r="AN77" s="191">
        <f t="shared" si="61"/>
        <v>0</v>
      </c>
      <c r="AO77" s="191">
        <f t="shared" si="61"/>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-148656.6</v>
      </c>
      <c r="C79" s="191">
        <f>IF(((SUM($B$59:C59)+SUM($B$61:C64))+SUM($B$81:C81))&lt;0,((SUM($B$59:C59)+SUM($B$61:C64))+SUM($B$81:C81))*0.18-SUM($A$79:B79),IF(SUM($B$79:B79)&lt;0,0-SUM($B$79:B79),0))</f>
        <v>-2919143.7863545786</v>
      </c>
      <c r="D79" s="191">
        <f>IF(((SUM($B$59:D59)+SUM($B$61:D64))+SUM($B$81:D81))&lt;0,((SUM($B$59:D59)+SUM($B$61:D64))+SUM($B$81:D81))*0.18-SUM($A$79:C79),IF(SUM($B$79:C79)&lt;0,0-SUM($B$79:C79),0))</f>
        <v>-35788.246158600785</v>
      </c>
      <c r="E79" s="191">
        <f>IF(((SUM($B$59:E59)+SUM($B$61:E64))+SUM($B$81:E81))&lt;0,((SUM($B$59:E59)+SUM($B$61:E64))+SUM($B$81:E81))*0.18-SUM($A$79:D79),IF(SUM($B$79:D79)&lt;0,0-SUM($B$79:D79),0))</f>
        <v>-37427.332275539637</v>
      </c>
      <c r="F79" s="191">
        <f>IF(((SUM($B$59:F59)+SUM($B$61:F64))+SUM($B$81:F81))&lt;0,((SUM($B$59:F59)+SUM($B$61:F64))+SUM($B$81:F81))*0.18-SUM($A$79:E79),IF(SUM($B$79:E79)&lt;0,0-SUM($B$79:E79),0))</f>
        <v>-39141.487824123818</v>
      </c>
      <c r="G79" s="191">
        <f>IF(((SUM($B$59:G59)+SUM($B$61:G64))+SUM($B$81:G81))&lt;0,((SUM($B$59:G59)+SUM($B$61:G64))+SUM($B$81:G81))*0.18-SUM($A$79:F79),IF(SUM($B$79:F79)&lt;0,0-SUM($B$79:F79),0))</f>
        <v>-40934.150951690972</v>
      </c>
      <c r="H79" s="191">
        <f>IF(((SUM($B$59:H59)+SUM($B$61:H64))+SUM($B$81:H81))&lt;0,((SUM($B$59:H59)+SUM($B$61:H64))+SUM($B$81:H81))*0.18-SUM($A$79:G79),IF(SUM($B$79:G79)&lt;0,0-SUM($B$79:G79),0))</f>
        <v>-42808.917271231767</v>
      </c>
      <c r="I79" s="191">
        <f>IF(((SUM($B$59:I59)+SUM($B$61:I64))+SUM($B$81:I81))&lt;0,((SUM($B$59:I59)+SUM($B$61:I64))+SUM($B$81:I81))*0.18-SUM($A$79:H79),IF(SUM($B$79:H79)&lt;0,0-SUM($B$79:H79),0))</f>
        <v>-44769.547073248308</v>
      </c>
      <c r="J79" s="191">
        <f>IF(((SUM($B$59:J59)+SUM($B$61:J64))+SUM($B$81:J81))&lt;0,((SUM($B$59:J59)+SUM($B$61:J64))+SUM($B$81:J81))*0.18-SUM($A$79:I79),IF(SUM($B$79:I79)&lt;0,0-SUM($B$79:I79),0))</f>
        <v>-46819.972867911682</v>
      </c>
      <c r="K79" s="191">
        <f>IF(((SUM($B$59:K59)+SUM($B$61:K64))+SUM($B$81:K81))&lt;0,((SUM($B$59:K59)+SUM($B$61:K64))+SUM($B$81:K81))*0.18-SUM($A$79:J79),IF(SUM($B$79:J79)&lt;0,0-SUM($B$79:J79),0))</f>
        <v>-48964.30727265263</v>
      </c>
      <c r="L79" s="191">
        <f>IF(((SUM($B$59:L59)+SUM($B$61:L64))+SUM($B$81:L81))&lt;0,((SUM($B$59:L59)+SUM($B$61:L64))+SUM($B$81:L81))*0.18-SUM($A$79:K79),IF(SUM($B$79:K79)&lt;0,0-SUM($B$79:K79),0))</f>
        <v>-51206.85126099037</v>
      </c>
      <c r="M79" s="191">
        <f>IF(((SUM($B$59:M59)+SUM($B$61:M64))+SUM($B$81:M81))&lt;0,((SUM($B$59:M59)+SUM($B$61:M64))+SUM($B$81:M81))*0.18-SUM($A$79:L79),IF(SUM($B$79:L79)&lt;0,0-SUM($B$79:L79),0))</f>
        <v>-53552.102789161727</v>
      </c>
      <c r="N79" s="191">
        <f>IF(((SUM($B$59:N59)+SUM($B$61:N64))+SUM($B$81:N81))&lt;0,((SUM($B$59:N59)+SUM($B$61:N64))+SUM($B$81:N81))*0.18-SUM($A$79:M79),IF(SUM($B$79:M79)&lt;0,0-SUM($B$79:M79),0))</f>
        <v>-56004.765817842912</v>
      </c>
      <c r="O79" s="191">
        <f>IF(((SUM($B$59:O59)+SUM($B$61:O64))+SUM($B$81:O81))&lt;0,((SUM($B$59:O59)+SUM($B$61:O64))+SUM($B$81:O81))*0.18-SUM($A$79:N79),IF(SUM($B$79:N79)&lt;0,0-SUM($B$79:N79),0))</f>
        <v>-58569.759747067466</v>
      </c>
      <c r="P79" s="191">
        <f>IF(((SUM($B$59:P59)+SUM($B$61:P64))+SUM($B$81:P81))&lt;0,((SUM($B$59:P59)+SUM($B$61:P64))+SUM($B$81:P81))*0.18-SUM($A$79:O79),IF(SUM($B$79:O79)&lt;0,0-SUM($B$79:O79),0))</f>
        <v>-61252.229283250403</v>
      </c>
      <c r="Q79" s="191">
        <f>IF(((SUM($B$59:Q59)+SUM($B$61:Q64))+SUM($B$81:Q81))&lt;0,((SUM($B$59:Q59)+SUM($B$61:Q64))+SUM($B$81:Q81))*0.18-SUM($A$79:P79),IF(SUM($B$79:P79)&lt;0,0-SUM($B$79:P79),0))</f>
        <v>-64057.554758121725</v>
      </c>
      <c r="R79" s="191">
        <f>IF(((SUM($B$59:R59)+SUM($B$61:R64))+SUM($B$81:R81))&lt;0,((SUM($B$59:R59)+SUM($B$61:R64))+SUM($B$81:R81))*0.18-SUM($A$79:Q79),IF(SUM($B$79:Q79)&lt;0,0-SUM($B$79:Q79),0))</f>
        <v>-66991.36292026937</v>
      </c>
      <c r="S79" s="191">
        <f>IF(((SUM($B$59:S59)+SUM($B$61:S64))+SUM($B$81:S81))&lt;0,((SUM($B$59:S59)+SUM($B$61:S64))+SUM($B$81:S81))*0.18-SUM($A$79:R79),IF(SUM($B$79:R79)&lt;0,0-SUM($B$79:R79),0))</f>
        <v>-70059.538220919203</v>
      </c>
      <c r="T79" s="191">
        <f>IF(((SUM($B$59:T59)+SUM($B$61:T64))+SUM($B$81:T81))&lt;0,((SUM($B$59:T59)+SUM($B$61:T64))+SUM($B$81:T81))*0.18-SUM($A$79:S79),IF(SUM($B$79:S79)&lt;0,0-SUM($B$79:S79),0))</f>
        <v>-73268.234616605099</v>
      </c>
      <c r="U79" s="191">
        <f>IF(((SUM($B$59:U59)+SUM($B$61:U64))+SUM($B$81:U81))&lt;0,((SUM($B$59:U59)+SUM($B$61:U64))+SUM($B$81:U81))*0.18-SUM($A$79:T79),IF(SUM($B$79:T79)&lt;0,0-SUM($B$79:T79),0))</f>
        <v>-76623.88791239541</v>
      </c>
      <c r="V79" s="191">
        <f>IF(((SUM($B$59:V59)+SUM($B$61:V64))+SUM($B$81:V81))&lt;0,((SUM($B$59:V59)+SUM($B$61:V64))+SUM($B$81:V81))*0.18-SUM($A$79:U79),IF(SUM($B$79:U79)&lt;0,0-SUM($B$79:U79),0))</f>
        <v>-80133.228670432698</v>
      </c>
      <c r="W79" s="191">
        <f>IF(((SUM($B$59:W59)+SUM($B$61:W64))+SUM($B$81:W81))&lt;0,((SUM($B$59:W59)+SUM($B$61:W64))+SUM($B$81:W81))*0.18-SUM($A$79:V79),IF(SUM($B$79:V79)&lt;0,0-SUM($B$79:V79),0))</f>
        <v>-83803.2957096803</v>
      </c>
      <c r="X79" s="191">
        <f>IF(((SUM($B$59:X59)+SUM($B$61:X64))+SUM($B$81:X81))&lt;0,((SUM($B$59:X59)+SUM($B$61:X64))+SUM($B$81:X81))*0.18-SUM($A$79:W79),IF(SUM($B$79:W79)&lt;0,0-SUM($B$79:W79),0))</f>
        <v>-87641.450223948807</v>
      </c>
      <c r="Y79" s="191">
        <f>IF(((SUM($B$59:Y59)+SUM($B$61:Y64))+SUM($B$81:Y81))&lt;0,((SUM($B$59:Y59)+SUM($B$61:Y64))+SUM($B$81:Y81))*0.18-SUM($A$79:X79),IF(SUM($B$79:X79)&lt;0,0-SUM($B$79:X79),0))</f>
        <v>-91655.390546529554</v>
      </c>
      <c r="Z79" s="191">
        <f>IF(((SUM($B$59:Z59)+SUM($B$61:Z64))+SUM($B$81:Z81))&lt;0,((SUM($B$59:Z59)+SUM($B$61:Z64))+SUM($B$81:Z81))*0.18-SUM($A$79:Y79),IF(SUM($B$79:Y79)&lt;0,0-SUM($B$79:Y79),0))</f>
        <v>-95853.167591026053</v>
      </c>
      <c r="AA79" s="191">
        <f>IF(((SUM($B$59:AA59)+SUM($B$61:AA64))+SUM($B$81:AA81))&lt;0,((SUM($B$59:AA59)+SUM($B$61:AA64))+SUM($B$81:AA81))*0.18-SUM($A$79:Z79),IF(SUM($B$79:Z79)&lt;0,0-SUM($B$79:Z79),0))</f>
        <v>-100243.20099939033</v>
      </c>
      <c r="AB79" s="191">
        <f>IF(((SUM($B$59:AB59)+SUM($B$61:AB64))+SUM($B$81:AB81))&lt;0,((SUM($B$59:AB59)+SUM($B$61:AB64))+SUM($B$81:AB81))*0.18-SUM($A$79:AA79),IF(SUM($B$79:AA79)&lt;0,0-SUM($B$79:AA79),0))</f>
        <v>-104834.2960295137</v>
      </c>
      <c r="AC79" s="191">
        <f>IF(((SUM($B$59:AC59)+SUM($B$61:AC64))+SUM($B$81:AC81))&lt;0,((SUM($B$59:AC59)+SUM($B$61:AC64))+SUM($B$81:AC81))*0.18-SUM($A$79:AB79),IF(SUM($B$79:AB79)&lt;0,0-SUM($B$79:AB79),0))</f>
        <v>-109635.66121626925</v>
      </c>
      <c r="AD79" s="191">
        <f>IF(((SUM($B$59:AD59)+SUM($B$61:AD64))+SUM($B$81:AD81))&lt;0,((SUM($B$59:AD59)+SUM($B$61:AD64))+SUM($B$81:AD81))*0.18-SUM($A$79:AC79),IF(SUM($B$79:AC79)&lt;0,0-SUM($B$79:AC79),0))</f>
        <v>-114656.92684142943</v>
      </c>
      <c r="AE79" s="191">
        <f>IF(((SUM($B$59:AE59)+SUM($B$61:AE64))+SUM($B$81:AE81))&lt;0,((SUM($B$59:AE59)+SUM($B$61:AE64))+SUM($B$81:AE81))*0.18-SUM($A$79:AD79),IF(SUM($B$79:AD79)&lt;0,0-SUM($B$79:AD79),0))</f>
        <v>-119908.1642494807</v>
      </c>
      <c r="AF79" s="191">
        <f>IF(((SUM($B$59:AF59)+SUM($B$61:AF64))+SUM($B$81:AF81))&lt;0,((SUM($B$59:AF59)+SUM($B$61:AF64))+SUM($B$81:AF81))*0.18-SUM($A$79:AE79),IF(SUM($B$79:AE79)&lt;0,0-SUM($B$79:AE79),0))</f>
        <v>-125399.90604811255</v>
      </c>
      <c r="AG79" s="191">
        <f>IF(((SUM($B$59:AG59)+SUM($B$61:AG64))+SUM($B$81:AG81))&lt;0,((SUM($B$59:AG59)+SUM($B$61:AG64))+SUM($B$81:AG81))*0.18-SUM($A$79:AF79),IF(SUM($B$79:AF79)&lt;0,0-SUM($B$79:AF79),0))</f>
        <v>-131143.16723386478</v>
      </c>
      <c r="AH79" s="191">
        <f>IF(((SUM($B$59:AH59)+SUM($B$61:AH64))+SUM($B$81:AH81))&lt;0,((SUM($B$59:AH59)+SUM($B$61:AH64))+SUM($B$81:AH81))*0.18-SUM($A$79:AG79),IF(SUM($B$79:AG79)&lt;0,0-SUM($B$79:AG79),0))</f>
        <v>-137149.46728533227</v>
      </c>
      <c r="AI79" s="191">
        <f>IF(((SUM($B$59:AI59)+SUM($B$61:AI64))+SUM($B$81:AI81))&lt;0,((SUM($B$59:AI59)+SUM($B$61:AI64))+SUM($B$81:AI81))*0.18-SUM($A$79:AH79),IF(SUM($B$79:AH79)&lt;0,0-SUM($B$79:AH79),0))</f>
        <v>-143430.85326822381</v>
      </c>
      <c r="AJ79" s="191">
        <f>IF(((SUM($B$59:AJ59)+SUM($B$61:AJ64))+SUM($B$81:AJ81))&lt;0,((SUM($B$59:AJ59)+SUM($B$61:AJ64))+SUM($B$81:AJ81))*0.18-SUM($A$79:AI79),IF(SUM($B$79:AI79)&lt;0,0-SUM($B$79:AI79),0))</f>
        <v>-149999.9239986157</v>
      </c>
      <c r="AK79" s="191">
        <f>IF(((SUM($B$59:AK59)+SUM($B$61:AK64))+SUM($B$81:AK81))&lt;0,((SUM($B$59:AK59)+SUM($B$61:AK64))+SUM($B$81:AK81))*0.18-SUM($A$79:AJ79),IF(SUM($B$79:AJ79)&lt;0,0-SUM($B$79:AJ79),0))</f>
        <v>-156869.8553128913</v>
      </c>
      <c r="AL79" s="191">
        <f>IF(((SUM($B$59:AL59)+SUM($B$61:AL64))+SUM($B$81:AL81))&lt;0,((SUM($B$59:AL59)+SUM($B$61:AL64))+SUM($B$81:AL81))*0.18-SUM($A$79:AK79),IF(SUM($B$79:AK79)&lt;0,0-SUM($B$79:AK79),0))</f>
        <v>-164054.42649500631</v>
      </c>
      <c r="AM79" s="191">
        <f>IF(((SUM($B$59:AM59)+SUM($B$61:AM64))+SUM($B$81:AM81))&lt;0,((SUM($B$59:AM59)+SUM($B$61:AM64))+SUM($B$81:AM81))*0.18-SUM($A$79:AL79),IF(SUM($B$79:AL79)&lt;0,0-SUM($B$79:AL79),0))</f>
        <v>-171568.04791413061</v>
      </c>
      <c r="AN79" s="191">
        <f>IF(((SUM($B$59:AN59)+SUM($B$61:AN64))+SUM($B$81:AN81))&lt;0,((SUM($B$59:AN59)+SUM($B$61:AN64))+SUM($B$81:AN81))*0.18-SUM($A$79:AM79),IF(SUM($B$79:AM79)&lt;0,0-SUM($B$79:AM79),0))</f>
        <v>-179425.78992809076</v>
      </c>
      <c r="AO79" s="191">
        <f>IF(((SUM($B$59:AO59)+SUM($B$61:AO64))+SUM($B$81:AO81))&lt;0,((SUM($B$59:AO59)+SUM($B$61:AO64))+SUM($B$81:AO81))*0.18-SUM($A$79:AN79),IF(SUM($B$79:AN79)&lt;0,0-SUM($B$79:AN79),0))</f>
        <v>-187643.41311052907</v>
      </c>
      <c r="AP79" s="191">
        <f>IF(((SUM($B$59:AP59)+SUM($B$61:AP64))+SUM($B$81:AP81))&lt;0,((SUM($B$59:AP59)+SUM($B$61:AP64))+SUM($B$81:AP81))*0.18-SUM($A$79:AO79),IF(SUM($B$79:AO79)&lt;0,0-SUM($B$79:AO79),0))</f>
        <v>-196237.39986253157</v>
      </c>
    </row>
    <row r="80" spans="1:45" x14ac:dyDescent="0.2">
      <c r="A80" s="199" t="s">
        <v>310</v>
      </c>
      <c r="B80" s="191">
        <f>-B59*(B39)</f>
        <v>0</v>
      </c>
      <c r="C80" s="191">
        <f t="shared" ref="C80:AP80" si="62">-(C59-B59)*$B$39</f>
        <v>0</v>
      </c>
      <c r="D80" s="191">
        <f t="shared" si="62"/>
        <v>0</v>
      </c>
      <c r="E80" s="191">
        <f t="shared" si="62"/>
        <v>0</v>
      </c>
      <c r="F80" s="191">
        <f t="shared" si="62"/>
        <v>0</v>
      </c>
      <c r="G80" s="191">
        <f t="shared" si="62"/>
        <v>0</v>
      </c>
      <c r="H80" s="191">
        <f t="shared" si="62"/>
        <v>0</v>
      </c>
      <c r="I80" s="191">
        <f t="shared" si="62"/>
        <v>0</v>
      </c>
      <c r="J80" s="191">
        <f t="shared" si="62"/>
        <v>0</v>
      </c>
      <c r="K80" s="191">
        <f t="shared" si="62"/>
        <v>0</v>
      </c>
      <c r="L80" s="191">
        <f t="shared" si="62"/>
        <v>0</v>
      </c>
      <c r="M80" s="191">
        <f t="shared" si="62"/>
        <v>0</v>
      </c>
      <c r="N80" s="191">
        <f t="shared" si="62"/>
        <v>0</v>
      </c>
      <c r="O80" s="191">
        <f t="shared" si="62"/>
        <v>0</v>
      </c>
      <c r="P80" s="191">
        <f t="shared" si="62"/>
        <v>0</v>
      </c>
      <c r="Q80" s="191">
        <f t="shared" si="62"/>
        <v>0</v>
      </c>
      <c r="R80" s="191">
        <f t="shared" si="62"/>
        <v>0</v>
      </c>
      <c r="S80" s="191">
        <f t="shared" si="62"/>
        <v>0</v>
      </c>
      <c r="T80" s="191">
        <f t="shared" si="62"/>
        <v>0</v>
      </c>
      <c r="U80" s="191">
        <f t="shared" si="62"/>
        <v>0</v>
      </c>
      <c r="V80" s="191">
        <f t="shared" si="62"/>
        <v>0</v>
      </c>
      <c r="W80" s="191">
        <f t="shared" si="62"/>
        <v>0</v>
      </c>
      <c r="X80" s="191">
        <f t="shared" si="62"/>
        <v>0</v>
      </c>
      <c r="Y80" s="191">
        <f t="shared" si="62"/>
        <v>0</v>
      </c>
      <c r="Z80" s="191">
        <f t="shared" si="62"/>
        <v>0</v>
      </c>
      <c r="AA80" s="191">
        <f t="shared" si="62"/>
        <v>0</v>
      </c>
      <c r="AB80" s="191">
        <f t="shared" si="62"/>
        <v>0</v>
      </c>
      <c r="AC80" s="191">
        <f t="shared" si="62"/>
        <v>0</v>
      </c>
      <c r="AD80" s="191">
        <f t="shared" si="62"/>
        <v>0</v>
      </c>
      <c r="AE80" s="191">
        <f t="shared" si="62"/>
        <v>0</v>
      </c>
      <c r="AF80" s="191">
        <f t="shared" si="62"/>
        <v>0</v>
      </c>
      <c r="AG80" s="191">
        <f t="shared" si="62"/>
        <v>0</v>
      </c>
      <c r="AH80" s="191">
        <f t="shared" si="62"/>
        <v>0</v>
      </c>
      <c r="AI80" s="191">
        <f t="shared" si="62"/>
        <v>0</v>
      </c>
      <c r="AJ80" s="191">
        <f t="shared" si="62"/>
        <v>0</v>
      </c>
      <c r="AK80" s="191">
        <f t="shared" si="62"/>
        <v>0</v>
      </c>
      <c r="AL80" s="191">
        <f t="shared" si="62"/>
        <v>0</v>
      </c>
      <c r="AM80" s="191">
        <f t="shared" si="62"/>
        <v>0</v>
      </c>
      <c r="AN80" s="191">
        <f t="shared" si="62"/>
        <v>0</v>
      </c>
      <c r="AO80" s="191">
        <f t="shared" si="62"/>
        <v>0</v>
      </c>
      <c r="AP80" s="191">
        <f t="shared" si="62"/>
        <v>0</v>
      </c>
    </row>
    <row r="81" spans="1:44" x14ac:dyDescent="0.2">
      <c r="A81" s="199" t="s">
        <v>551</v>
      </c>
      <c r="B81" s="191">
        <f>-'6.2. Паспорт фин осв ввод'!G24*1000000</f>
        <v>-825870</v>
      </c>
      <c r="C81" s="191">
        <f>-'6.2. Паспорт фин осв ввод'!H24*1000000</f>
        <v>-16027679.470000003</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-16853549.470000003</v>
      </c>
      <c r="AR81" s="203"/>
    </row>
    <row r="82" spans="1:44" x14ac:dyDescent="0.2">
      <c r="A82" s="199" t="s">
        <v>309</v>
      </c>
      <c r="B82" s="191">
        <f t="shared" ref="B82:AO82" si="63">B54-B55</f>
        <v>0</v>
      </c>
      <c r="C82" s="191">
        <f>C54+C55</f>
        <v>0</v>
      </c>
      <c r="D82" s="191">
        <f t="shared" si="63"/>
        <v>0</v>
      </c>
      <c r="E82" s="191">
        <f t="shared" si="63"/>
        <v>0</v>
      </c>
      <c r="F82" s="191">
        <f t="shared" si="63"/>
        <v>0</v>
      </c>
      <c r="G82" s="191">
        <f t="shared" si="63"/>
        <v>0</v>
      </c>
      <c r="H82" s="191">
        <f t="shared" si="63"/>
        <v>0</v>
      </c>
      <c r="I82" s="191">
        <f t="shared" si="63"/>
        <v>0</v>
      </c>
      <c r="J82" s="191">
        <f t="shared" si="63"/>
        <v>0</v>
      </c>
      <c r="K82" s="191">
        <f t="shared" si="63"/>
        <v>0</v>
      </c>
      <c r="L82" s="191">
        <f t="shared" si="63"/>
        <v>0</v>
      </c>
      <c r="M82" s="191">
        <f t="shared" si="63"/>
        <v>0</v>
      </c>
      <c r="N82" s="191">
        <f t="shared" si="63"/>
        <v>0</v>
      </c>
      <c r="O82" s="191">
        <f t="shared" si="63"/>
        <v>0</v>
      </c>
      <c r="P82" s="191">
        <f t="shared" si="63"/>
        <v>0</v>
      </c>
      <c r="Q82" s="191">
        <f t="shared" si="63"/>
        <v>0</v>
      </c>
      <c r="R82" s="191">
        <f t="shared" si="63"/>
        <v>0</v>
      </c>
      <c r="S82" s="191">
        <f t="shared" si="63"/>
        <v>0</v>
      </c>
      <c r="T82" s="191">
        <f t="shared" si="63"/>
        <v>0</v>
      </c>
      <c r="U82" s="191">
        <f t="shared" si="63"/>
        <v>0</v>
      </c>
      <c r="V82" s="191">
        <f t="shared" si="63"/>
        <v>0</v>
      </c>
      <c r="W82" s="191">
        <f t="shared" si="63"/>
        <v>0</v>
      </c>
      <c r="X82" s="191">
        <f t="shared" si="63"/>
        <v>0</v>
      </c>
      <c r="Y82" s="191">
        <f t="shared" si="63"/>
        <v>0</v>
      </c>
      <c r="Z82" s="191">
        <f t="shared" si="63"/>
        <v>0</v>
      </c>
      <c r="AA82" s="191">
        <f t="shared" si="63"/>
        <v>0</v>
      </c>
      <c r="AB82" s="191">
        <f t="shared" si="63"/>
        <v>0</v>
      </c>
      <c r="AC82" s="191">
        <f t="shared" si="63"/>
        <v>0</v>
      </c>
      <c r="AD82" s="191">
        <f t="shared" si="63"/>
        <v>0</v>
      </c>
      <c r="AE82" s="191">
        <f t="shared" si="63"/>
        <v>0</v>
      </c>
      <c r="AF82" s="191">
        <f t="shared" si="63"/>
        <v>0</v>
      </c>
      <c r="AG82" s="191">
        <f t="shared" si="63"/>
        <v>0</v>
      </c>
      <c r="AH82" s="191">
        <f t="shared" si="63"/>
        <v>0</v>
      </c>
      <c r="AI82" s="191">
        <f t="shared" si="63"/>
        <v>0</v>
      </c>
      <c r="AJ82" s="191">
        <f t="shared" si="63"/>
        <v>0</v>
      </c>
      <c r="AK82" s="191">
        <f t="shared" si="63"/>
        <v>0</v>
      </c>
      <c r="AL82" s="191">
        <f t="shared" si="63"/>
        <v>0</v>
      </c>
      <c r="AM82" s="191">
        <f t="shared" si="63"/>
        <v>0</v>
      </c>
      <c r="AN82" s="191">
        <f t="shared" si="63"/>
        <v>0</v>
      </c>
      <c r="AO82" s="191">
        <f t="shared" si="63"/>
        <v>0</v>
      </c>
      <c r="AP82" s="191">
        <f>AP54-AP55</f>
        <v>0</v>
      </c>
    </row>
    <row r="83" spans="1:44" ht="14.25" x14ac:dyDescent="0.2">
      <c r="A83" s="200" t="s">
        <v>308</v>
      </c>
      <c r="B83" s="198">
        <f>SUM(B75:B82)</f>
        <v>-974526.6</v>
      </c>
      <c r="C83" s="198">
        <f t="shared" ref="C83:V83" si="64">SUM(C75:C82)</f>
        <v>-19136609.266102239</v>
      </c>
      <c r="D83" s="198">
        <f t="shared" si="64"/>
        <v>-234611.83592860517</v>
      </c>
      <c r="E83" s="198">
        <f t="shared" si="64"/>
        <v>-245356.95602853503</v>
      </c>
      <c r="F83" s="198">
        <f t="shared" si="64"/>
        <v>-256594.19795814448</v>
      </c>
      <c r="G83" s="198">
        <f t="shared" si="64"/>
        <v>-268346.1006833089</v>
      </c>
      <c r="H83" s="198">
        <f t="shared" si="64"/>
        <v>-280636.23544474237</v>
      </c>
      <c r="I83" s="198">
        <f t="shared" si="64"/>
        <v>-293489.25303573697</v>
      </c>
      <c r="J83" s="198">
        <f t="shared" si="64"/>
        <v>-306930.9332452002</v>
      </c>
      <c r="K83" s="198">
        <f t="shared" si="64"/>
        <v>-320988.23656516848</v>
      </c>
      <c r="L83" s="198">
        <f t="shared" si="64"/>
        <v>-335689.35826649191</v>
      </c>
      <c r="M83" s="198">
        <f t="shared" si="64"/>
        <v>-351063.78495116858</v>
      </c>
      <c r="N83" s="198">
        <f t="shared" si="64"/>
        <v>-367142.35369474965</v>
      </c>
      <c r="O83" s="198">
        <f t="shared" si="64"/>
        <v>-383957.31389744487</v>
      </c>
      <c r="P83" s="198">
        <f t="shared" si="64"/>
        <v>-401542.39196797297</v>
      </c>
      <c r="Q83" s="198">
        <f t="shared" si="64"/>
        <v>-419932.85896990914</v>
      </c>
      <c r="R83" s="198">
        <f t="shared" si="64"/>
        <v>-439165.60136621096</v>
      </c>
      <c r="S83" s="198">
        <f t="shared" si="64"/>
        <v>-459279.19500380405</v>
      </c>
      <c r="T83" s="198">
        <f t="shared" si="64"/>
        <v>-480313.98248663358</v>
      </c>
      <c r="U83" s="198">
        <f t="shared" si="64"/>
        <v>-502312.1540923696</v>
      </c>
      <c r="V83" s="198">
        <f t="shared" si="64"/>
        <v>-525317.83239505836</v>
      </c>
      <c r="W83" s="198">
        <f>SUM(W75:W82)</f>
        <v>-549377.16076345812</v>
      </c>
      <c r="X83" s="198">
        <f>SUM(X75:X82)</f>
        <v>-574538.39591255644</v>
      </c>
      <c r="Y83" s="198">
        <f>SUM(Y75:Y82)</f>
        <v>-600852.00469391397</v>
      </c>
      <c r="Z83" s="198">
        <f>SUM(Z75:Z82)</f>
        <v>-628370.76531894901</v>
      </c>
      <c r="AA83" s="198">
        <f t="shared" ref="AA83:AP83" si="65">SUM(AA75:AA82)</f>
        <v>-657149.87321822508</v>
      </c>
      <c r="AB83" s="198">
        <f t="shared" si="65"/>
        <v>-687247.05174903036</v>
      </c>
      <c r="AC83" s="198">
        <f t="shared" si="65"/>
        <v>-718722.66797332256</v>
      </c>
      <c r="AD83" s="198">
        <f t="shared" si="65"/>
        <v>-751639.85373826022</v>
      </c>
      <c r="AE83" s="198">
        <f t="shared" si="65"/>
        <v>-786064.63230215409</v>
      </c>
      <c r="AF83" s="198">
        <f t="shared" si="65"/>
        <v>-822066.05075984797</v>
      </c>
      <c r="AG83" s="198">
        <f t="shared" si="65"/>
        <v>-859716.31853311206</v>
      </c>
      <c r="AH83" s="198">
        <f t="shared" si="65"/>
        <v>-899090.9522038463</v>
      </c>
      <c r="AI83" s="198">
        <f t="shared" si="65"/>
        <v>-940268.92698057555</v>
      </c>
      <c r="AJ83" s="198">
        <f t="shared" si="65"/>
        <v>-983332.83510204055</v>
      </c>
      <c r="AK83" s="198">
        <f t="shared" si="65"/>
        <v>-1028369.0514956198</v>
      </c>
      <c r="AL83" s="198">
        <f t="shared" si="65"/>
        <v>-1075467.9070228131</v>
      </c>
      <c r="AM83" s="198">
        <f t="shared" si="65"/>
        <v>-1124723.8696593088</v>
      </c>
      <c r="AN83" s="198">
        <f t="shared" si="65"/>
        <v>-1176235.7339730295</v>
      </c>
      <c r="AO83" s="198">
        <f t="shared" si="65"/>
        <v>-1230106.8192801413</v>
      </c>
      <c r="AP83" s="198">
        <f t="shared" si="65"/>
        <v>-1286445.176876599</v>
      </c>
    </row>
    <row r="84" spans="1:44" ht="14.25" x14ac:dyDescent="0.2">
      <c r="A84" s="200" t="s">
        <v>307</v>
      </c>
      <c r="B84" s="198">
        <f>SUM($B$83:B83)</f>
        <v>-974526.6</v>
      </c>
      <c r="C84" s="198">
        <f>SUM($B$83:C83)</f>
        <v>-20111135.866102241</v>
      </c>
      <c r="D84" s="198">
        <f>SUM($B$83:D83)</f>
        <v>-20345747.702030845</v>
      </c>
      <c r="E84" s="198">
        <f>SUM($B$83:E83)</f>
        <v>-20591104.658059381</v>
      </c>
      <c r="F84" s="198">
        <f>SUM($B$83:F83)</f>
        <v>-20847698.856017526</v>
      </c>
      <c r="G84" s="198">
        <f>SUM($B$83:G83)</f>
        <v>-21116044.956700835</v>
      </c>
      <c r="H84" s="198">
        <f>SUM($B$83:H83)</f>
        <v>-21396681.192145579</v>
      </c>
      <c r="I84" s="198">
        <f>SUM($B$83:I83)</f>
        <v>-21690170.445181314</v>
      </c>
      <c r="J84" s="198">
        <f>SUM($B$83:J83)</f>
        <v>-21997101.378426515</v>
      </c>
      <c r="K84" s="198">
        <f>SUM($B$83:K83)</f>
        <v>-22318089.614991684</v>
      </c>
      <c r="L84" s="198">
        <f>SUM($B$83:L83)</f>
        <v>-22653778.973258175</v>
      </c>
      <c r="M84" s="198">
        <f>SUM($B$83:M83)</f>
        <v>-23004842.758209344</v>
      </c>
      <c r="N84" s="198">
        <f>SUM($B$83:N83)</f>
        <v>-23371985.111904092</v>
      </c>
      <c r="O84" s="198">
        <f>SUM($B$83:O83)</f>
        <v>-23755942.425801538</v>
      </c>
      <c r="P84" s="198">
        <f>SUM($B$83:P83)</f>
        <v>-24157484.817769513</v>
      </c>
      <c r="Q84" s="198">
        <f>SUM($B$83:Q83)</f>
        <v>-24577417.676739421</v>
      </c>
      <c r="R84" s="198">
        <f>SUM($B$83:R83)</f>
        <v>-25016583.278105631</v>
      </c>
      <c r="S84" s="198">
        <f>SUM($B$83:S83)</f>
        <v>-25475862.473109435</v>
      </c>
      <c r="T84" s="198">
        <f>SUM($B$83:T83)</f>
        <v>-25956176.455596067</v>
      </c>
      <c r="U84" s="198">
        <f>SUM($B$83:U83)</f>
        <v>-26458488.609688438</v>
      </c>
      <c r="V84" s="198">
        <f>SUM($B$83:V83)</f>
        <v>-26983806.442083497</v>
      </c>
      <c r="W84" s="198">
        <f>SUM($B$83:W83)</f>
        <v>-27533183.602846954</v>
      </c>
      <c r="X84" s="198">
        <f>SUM($B$83:X83)</f>
        <v>-28107721.998759512</v>
      </c>
      <c r="Y84" s="198">
        <f>SUM($B$83:Y83)</f>
        <v>-28708574.003453426</v>
      </c>
      <c r="Z84" s="198">
        <f>SUM($B$83:Z83)</f>
        <v>-29336944.768772375</v>
      </c>
      <c r="AA84" s="198">
        <f>SUM($B$83:AA83)</f>
        <v>-29994094.641990598</v>
      </c>
      <c r="AB84" s="198">
        <f>SUM($B$83:AB83)</f>
        <v>-30681341.69373963</v>
      </c>
      <c r="AC84" s="198">
        <f>SUM($B$83:AC83)</f>
        <v>-31400064.361712951</v>
      </c>
      <c r="AD84" s="198">
        <f>SUM($B$83:AD83)</f>
        <v>-32151704.215451211</v>
      </c>
      <c r="AE84" s="198">
        <f>SUM($B$83:AE83)</f>
        <v>-32937768.847753365</v>
      </c>
      <c r="AF84" s="198">
        <f>SUM($B$83:AF83)</f>
        <v>-33759834.898513213</v>
      </c>
      <c r="AG84" s="198">
        <f>SUM($B$83:AG83)</f>
        <v>-34619551.217046328</v>
      </c>
      <c r="AH84" s="198">
        <f>SUM($B$83:AH83)</f>
        <v>-35518642.169250175</v>
      </c>
      <c r="AI84" s="198">
        <f>SUM($B$83:AI83)</f>
        <v>-36458911.096230753</v>
      </c>
      <c r="AJ84" s="198">
        <f>SUM($B$83:AJ83)</f>
        <v>-37442243.931332797</v>
      </c>
      <c r="AK84" s="198">
        <f>SUM($B$83:AK83)</f>
        <v>-38470612.982828416</v>
      </c>
      <c r="AL84" s="198">
        <f>SUM($B$83:AL83)</f>
        <v>-39546080.889851227</v>
      </c>
      <c r="AM84" s="198">
        <f>SUM($B$83:AM83)</f>
        <v>-40670804.759510539</v>
      </c>
      <c r="AN84" s="198">
        <f>SUM($B$83:AN83)</f>
        <v>-41847040.493483566</v>
      </c>
      <c r="AO84" s="198">
        <f>SUM($B$83:AO83)</f>
        <v>-43077147.312763706</v>
      </c>
      <c r="AP84" s="198">
        <f>SUM($B$83:AP83)</f>
        <v>-44363592.489640303</v>
      </c>
    </row>
    <row r="85" spans="1:44" x14ac:dyDescent="0.2">
      <c r="A85" s="199" t="s">
        <v>552</v>
      </c>
      <c r="B85" s="206">
        <f>1/POWER((1+$B$44),B73)</f>
        <v>0.9128709291752769</v>
      </c>
      <c r="C85" s="206">
        <f t="shared" ref="C85:AP85" si="66">1/POWER((1+$B$44),C73)</f>
        <v>0.7607257743127307</v>
      </c>
      <c r="D85" s="206">
        <f t="shared" si="66"/>
        <v>0.63393814526060899</v>
      </c>
      <c r="E85" s="206">
        <f t="shared" si="66"/>
        <v>0.52828178771717416</v>
      </c>
      <c r="F85" s="206">
        <f t="shared" si="66"/>
        <v>0.44023482309764517</v>
      </c>
      <c r="G85" s="206">
        <f t="shared" si="66"/>
        <v>0.36686235258137107</v>
      </c>
      <c r="H85" s="206">
        <f t="shared" si="66"/>
        <v>0.30571862715114251</v>
      </c>
      <c r="I85" s="206">
        <f t="shared" si="66"/>
        <v>0.25476552262595203</v>
      </c>
      <c r="J85" s="206">
        <f t="shared" si="66"/>
        <v>0.21230460218829345</v>
      </c>
      <c r="K85" s="206">
        <f t="shared" si="66"/>
        <v>0.17692050182357785</v>
      </c>
      <c r="L85" s="206">
        <f t="shared" si="66"/>
        <v>0.14743375151964822</v>
      </c>
      <c r="M85" s="206">
        <f t="shared" si="66"/>
        <v>0.12286145959970685</v>
      </c>
      <c r="N85" s="206">
        <f t="shared" si="66"/>
        <v>0.10238454966642239</v>
      </c>
      <c r="O85" s="206">
        <f t="shared" si="66"/>
        <v>8.5320458055351975E-2</v>
      </c>
      <c r="P85" s="206">
        <f t="shared" si="66"/>
        <v>7.1100381712793329E-2</v>
      </c>
      <c r="Q85" s="206">
        <f t="shared" si="66"/>
        <v>5.9250318093994447E-2</v>
      </c>
      <c r="R85" s="206">
        <f t="shared" si="66"/>
        <v>4.9375265078328692E-2</v>
      </c>
      <c r="S85" s="206">
        <f t="shared" si="66"/>
        <v>4.1146054231940586E-2</v>
      </c>
      <c r="T85" s="206">
        <f t="shared" si="66"/>
        <v>3.4288378526617161E-2</v>
      </c>
      <c r="U85" s="206">
        <f t="shared" si="66"/>
        <v>2.8573648772180955E-2</v>
      </c>
      <c r="V85" s="206">
        <f t="shared" si="66"/>
        <v>2.3811373976817471E-2</v>
      </c>
      <c r="W85" s="206">
        <f t="shared" si="66"/>
        <v>1.9842811647347896E-2</v>
      </c>
      <c r="X85" s="206">
        <f t="shared" si="66"/>
        <v>1.6535676372789913E-2</v>
      </c>
      <c r="Y85" s="206">
        <f t="shared" si="66"/>
        <v>1.377973031065826E-2</v>
      </c>
      <c r="Z85" s="206">
        <f t="shared" si="66"/>
        <v>1.1483108592215211E-2</v>
      </c>
      <c r="AA85" s="206">
        <f t="shared" si="66"/>
        <v>9.5692571601793501E-3</v>
      </c>
      <c r="AB85" s="206">
        <f t="shared" si="66"/>
        <v>7.9743809668161216E-3</v>
      </c>
      <c r="AC85" s="206">
        <f t="shared" si="66"/>
        <v>6.6453174723467663E-3</v>
      </c>
      <c r="AD85" s="206">
        <f t="shared" si="66"/>
        <v>5.5377645602889755E-3</v>
      </c>
      <c r="AE85" s="206">
        <f t="shared" si="66"/>
        <v>4.6148038002408118E-3</v>
      </c>
      <c r="AF85" s="206">
        <f t="shared" si="66"/>
        <v>3.8456698335340087E-3</v>
      </c>
      <c r="AG85" s="206">
        <f t="shared" si="66"/>
        <v>3.2047248612783424E-3</v>
      </c>
      <c r="AH85" s="206">
        <f t="shared" si="66"/>
        <v>2.6706040510652848E-3</v>
      </c>
      <c r="AI85" s="206">
        <f t="shared" si="66"/>
        <v>2.2255033758877387E-3</v>
      </c>
      <c r="AJ85" s="206">
        <f t="shared" si="66"/>
        <v>1.8545861465731151E-3</v>
      </c>
      <c r="AK85" s="206">
        <f t="shared" si="66"/>
        <v>1.5454884554775956E-3</v>
      </c>
      <c r="AL85" s="206">
        <f t="shared" si="66"/>
        <v>1.2879070462313304E-3</v>
      </c>
      <c r="AM85" s="206">
        <f t="shared" si="66"/>
        <v>1.0732558718594418E-3</v>
      </c>
      <c r="AN85" s="206">
        <f t="shared" si="66"/>
        <v>8.9437989321620114E-4</v>
      </c>
      <c r="AO85" s="206">
        <f t="shared" si="66"/>
        <v>7.4531657768016812E-4</v>
      </c>
      <c r="AP85" s="206">
        <f t="shared" si="66"/>
        <v>6.2109714806680657E-4</v>
      </c>
    </row>
    <row r="86" spans="1:44" ht="28.5" x14ac:dyDescent="0.2">
      <c r="A86" s="197" t="s">
        <v>306</v>
      </c>
      <c r="B86" s="198">
        <f>B83*B85</f>
        <v>-889617.00284802343</v>
      </c>
      <c r="C86" s="198">
        <f>C83*C85</f>
        <v>-14557711.901675804</v>
      </c>
      <c r="D86" s="198">
        <f t="shared" ref="D86:AO86" si="67">D83*D85</f>
        <v>-148729.39212476628</v>
      </c>
      <c r="E86" s="198">
        <f t="shared" si="67"/>
        <v>-129617.61135959858</v>
      </c>
      <c r="F86" s="198">
        <f t="shared" si="67"/>
        <v>-112961.70134598587</v>
      </c>
      <c r="G86" s="198">
        <f t="shared" si="67"/>
        <v>-98446.081802716173</v>
      </c>
      <c r="H86" s="198">
        <f t="shared" si="67"/>
        <v>-85795.724629031436</v>
      </c>
      <c r="I86" s="198">
        <f t="shared" si="67"/>
        <v>-74770.942934749808</v>
      </c>
      <c r="J86" s="198">
        <f t="shared" si="67"/>
        <v>-65162.849681903877</v>
      </c>
      <c r="K86" s="198">
        <f t="shared" si="67"/>
        <v>-56789.399892574933</v>
      </c>
      <c r="L86" s="198">
        <f t="shared" si="67"/>
        <v>-49491.941434452136</v>
      </c>
      <c r="M86" s="198">
        <f t="shared" si="67"/>
        <v>-43132.20903169817</v>
      </c>
      <c r="N86" s="198">
        <f t="shared" si="67"/>
        <v>-37589.70454650731</v>
      </c>
      <c r="O86" s="198">
        <f t="shared" si="67"/>
        <v>-32759.413895432557</v>
      </c>
      <c r="P86" s="198">
        <f t="shared" si="67"/>
        <v>-28549.817342790957</v>
      </c>
      <c r="Q86" s="198">
        <f t="shared" si="67"/>
        <v>-24881.155472087627</v>
      </c>
      <c r="R86" s="198">
        <f t="shared" si="67"/>
        <v>-21683.917980740294</v>
      </c>
      <c r="S86" s="198">
        <f t="shared" si="67"/>
        <v>-18897.526665228539</v>
      </c>
      <c r="T86" s="198">
        <f t="shared" si="67"/>
        <v>-16469.187643128658</v>
      </c>
      <c r="U86" s="198">
        <f t="shared" si="67"/>
        <v>-14352.891065033007</v>
      </c>
      <c r="V86" s="198">
        <f t="shared" si="67"/>
        <v>-12508.539363849854</v>
      </c>
      <c r="W86" s="198">
        <f t="shared" si="67"/>
        <v>-10901.187524384064</v>
      </c>
      <c r="X86" s="198">
        <f t="shared" si="67"/>
        <v>-9500.380978551877</v>
      </c>
      <c r="Y86" s="198">
        <f t="shared" si="67"/>
        <v>-8279.5785813005059</v>
      </c>
      <c r="Z86" s="198">
        <f t="shared" si="67"/>
        <v>-7215.649734330872</v>
      </c>
      <c r="AA86" s="198">
        <f t="shared" si="67"/>
        <v>-6288.4361296044526</v>
      </c>
      <c r="AB86" s="198">
        <f t="shared" si="67"/>
        <v>-5480.3698089679619</v>
      </c>
      <c r="AC86" s="198">
        <f t="shared" si="67"/>
        <v>-4776.1403032548042</v>
      </c>
      <c r="AD86" s="198">
        <f t="shared" si="67"/>
        <v>-4162.4045441325261</v>
      </c>
      <c r="AE86" s="198">
        <f t="shared" si="67"/>
        <v>-3627.5340523828772</v>
      </c>
      <c r="AF86" s="198">
        <f t="shared" si="67"/>
        <v>-3161.3946125795846</v>
      </c>
      <c r="AG86" s="198">
        <f t="shared" si="67"/>
        <v>-2755.1542596497547</v>
      </c>
      <c r="AH86" s="198">
        <f t="shared" si="67"/>
        <v>-2401.1159392317363</v>
      </c>
      <c r="AI86" s="198">
        <f t="shared" si="67"/>
        <v>-2092.5716712376125</v>
      </c>
      <c r="AJ86" s="198">
        <f t="shared" si="67"/>
        <v>-1823.6754534507097</v>
      </c>
      <c r="AK86" s="198">
        <f t="shared" si="67"/>
        <v>-1589.3324970569254</v>
      </c>
      <c r="AL86" s="198">
        <f t="shared" si="67"/>
        <v>-1385.1026954503423</v>
      </c>
      <c r="AM86" s="198">
        <f t="shared" si="67"/>
        <v>-1207.1164973323266</v>
      </c>
      <c r="AN86" s="198">
        <f t="shared" si="67"/>
        <v>-1052.0015901478782</v>
      </c>
      <c r="AO86" s="198">
        <f t="shared" si="67"/>
        <v>-916.81900472691188</v>
      </c>
      <c r="AP86" s="198">
        <f>AP83*AP85</f>
        <v>-799.00743050235417</v>
      </c>
    </row>
    <row r="87" spans="1:44" ht="14.25" x14ac:dyDescent="0.2">
      <c r="A87" s="197" t="s">
        <v>305</v>
      </c>
      <c r="B87" s="198">
        <f>SUM($B$86:B86)</f>
        <v>-889617.00284802343</v>
      </c>
      <c r="C87" s="198">
        <f>SUM($B$86:C86)</f>
        <v>-15447328.904523827</v>
      </c>
      <c r="D87" s="198">
        <f>SUM($B$86:D86)</f>
        <v>-15596058.296648594</v>
      </c>
      <c r="E87" s="198">
        <f>SUM($B$86:E86)</f>
        <v>-15725675.908008192</v>
      </c>
      <c r="F87" s="198">
        <f>SUM($B$86:F86)</f>
        <v>-15838637.609354177</v>
      </c>
      <c r="G87" s="198">
        <f>SUM($B$86:G86)</f>
        <v>-15937083.691156894</v>
      </c>
      <c r="H87" s="198">
        <f>SUM($B$86:H86)</f>
        <v>-16022879.415785925</v>
      </c>
      <c r="I87" s="198">
        <f>SUM($B$86:I86)</f>
        <v>-16097650.358720675</v>
      </c>
      <c r="J87" s="198">
        <f>SUM($B$86:J86)</f>
        <v>-16162813.20840258</v>
      </c>
      <c r="K87" s="198">
        <f>SUM($B$86:K86)</f>
        <v>-16219602.608295154</v>
      </c>
      <c r="L87" s="198">
        <f>SUM($B$86:L86)</f>
        <v>-16269094.549729606</v>
      </c>
      <c r="M87" s="198">
        <f>SUM($B$86:M86)</f>
        <v>-16312226.758761303</v>
      </c>
      <c r="N87" s="198">
        <f>SUM($B$86:N86)</f>
        <v>-16349816.463307811</v>
      </c>
      <c r="O87" s="198">
        <f>SUM($B$86:O86)</f>
        <v>-16382575.877203243</v>
      </c>
      <c r="P87" s="198">
        <f>SUM($B$86:P86)</f>
        <v>-16411125.694546035</v>
      </c>
      <c r="Q87" s="198">
        <f>SUM($B$86:Q86)</f>
        <v>-16436006.850018121</v>
      </c>
      <c r="R87" s="198">
        <f>SUM($B$86:R86)</f>
        <v>-16457690.767998861</v>
      </c>
      <c r="S87" s="198">
        <f>SUM($B$86:S86)</f>
        <v>-16476588.29466409</v>
      </c>
      <c r="T87" s="198">
        <f>SUM($B$86:T86)</f>
        <v>-16493057.48230722</v>
      </c>
      <c r="U87" s="198">
        <f>SUM($B$86:U86)</f>
        <v>-16507410.373372253</v>
      </c>
      <c r="V87" s="198">
        <f>SUM($B$86:V86)</f>
        <v>-16519918.912736103</v>
      </c>
      <c r="W87" s="198">
        <f>SUM($B$86:W86)</f>
        <v>-16530820.100260487</v>
      </c>
      <c r="X87" s="198">
        <f>SUM($B$86:X86)</f>
        <v>-16540320.481239039</v>
      </c>
      <c r="Y87" s="198">
        <f>SUM($B$86:Y86)</f>
        <v>-16548600.059820339</v>
      </c>
      <c r="Z87" s="198">
        <f>SUM($B$86:Z86)</f>
        <v>-16555815.70955467</v>
      </c>
      <c r="AA87" s="198">
        <f>SUM($B$86:AA86)</f>
        <v>-16562104.145684274</v>
      </c>
      <c r="AB87" s="198">
        <f>SUM($B$86:AB86)</f>
        <v>-16567584.515493242</v>
      </c>
      <c r="AC87" s="198">
        <f>SUM($B$86:AC86)</f>
        <v>-16572360.655796496</v>
      </c>
      <c r="AD87" s="198">
        <f>SUM($B$86:AD86)</f>
        <v>-16576523.060340628</v>
      </c>
      <c r="AE87" s="198">
        <f>SUM($B$86:AE86)</f>
        <v>-16580150.594393011</v>
      </c>
      <c r="AF87" s="198">
        <f>SUM($B$86:AF86)</f>
        <v>-16583311.98900559</v>
      </c>
      <c r="AG87" s="198">
        <f>SUM($B$86:AG86)</f>
        <v>-16586067.14326524</v>
      </c>
      <c r="AH87" s="198">
        <f>SUM($B$86:AH86)</f>
        <v>-16588468.259204471</v>
      </c>
      <c r="AI87" s="198">
        <f>SUM($B$86:AI86)</f>
        <v>-16590560.83087571</v>
      </c>
      <c r="AJ87" s="198">
        <f>SUM($B$86:AJ86)</f>
        <v>-16592384.50632916</v>
      </c>
      <c r="AK87" s="198">
        <f>SUM($B$86:AK86)</f>
        <v>-16593973.838826217</v>
      </c>
      <c r="AL87" s="198">
        <f>SUM($B$86:AL86)</f>
        <v>-16595358.941521667</v>
      </c>
      <c r="AM87" s="198">
        <f>SUM($B$86:AM86)</f>
        <v>-16596566.058018999</v>
      </c>
      <c r="AN87" s="198">
        <f>SUM($B$86:AN86)</f>
        <v>-16597618.059609147</v>
      </c>
      <c r="AO87" s="198">
        <f>SUM($B$86:AO86)</f>
        <v>-16598534.878613874</v>
      </c>
      <c r="AP87" s="198">
        <f>SUM($B$86:AP86)</f>
        <v>-16599333.886044377</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8">IF(AND(C84&gt;0,B84&lt;0),(C74-(C84/(C84-B84))),0)</f>
        <v>0</v>
      </c>
      <c r="D89" s="208">
        <f t="shared" si="68"/>
        <v>0</v>
      </c>
      <c r="E89" s="208">
        <f t="shared" si="68"/>
        <v>0</v>
      </c>
      <c r="F89" s="208">
        <f t="shared" si="68"/>
        <v>0</v>
      </c>
      <c r="G89" s="208">
        <f t="shared" si="68"/>
        <v>0</v>
      </c>
      <c r="H89" s="208">
        <f>IF(AND(H84&gt;0,G84&lt;0),(H74-(H84/(H84-G84))),0)</f>
        <v>0</v>
      </c>
      <c r="I89" s="208">
        <f t="shared" si="68"/>
        <v>0</v>
      </c>
      <c r="J89" s="208">
        <f t="shared" si="68"/>
        <v>0</v>
      </c>
      <c r="K89" s="208">
        <f t="shared" si="68"/>
        <v>0</v>
      </c>
      <c r="L89" s="208">
        <f t="shared" si="68"/>
        <v>0</v>
      </c>
      <c r="M89" s="208">
        <f t="shared" si="68"/>
        <v>0</v>
      </c>
      <c r="N89" s="208">
        <f t="shared" si="68"/>
        <v>0</v>
      </c>
      <c r="O89" s="208">
        <f t="shared" si="68"/>
        <v>0</v>
      </c>
      <c r="P89" s="208">
        <f t="shared" si="68"/>
        <v>0</v>
      </c>
      <c r="Q89" s="208">
        <f t="shared" si="68"/>
        <v>0</v>
      </c>
      <c r="R89" s="208">
        <f t="shared" si="68"/>
        <v>0</v>
      </c>
      <c r="S89" s="208">
        <f t="shared" si="68"/>
        <v>0</v>
      </c>
      <c r="T89" s="208">
        <f t="shared" si="68"/>
        <v>0</v>
      </c>
      <c r="U89" s="208">
        <f t="shared" si="68"/>
        <v>0</v>
      </c>
      <c r="V89" s="208">
        <f t="shared" si="68"/>
        <v>0</v>
      </c>
      <c r="W89" s="208">
        <f t="shared" si="68"/>
        <v>0</v>
      </c>
      <c r="X89" s="208">
        <f t="shared" si="68"/>
        <v>0</v>
      </c>
      <c r="Y89" s="208">
        <f t="shared" si="68"/>
        <v>0</v>
      </c>
      <c r="Z89" s="208">
        <f t="shared" si="68"/>
        <v>0</v>
      </c>
      <c r="AA89" s="208">
        <f t="shared" si="68"/>
        <v>0</v>
      </c>
      <c r="AB89" s="208">
        <f t="shared" si="68"/>
        <v>0</v>
      </c>
      <c r="AC89" s="208">
        <f t="shared" si="68"/>
        <v>0</v>
      </c>
      <c r="AD89" s="208">
        <f t="shared" si="68"/>
        <v>0</v>
      </c>
      <c r="AE89" s="208">
        <f t="shared" si="68"/>
        <v>0</v>
      </c>
      <c r="AF89" s="208">
        <f t="shared" si="68"/>
        <v>0</v>
      </c>
      <c r="AG89" s="208">
        <f t="shared" si="68"/>
        <v>0</v>
      </c>
      <c r="AH89" s="208">
        <f t="shared" si="68"/>
        <v>0</v>
      </c>
      <c r="AI89" s="208">
        <f t="shared" si="68"/>
        <v>0</v>
      </c>
      <c r="AJ89" s="208">
        <f t="shared" si="68"/>
        <v>0</v>
      </c>
      <c r="AK89" s="208">
        <f t="shared" si="68"/>
        <v>0</v>
      </c>
      <c r="AL89" s="208">
        <f t="shared" si="68"/>
        <v>0</v>
      </c>
      <c r="AM89" s="208">
        <f t="shared" si="68"/>
        <v>0</v>
      </c>
      <c r="AN89" s="208">
        <f t="shared" si="68"/>
        <v>0</v>
      </c>
      <c r="AO89" s="208">
        <f t="shared" si="68"/>
        <v>0</v>
      </c>
      <c r="AP89" s="208">
        <f t="shared" si="68"/>
        <v>0</v>
      </c>
    </row>
    <row r="90" spans="1:44" ht="15" thickBot="1" x14ac:dyDescent="0.25">
      <c r="A90" s="209" t="s">
        <v>302</v>
      </c>
      <c r="B90" s="210">
        <f t="shared" ref="B90:AP90" si="69">IF(AND(B87&gt;0,A87&lt;0),(B74-(B87/(B87-A87))),0)</f>
        <v>0</v>
      </c>
      <c r="C90" s="210">
        <f t="shared" si="69"/>
        <v>0</v>
      </c>
      <c r="D90" s="210">
        <f t="shared" si="69"/>
        <v>0</v>
      </c>
      <c r="E90" s="210">
        <f t="shared" si="69"/>
        <v>0</v>
      </c>
      <c r="F90" s="210">
        <f t="shared" si="69"/>
        <v>0</v>
      </c>
      <c r="G90" s="210">
        <f t="shared" si="69"/>
        <v>0</v>
      </c>
      <c r="H90" s="210">
        <f t="shared" si="69"/>
        <v>0</v>
      </c>
      <c r="I90" s="210">
        <f t="shared" si="69"/>
        <v>0</v>
      </c>
      <c r="J90" s="210">
        <f t="shared" si="69"/>
        <v>0</v>
      </c>
      <c r="K90" s="210">
        <f t="shared" si="69"/>
        <v>0</v>
      </c>
      <c r="L90" s="210">
        <f t="shared" si="69"/>
        <v>0</v>
      </c>
      <c r="M90" s="210">
        <f t="shared" si="69"/>
        <v>0</v>
      </c>
      <c r="N90" s="210">
        <f t="shared" si="69"/>
        <v>0</v>
      </c>
      <c r="O90" s="210">
        <f t="shared" si="69"/>
        <v>0</v>
      </c>
      <c r="P90" s="210">
        <f t="shared" si="69"/>
        <v>0</v>
      </c>
      <c r="Q90" s="210">
        <f t="shared" si="69"/>
        <v>0</v>
      </c>
      <c r="R90" s="210">
        <f t="shared" si="69"/>
        <v>0</v>
      </c>
      <c r="S90" s="210">
        <f t="shared" si="69"/>
        <v>0</v>
      </c>
      <c r="T90" s="210">
        <f t="shared" si="69"/>
        <v>0</v>
      </c>
      <c r="U90" s="210">
        <f t="shared" si="69"/>
        <v>0</v>
      </c>
      <c r="V90" s="210">
        <f t="shared" si="69"/>
        <v>0</v>
      </c>
      <c r="W90" s="210">
        <f t="shared" si="69"/>
        <v>0</v>
      </c>
      <c r="X90" s="210">
        <f t="shared" si="69"/>
        <v>0</v>
      </c>
      <c r="Y90" s="210">
        <f t="shared" si="69"/>
        <v>0</v>
      </c>
      <c r="Z90" s="210">
        <f t="shared" si="69"/>
        <v>0</v>
      </c>
      <c r="AA90" s="210">
        <f t="shared" si="69"/>
        <v>0</v>
      </c>
      <c r="AB90" s="210">
        <f t="shared" si="69"/>
        <v>0</v>
      </c>
      <c r="AC90" s="210">
        <f t="shared" si="69"/>
        <v>0</v>
      </c>
      <c r="AD90" s="210">
        <f t="shared" si="69"/>
        <v>0</v>
      </c>
      <c r="AE90" s="210">
        <f t="shared" si="69"/>
        <v>0</v>
      </c>
      <c r="AF90" s="210">
        <f t="shared" si="69"/>
        <v>0</v>
      </c>
      <c r="AG90" s="210">
        <f t="shared" si="69"/>
        <v>0</v>
      </c>
      <c r="AH90" s="210">
        <f t="shared" si="69"/>
        <v>0</v>
      </c>
      <c r="AI90" s="210">
        <f t="shared" si="69"/>
        <v>0</v>
      </c>
      <c r="AJ90" s="210">
        <f t="shared" si="69"/>
        <v>0</v>
      </c>
      <c r="AK90" s="210">
        <f t="shared" si="69"/>
        <v>0</v>
      </c>
      <c r="AL90" s="210">
        <f t="shared" si="69"/>
        <v>0</v>
      </c>
      <c r="AM90" s="210">
        <f t="shared" si="69"/>
        <v>0</v>
      </c>
      <c r="AN90" s="210">
        <f t="shared" si="69"/>
        <v>0</v>
      </c>
      <c r="AO90" s="210">
        <f t="shared" si="69"/>
        <v>0</v>
      </c>
      <c r="AP90" s="210">
        <f t="shared" si="69"/>
        <v>0</v>
      </c>
    </row>
    <row r="91" spans="1:44" x14ac:dyDescent="0.2">
      <c r="B91" s="211">
        <v>2023</v>
      </c>
      <c r="C91" s="211">
        <f>B91+1</f>
        <v>2024</v>
      </c>
      <c r="D91" s="145">
        <f t="shared" ref="D91:AP91" si="70">C91+1</f>
        <v>2025</v>
      </c>
      <c r="E91" s="145">
        <f t="shared" si="70"/>
        <v>2026</v>
      </c>
      <c r="F91" s="145">
        <f t="shared" si="70"/>
        <v>2027</v>
      </c>
      <c r="G91" s="145">
        <f t="shared" si="70"/>
        <v>2028</v>
      </c>
      <c r="H91" s="145">
        <f t="shared" si="70"/>
        <v>2029</v>
      </c>
      <c r="I91" s="145">
        <f t="shared" si="70"/>
        <v>2030</v>
      </c>
      <c r="J91" s="145">
        <f t="shared" si="70"/>
        <v>2031</v>
      </c>
      <c r="K91" s="145">
        <f t="shared" si="70"/>
        <v>2032</v>
      </c>
      <c r="L91" s="145">
        <f t="shared" si="70"/>
        <v>2033</v>
      </c>
      <c r="M91" s="145">
        <f t="shared" si="70"/>
        <v>2034</v>
      </c>
      <c r="N91" s="145">
        <f t="shared" si="70"/>
        <v>2035</v>
      </c>
      <c r="O91" s="145">
        <f t="shared" si="70"/>
        <v>2036</v>
      </c>
      <c r="P91" s="145">
        <f t="shared" si="70"/>
        <v>2037</v>
      </c>
      <c r="Q91" s="145">
        <f t="shared" si="70"/>
        <v>2038</v>
      </c>
      <c r="R91" s="145">
        <f t="shared" si="70"/>
        <v>2039</v>
      </c>
      <c r="S91" s="145">
        <f t="shared" si="70"/>
        <v>2040</v>
      </c>
      <c r="T91" s="145">
        <f t="shared" si="70"/>
        <v>2041</v>
      </c>
      <c r="U91" s="145">
        <f t="shared" si="70"/>
        <v>2042</v>
      </c>
      <c r="V91" s="145">
        <f t="shared" si="70"/>
        <v>2043</v>
      </c>
      <c r="W91" s="145">
        <f t="shared" si="70"/>
        <v>2044</v>
      </c>
      <c r="X91" s="145">
        <f t="shared" si="70"/>
        <v>2045</v>
      </c>
      <c r="Y91" s="145">
        <f t="shared" si="70"/>
        <v>2046</v>
      </c>
      <c r="Z91" s="145">
        <f t="shared" si="70"/>
        <v>2047</v>
      </c>
      <c r="AA91" s="145">
        <f t="shared" si="70"/>
        <v>2048</v>
      </c>
      <c r="AB91" s="145">
        <f t="shared" si="70"/>
        <v>2049</v>
      </c>
      <c r="AC91" s="145">
        <f t="shared" si="70"/>
        <v>2050</v>
      </c>
      <c r="AD91" s="145">
        <f t="shared" si="70"/>
        <v>2051</v>
      </c>
      <c r="AE91" s="145">
        <f t="shared" si="70"/>
        <v>2052</v>
      </c>
      <c r="AF91" s="145">
        <f t="shared" si="70"/>
        <v>2053</v>
      </c>
      <c r="AG91" s="145">
        <f t="shared" si="70"/>
        <v>2054</v>
      </c>
      <c r="AH91" s="145">
        <f t="shared" si="70"/>
        <v>2055</v>
      </c>
      <c r="AI91" s="145">
        <f t="shared" si="70"/>
        <v>2056</v>
      </c>
      <c r="AJ91" s="145">
        <f t="shared" si="70"/>
        <v>2057</v>
      </c>
      <c r="AK91" s="145">
        <f t="shared" si="70"/>
        <v>2058</v>
      </c>
      <c r="AL91" s="145">
        <f t="shared" si="70"/>
        <v>2059</v>
      </c>
      <c r="AM91" s="145">
        <f t="shared" si="70"/>
        <v>2060</v>
      </c>
      <c r="AN91" s="145">
        <f t="shared" si="70"/>
        <v>2061</v>
      </c>
      <c r="AO91" s="145">
        <f t="shared" si="70"/>
        <v>2062</v>
      </c>
      <c r="AP91" s="145">
        <f t="shared" si="70"/>
        <v>2063</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2" t="s">
        <v>553</v>
      </c>
      <c r="B97" s="372"/>
      <c r="C97" s="372"/>
      <c r="D97" s="372"/>
      <c r="E97" s="372"/>
      <c r="F97" s="372"/>
      <c r="G97" s="372"/>
      <c r="H97" s="372"/>
      <c r="I97" s="372"/>
      <c r="J97" s="372"/>
      <c r="K97" s="372"/>
      <c r="L97" s="372"/>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x14ac:dyDescent="0.2">
      <c r="C98" s="214"/>
    </row>
    <row r="99" spans="1:71" s="220" customFormat="1" ht="16.5" hidden="1" thickTop="1" x14ac:dyDescent="0.2">
      <c r="A99" s="215" t="s">
        <v>554</v>
      </c>
      <c r="B99" s="216">
        <f>B81*B85</f>
        <v>-753912.71427798597</v>
      </c>
      <c r="C99" s="217">
        <f>C81*C85</f>
        <v>-12192668.875252008</v>
      </c>
      <c r="D99" s="217">
        <f t="shared" ref="D99:AP99" si="71">D81*D85</f>
        <v>0</v>
      </c>
      <c r="E99" s="217">
        <f t="shared" si="71"/>
        <v>0</v>
      </c>
      <c r="F99" s="217">
        <f t="shared" si="71"/>
        <v>0</v>
      </c>
      <c r="G99" s="217">
        <f t="shared" si="71"/>
        <v>0</v>
      </c>
      <c r="H99" s="217">
        <f t="shared" si="71"/>
        <v>0</v>
      </c>
      <c r="I99" s="217">
        <f t="shared" si="71"/>
        <v>0</v>
      </c>
      <c r="J99" s="217">
        <f>J81*J85</f>
        <v>0</v>
      </c>
      <c r="K99" s="217">
        <f t="shared" si="71"/>
        <v>0</v>
      </c>
      <c r="L99" s="217">
        <f>L81*L85</f>
        <v>0</v>
      </c>
      <c r="M99" s="217">
        <f t="shared" si="71"/>
        <v>0</v>
      </c>
      <c r="N99" s="217">
        <f t="shared" si="71"/>
        <v>0</v>
      </c>
      <c r="O99" s="217">
        <f t="shared" si="71"/>
        <v>0</v>
      </c>
      <c r="P99" s="217">
        <f t="shared" si="71"/>
        <v>0</v>
      </c>
      <c r="Q99" s="217">
        <f t="shared" si="71"/>
        <v>0</v>
      </c>
      <c r="R99" s="217">
        <f t="shared" si="71"/>
        <v>0</v>
      </c>
      <c r="S99" s="217">
        <f t="shared" si="71"/>
        <v>0</v>
      </c>
      <c r="T99" s="217">
        <f t="shared" si="71"/>
        <v>0</v>
      </c>
      <c r="U99" s="217">
        <f t="shared" si="71"/>
        <v>0</v>
      </c>
      <c r="V99" s="217">
        <f t="shared" si="71"/>
        <v>0</v>
      </c>
      <c r="W99" s="217">
        <f t="shared" si="71"/>
        <v>0</v>
      </c>
      <c r="X99" s="217">
        <f t="shared" si="71"/>
        <v>0</v>
      </c>
      <c r="Y99" s="217">
        <f t="shared" si="71"/>
        <v>0</v>
      </c>
      <c r="Z99" s="217">
        <f t="shared" si="71"/>
        <v>0</v>
      </c>
      <c r="AA99" s="217">
        <f t="shared" si="71"/>
        <v>0</v>
      </c>
      <c r="AB99" s="217">
        <f t="shared" si="71"/>
        <v>0</v>
      </c>
      <c r="AC99" s="217">
        <f t="shared" si="71"/>
        <v>0</v>
      </c>
      <c r="AD99" s="217">
        <f t="shared" si="71"/>
        <v>0</v>
      </c>
      <c r="AE99" s="217">
        <f t="shared" si="71"/>
        <v>0</v>
      </c>
      <c r="AF99" s="217">
        <f t="shared" si="71"/>
        <v>0</v>
      </c>
      <c r="AG99" s="217">
        <f t="shared" si="71"/>
        <v>0</v>
      </c>
      <c r="AH99" s="217">
        <f t="shared" si="71"/>
        <v>0</v>
      </c>
      <c r="AI99" s="217">
        <f t="shared" si="71"/>
        <v>0</v>
      </c>
      <c r="AJ99" s="217">
        <f t="shared" si="71"/>
        <v>0</v>
      </c>
      <c r="AK99" s="217">
        <f t="shared" si="71"/>
        <v>0</v>
      </c>
      <c r="AL99" s="217">
        <f t="shared" si="71"/>
        <v>0</v>
      </c>
      <c r="AM99" s="217">
        <f t="shared" si="71"/>
        <v>0</v>
      </c>
      <c r="AN99" s="217">
        <f t="shared" si="71"/>
        <v>0</v>
      </c>
      <c r="AO99" s="217">
        <f t="shared" si="71"/>
        <v>0</v>
      </c>
      <c r="AP99" s="217">
        <f t="shared" si="71"/>
        <v>0</v>
      </c>
      <c r="AQ99" s="218">
        <f>SUM(B99:AP99)</f>
        <v>-12946581.589529995</v>
      </c>
      <c r="AR99" s="219"/>
      <c r="AS99" s="219"/>
    </row>
    <row r="100" spans="1:71" s="223" customFormat="1" hidden="1" x14ac:dyDescent="0.2">
      <c r="A100" s="221">
        <f>AQ99</f>
        <v>-12946581.589529995</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-16599333.886044377</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-0.28214029095281745</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-16.269094549729608</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2">C107+1</f>
        <v>2018</v>
      </c>
      <c r="E107" s="235">
        <f t="shared" si="72"/>
        <v>2019</v>
      </c>
      <c r="F107" s="235">
        <f t="shared" si="72"/>
        <v>2020</v>
      </c>
      <c r="G107" s="235">
        <f t="shared" si="72"/>
        <v>2021</v>
      </c>
      <c r="H107" s="235">
        <f t="shared" si="72"/>
        <v>2022</v>
      </c>
      <c r="I107" s="235">
        <f t="shared" si="72"/>
        <v>2023</v>
      </c>
      <c r="J107" s="235">
        <f t="shared" si="72"/>
        <v>2024</v>
      </c>
      <c r="K107" s="235">
        <f t="shared" si="72"/>
        <v>2025</v>
      </c>
      <c r="L107" s="235">
        <f t="shared" si="72"/>
        <v>2026</v>
      </c>
      <c r="M107" s="235">
        <f t="shared" si="72"/>
        <v>2027</v>
      </c>
      <c r="N107" s="235">
        <f t="shared" si="72"/>
        <v>2028</v>
      </c>
      <c r="O107" s="235">
        <f t="shared" si="72"/>
        <v>2029</v>
      </c>
      <c r="P107" s="235">
        <f t="shared" si="72"/>
        <v>2030</v>
      </c>
      <c r="Q107" s="235">
        <f t="shared" si="72"/>
        <v>2031</v>
      </c>
      <c r="R107" s="235">
        <f t="shared" si="72"/>
        <v>2032</v>
      </c>
      <c r="S107" s="235">
        <f t="shared" si="72"/>
        <v>2033</v>
      </c>
      <c r="T107" s="235">
        <f t="shared" si="72"/>
        <v>2034</v>
      </c>
      <c r="U107" s="235">
        <f t="shared" si="72"/>
        <v>2035</v>
      </c>
      <c r="V107" s="235">
        <f t="shared" si="72"/>
        <v>2036</v>
      </c>
      <c r="W107" s="235">
        <f t="shared" si="72"/>
        <v>2037</v>
      </c>
      <c r="X107" s="235">
        <f t="shared" si="72"/>
        <v>2038</v>
      </c>
      <c r="Y107" s="235">
        <f t="shared" si="72"/>
        <v>2039</v>
      </c>
      <c r="Z107" s="235">
        <f t="shared" si="72"/>
        <v>2040</v>
      </c>
      <c r="AA107" s="235">
        <f t="shared" si="72"/>
        <v>2041</v>
      </c>
      <c r="AB107" s="235">
        <f t="shared" si="72"/>
        <v>2042</v>
      </c>
      <c r="AC107" s="235">
        <f t="shared" si="72"/>
        <v>2043</v>
      </c>
      <c r="AD107" s="235">
        <f t="shared" si="72"/>
        <v>2044</v>
      </c>
      <c r="AE107" s="235">
        <f t="shared" si="72"/>
        <v>2045</v>
      </c>
      <c r="AF107" s="235">
        <f t="shared" si="72"/>
        <v>2046</v>
      </c>
      <c r="AG107" s="235">
        <f t="shared" si="72"/>
        <v>2047</v>
      </c>
      <c r="AH107" s="235">
        <f t="shared" si="72"/>
        <v>2048</v>
      </c>
      <c r="AI107" s="235">
        <f t="shared" si="72"/>
        <v>2049</v>
      </c>
      <c r="AJ107" s="235">
        <f t="shared" si="72"/>
        <v>2050</v>
      </c>
      <c r="AK107" s="235">
        <f t="shared" si="72"/>
        <v>2051</v>
      </c>
      <c r="AL107" s="235">
        <f t="shared" si="72"/>
        <v>2052</v>
      </c>
      <c r="AM107" s="235">
        <f t="shared" si="72"/>
        <v>2053</v>
      </c>
      <c r="AN107" s="235">
        <f t="shared" si="72"/>
        <v>2054</v>
      </c>
      <c r="AO107" s="235">
        <f t="shared" si="72"/>
        <v>2055</v>
      </c>
      <c r="AP107" s="235">
        <f t="shared" si="72"/>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3">D109*$B$111*$B$112*1000</f>
        <v>0</v>
      </c>
      <c r="E108" s="237">
        <f>E109*$B$111*$B$112*1000</f>
        <v>0</v>
      </c>
      <c r="F108" s="237">
        <f t="shared" si="73"/>
        <v>0</v>
      </c>
      <c r="G108" s="237">
        <f t="shared" si="73"/>
        <v>0</v>
      </c>
      <c r="H108" s="237">
        <f t="shared" si="73"/>
        <v>0</v>
      </c>
      <c r="I108" s="237">
        <f t="shared" si="73"/>
        <v>0</v>
      </c>
      <c r="J108" s="237">
        <f t="shared" si="73"/>
        <v>0</v>
      </c>
      <c r="K108" s="237">
        <f t="shared" si="73"/>
        <v>0</v>
      </c>
      <c r="L108" s="237">
        <f t="shared" si="73"/>
        <v>0</v>
      </c>
      <c r="M108" s="237">
        <f t="shared" si="73"/>
        <v>0</v>
      </c>
      <c r="N108" s="237">
        <f t="shared" si="73"/>
        <v>0</v>
      </c>
      <c r="O108" s="237">
        <f t="shared" si="73"/>
        <v>0</v>
      </c>
      <c r="P108" s="237">
        <f t="shared" si="73"/>
        <v>0</v>
      </c>
      <c r="Q108" s="237">
        <f t="shared" si="73"/>
        <v>0</v>
      </c>
      <c r="R108" s="237">
        <f t="shared" si="73"/>
        <v>0</v>
      </c>
      <c r="S108" s="237">
        <f t="shared" si="73"/>
        <v>0</v>
      </c>
      <c r="T108" s="237">
        <f t="shared" si="73"/>
        <v>0</v>
      </c>
      <c r="U108" s="237">
        <f t="shared" si="73"/>
        <v>0</v>
      </c>
      <c r="V108" s="237">
        <f t="shared" si="73"/>
        <v>0</v>
      </c>
      <c r="W108" s="237">
        <f t="shared" si="73"/>
        <v>0</v>
      </c>
      <c r="X108" s="237">
        <f t="shared" si="73"/>
        <v>0</v>
      </c>
      <c r="Y108" s="237">
        <f t="shared" si="73"/>
        <v>0</v>
      </c>
      <c r="Z108" s="237">
        <f t="shared" si="73"/>
        <v>0</v>
      </c>
      <c r="AA108" s="237">
        <f t="shared" si="73"/>
        <v>0</v>
      </c>
      <c r="AB108" s="237">
        <f t="shared" si="73"/>
        <v>0</v>
      </c>
      <c r="AC108" s="237">
        <f t="shared" si="73"/>
        <v>0</v>
      </c>
      <c r="AD108" s="237">
        <f t="shared" si="73"/>
        <v>0</v>
      </c>
      <c r="AE108" s="237">
        <f t="shared" si="73"/>
        <v>0</v>
      </c>
      <c r="AF108" s="237">
        <f t="shared" si="73"/>
        <v>0</v>
      </c>
      <c r="AG108" s="237">
        <f t="shared" si="73"/>
        <v>0</v>
      </c>
      <c r="AH108" s="237">
        <f t="shared" si="73"/>
        <v>0</v>
      </c>
      <c r="AI108" s="237">
        <f t="shared" si="73"/>
        <v>0</v>
      </c>
      <c r="AJ108" s="237">
        <f t="shared" si="73"/>
        <v>0</v>
      </c>
      <c r="AK108" s="237">
        <f t="shared" si="73"/>
        <v>0</v>
      </c>
      <c r="AL108" s="237">
        <f t="shared" si="73"/>
        <v>0</v>
      </c>
      <c r="AM108" s="237">
        <f t="shared" si="73"/>
        <v>0</v>
      </c>
      <c r="AN108" s="237">
        <f t="shared" si="73"/>
        <v>0</v>
      </c>
      <c r="AO108" s="237">
        <f t="shared" si="73"/>
        <v>0</v>
      </c>
      <c r="AP108" s="237">
        <f t="shared" si="73"/>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4">D109+$I$120*E113</f>
        <v>0</v>
      </c>
      <c r="F109" s="235">
        <f t="shared" si="74"/>
        <v>0</v>
      </c>
      <c r="G109" s="235">
        <f t="shared" si="74"/>
        <v>0</v>
      </c>
      <c r="H109" s="235">
        <f t="shared" si="74"/>
        <v>0</v>
      </c>
      <c r="I109" s="235">
        <f t="shared" si="74"/>
        <v>0</v>
      </c>
      <c r="J109" s="235">
        <f t="shared" si="74"/>
        <v>0</v>
      </c>
      <c r="K109" s="235">
        <f t="shared" si="74"/>
        <v>0</v>
      </c>
      <c r="L109" s="235">
        <f t="shared" si="74"/>
        <v>0</v>
      </c>
      <c r="M109" s="235">
        <f t="shared" si="74"/>
        <v>0</v>
      </c>
      <c r="N109" s="235">
        <f t="shared" si="74"/>
        <v>0</v>
      </c>
      <c r="O109" s="235">
        <f t="shared" si="74"/>
        <v>0</v>
      </c>
      <c r="P109" s="235">
        <f t="shared" si="74"/>
        <v>0</v>
      </c>
      <c r="Q109" s="235">
        <f t="shared" si="74"/>
        <v>0</v>
      </c>
      <c r="R109" s="235">
        <f t="shared" si="74"/>
        <v>0</v>
      </c>
      <c r="S109" s="235">
        <f t="shared" si="74"/>
        <v>0</v>
      </c>
      <c r="T109" s="235">
        <f t="shared" si="74"/>
        <v>0</v>
      </c>
      <c r="U109" s="235">
        <f t="shared" si="74"/>
        <v>0</v>
      </c>
      <c r="V109" s="235">
        <f t="shared" si="74"/>
        <v>0</v>
      </c>
      <c r="W109" s="235">
        <f t="shared" si="74"/>
        <v>0</v>
      </c>
      <c r="X109" s="235">
        <f t="shared" si="74"/>
        <v>0</v>
      </c>
      <c r="Y109" s="235">
        <f t="shared" si="74"/>
        <v>0</v>
      </c>
      <c r="Z109" s="235">
        <f t="shared" si="74"/>
        <v>0</v>
      </c>
      <c r="AA109" s="235">
        <f t="shared" si="74"/>
        <v>0</v>
      </c>
      <c r="AB109" s="235">
        <f t="shared" si="74"/>
        <v>0</v>
      </c>
      <c r="AC109" s="235">
        <f t="shared" si="74"/>
        <v>0</v>
      </c>
      <c r="AD109" s="235">
        <f t="shared" si="74"/>
        <v>0</v>
      </c>
      <c r="AE109" s="235">
        <f t="shared" si="74"/>
        <v>0</v>
      </c>
      <c r="AF109" s="235">
        <f t="shared" si="74"/>
        <v>0</v>
      </c>
      <c r="AG109" s="235">
        <f t="shared" si="74"/>
        <v>0</v>
      </c>
      <c r="AH109" s="235">
        <f t="shared" si="74"/>
        <v>0</v>
      </c>
      <c r="AI109" s="235">
        <f t="shared" si="74"/>
        <v>0</v>
      </c>
      <c r="AJ109" s="235">
        <f t="shared" si="74"/>
        <v>0</v>
      </c>
      <c r="AK109" s="235">
        <f t="shared" si="74"/>
        <v>0</v>
      </c>
      <c r="AL109" s="235">
        <f t="shared" si="74"/>
        <v>0</v>
      </c>
      <c r="AM109" s="235">
        <f t="shared" si="74"/>
        <v>0</v>
      </c>
      <c r="AN109" s="235">
        <f t="shared" si="74"/>
        <v>0</v>
      </c>
      <c r="AO109" s="235">
        <f t="shared" si="74"/>
        <v>0</v>
      </c>
      <c r="AP109" s="235">
        <f t="shared" si="74"/>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60" t="s">
        <v>567</v>
      </c>
      <c r="C116" s="361"/>
      <c r="D116" s="360" t="s">
        <v>568</v>
      </c>
      <c r="E116" s="361"/>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607</v>
      </c>
      <c r="B122" s="248">
        <f>'6.2. Паспорт фин осв ввод'!D24</f>
        <v>16.853549470000001</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16853549.470000003</v>
      </c>
      <c r="C126" s="147">
        <f>'6.2. Паспорт фин осв ввод'!D31*1000000*1.2</f>
        <v>660000</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7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7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7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7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7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71" hidden="1" x14ac:dyDescent="0.2">
      <c r="A134" s="247" t="s">
        <v>581</v>
      </c>
      <c r="C134" s="147" t="s">
        <v>582</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71" ht="12.75" hidden="1" x14ac:dyDescent="0.2">
      <c r="A135" s="247"/>
      <c r="B135" s="261">
        <v>2016</v>
      </c>
      <c r="C135" s="261">
        <f>B135+1</f>
        <v>2017</v>
      </c>
      <c r="D135" s="261">
        <f t="shared" ref="D135:AY135" si="75">C135+1</f>
        <v>2018</v>
      </c>
      <c r="E135" s="261">
        <f t="shared" si="75"/>
        <v>2019</v>
      </c>
      <c r="F135" s="261">
        <f t="shared" si="75"/>
        <v>2020</v>
      </c>
      <c r="G135" s="261">
        <f t="shared" si="75"/>
        <v>2021</v>
      </c>
      <c r="H135" s="261">
        <f t="shared" si="75"/>
        <v>2022</v>
      </c>
      <c r="I135" s="261">
        <f t="shared" si="75"/>
        <v>2023</v>
      </c>
      <c r="J135" s="261">
        <f t="shared" si="75"/>
        <v>2024</v>
      </c>
      <c r="K135" s="261">
        <f t="shared" si="75"/>
        <v>2025</v>
      </c>
      <c r="L135" s="261">
        <f t="shared" si="75"/>
        <v>2026</v>
      </c>
      <c r="M135" s="261">
        <f t="shared" si="75"/>
        <v>2027</v>
      </c>
      <c r="N135" s="261">
        <f t="shared" si="75"/>
        <v>2028</v>
      </c>
      <c r="O135" s="261">
        <f t="shared" si="75"/>
        <v>2029</v>
      </c>
      <c r="P135" s="261">
        <f t="shared" si="75"/>
        <v>2030</v>
      </c>
      <c r="Q135" s="261">
        <f t="shared" si="75"/>
        <v>2031</v>
      </c>
      <c r="R135" s="261">
        <f t="shared" si="75"/>
        <v>2032</v>
      </c>
      <c r="S135" s="261">
        <f t="shared" si="75"/>
        <v>2033</v>
      </c>
      <c r="T135" s="261">
        <f t="shared" si="75"/>
        <v>2034</v>
      </c>
      <c r="U135" s="261">
        <f t="shared" si="75"/>
        <v>2035</v>
      </c>
      <c r="V135" s="261">
        <f t="shared" si="75"/>
        <v>2036</v>
      </c>
      <c r="W135" s="261">
        <f t="shared" si="75"/>
        <v>2037</v>
      </c>
      <c r="X135" s="261">
        <f t="shared" si="75"/>
        <v>2038</v>
      </c>
      <c r="Y135" s="261">
        <f t="shared" si="75"/>
        <v>2039</v>
      </c>
      <c r="Z135" s="261">
        <f t="shared" si="75"/>
        <v>2040</v>
      </c>
      <c r="AA135" s="261">
        <f t="shared" si="75"/>
        <v>2041</v>
      </c>
      <c r="AB135" s="261">
        <f t="shared" si="75"/>
        <v>2042</v>
      </c>
      <c r="AC135" s="261">
        <f t="shared" si="75"/>
        <v>2043</v>
      </c>
      <c r="AD135" s="261">
        <f t="shared" si="75"/>
        <v>2044</v>
      </c>
      <c r="AE135" s="261">
        <f t="shared" si="75"/>
        <v>2045</v>
      </c>
      <c r="AF135" s="261">
        <f t="shared" si="75"/>
        <v>2046</v>
      </c>
      <c r="AG135" s="261">
        <f t="shared" si="75"/>
        <v>2047</v>
      </c>
      <c r="AH135" s="261">
        <f t="shared" si="75"/>
        <v>2048</v>
      </c>
      <c r="AI135" s="261">
        <f t="shared" si="75"/>
        <v>2049</v>
      </c>
      <c r="AJ135" s="261">
        <f t="shared" si="75"/>
        <v>2050</v>
      </c>
      <c r="AK135" s="261">
        <f t="shared" si="75"/>
        <v>2051</v>
      </c>
      <c r="AL135" s="261">
        <f t="shared" si="75"/>
        <v>2052</v>
      </c>
      <c r="AM135" s="261">
        <f t="shared" si="75"/>
        <v>2053</v>
      </c>
      <c r="AN135" s="261">
        <f t="shared" si="75"/>
        <v>2054</v>
      </c>
      <c r="AO135" s="261">
        <f t="shared" si="75"/>
        <v>2055</v>
      </c>
      <c r="AP135" s="261">
        <f t="shared" si="75"/>
        <v>2056</v>
      </c>
      <c r="AQ135" s="261">
        <f t="shared" si="75"/>
        <v>2057</v>
      </c>
      <c r="AR135" s="261">
        <f t="shared" si="75"/>
        <v>2058</v>
      </c>
      <c r="AS135" s="261">
        <f t="shared" si="75"/>
        <v>2059</v>
      </c>
      <c r="AT135" s="261">
        <f t="shared" si="75"/>
        <v>2060</v>
      </c>
      <c r="AU135" s="261">
        <f t="shared" si="75"/>
        <v>2061</v>
      </c>
      <c r="AV135" s="261">
        <f t="shared" si="75"/>
        <v>2062</v>
      </c>
      <c r="AW135" s="261">
        <f t="shared" si="75"/>
        <v>2063</v>
      </c>
      <c r="AX135" s="261">
        <f t="shared" si="75"/>
        <v>2064</v>
      </c>
      <c r="AY135" s="261">
        <f t="shared" si="75"/>
        <v>2065</v>
      </c>
    </row>
    <row r="136" spans="1:71" ht="12.75" hidden="1" x14ac:dyDescent="0.2">
      <c r="A136" s="247" t="s">
        <v>583</v>
      </c>
      <c r="B136" s="261"/>
      <c r="C136" s="262">
        <v>0</v>
      </c>
      <c r="D136" s="262">
        <v>0</v>
      </c>
      <c r="E136" s="262">
        <v>0</v>
      </c>
      <c r="F136" s="262">
        <v>0</v>
      </c>
      <c r="G136" s="262">
        <v>0</v>
      </c>
      <c r="H136" s="262">
        <v>0</v>
      </c>
      <c r="I136" s="309">
        <v>6.9688748240430004E-2</v>
      </c>
      <c r="J136" s="309">
        <v>5.2726091890100003E-2</v>
      </c>
      <c r="K136" s="309">
        <v>4.7619843182130001E-2</v>
      </c>
      <c r="L136" s="309">
        <v>4.57995653007E-2</v>
      </c>
      <c r="M136" s="309">
        <v>4.57995653007E-2</v>
      </c>
      <c r="N136" s="309">
        <v>4.57995653007E-2</v>
      </c>
      <c r="O136" s="309">
        <v>4.57995653007E-2</v>
      </c>
      <c r="P136" s="309">
        <v>4.57995653007E-2</v>
      </c>
      <c r="Q136" s="309">
        <v>4.57995653007E-2</v>
      </c>
      <c r="R136" s="309">
        <v>4.57995653007E-2</v>
      </c>
      <c r="S136" s="309">
        <v>4.57995653007E-2</v>
      </c>
      <c r="T136" s="309">
        <v>4.57995653007E-2</v>
      </c>
      <c r="U136" s="309">
        <v>4.57995653007E-2</v>
      </c>
      <c r="V136" s="309">
        <v>4.57995653007E-2</v>
      </c>
      <c r="W136" s="309">
        <v>4.57995653007E-2</v>
      </c>
      <c r="X136" s="309">
        <v>4.57995653007E-2</v>
      </c>
      <c r="Y136" s="309">
        <v>4.57995653007E-2</v>
      </c>
      <c r="Z136" s="309">
        <v>4.57995653007E-2</v>
      </c>
      <c r="AA136" s="309">
        <v>4.57995653007E-2</v>
      </c>
      <c r="AB136" s="309">
        <v>4.57995653007E-2</v>
      </c>
      <c r="AC136" s="309">
        <v>4.57995653007E-2</v>
      </c>
      <c r="AD136" s="309">
        <v>4.57995653007E-2</v>
      </c>
      <c r="AE136" s="309">
        <v>4.57995653007E-2</v>
      </c>
      <c r="AF136" s="309">
        <v>4.57995653007E-2</v>
      </c>
      <c r="AG136" s="309">
        <v>4.57995653007E-2</v>
      </c>
      <c r="AH136" s="309">
        <v>4.57995653007E-2</v>
      </c>
      <c r="AI136" s="309">
        <v>4.57995653007E-2</v>
      </c>
      <c r="AJ136" s="309">
        <v>4.57995653007E-2</v>
      </c>
      <c r="AK136" s="309">
        <v>4.57995653007E-2</v>
      </c>
      <c r="AL136" s="309">
        <v>4.57995653007E-2</v>
      </c>
      <c r="AM136" s="309">
        <v>4.57995653007E-2</v>
      </c>
      <c r="AN136" s="309">
        <v>4.57995653007E-2</v>
      </c>
      <c r="AO136" s="309">
        <v>4.57995653007E-2</v>
      </c>
      <c r="AP136" s="309">
        <v>4.57995653007E-2</v>
      </c>
      <c r="AQ136" s="309">
        <v>4.57995653007E-2</v>
      </c>
      <c r="AR136" s="309">
        <v>4.57995653007E-2</v>
      </c>
      <c r="AS136" s="309">
        <v>4.57995653007E-2</v>
      </c>
      <c r="AT136" s="309">
        <v>4.57995653007E-2</v>
      </c>
      <c r="AU136" s="309">
        <v>4.57995653007E-2</v>
      </c>
      <c r="AV136" s="309">
        <v>4.57995653007E-2</v>
      </c>
      <c r="AW136" s="309">
        <v>4.57995653007E-2</v>
      </c>
      <c r="AX136" s="309">
        <v>4.57995653007E-2</v>
      </c>
      <c r="AY136" s="309">
        <v>4.57995653007E-2</v>
      </c>
    </row>
    <row r="137" spans="1:71" ht="15" hidden="1" x14ac:dyDescent="0.2">
      <c r="A137" s="247" t="s">
        <v>584</v>
      </c>
      <c r="B137" s="263"/>
      <c r="C137" s="185">
        <f>(1+B137)*(1+C136)-1</f>
        <v>0</v>
      </c>
      <c r="D137" s="185">
        <f t="shared" ref="D137:AY137" si="76">(1+C137)*(1+D136)-1</f>
        <v>0</v>
      </c>
      <c r="E137" s="185">
        <f t="shared" si="76"/>
        <v>0</v>
      </c>
      <c r="F137" s="185">
        <f t="shared" si="76"/>
        <v>0</v>
      </c>
      <c r="G137" s="185">
        <f t="shared" si="76"/>
        <v>0</v>
      </c>
      <c r="H137" s="185">
        <f t="shared" si="76"/>
        <v>0</v>
      </c>
      <c r="I137" s="185">
        <f t="shared" si="76"/>
        <v>6.9688748240430032E-2</v>
      </c>
      <c r="J137" s="185">
        <f t="shared" si="76"/>
        <v>0.12608925547396099</v>
      </c>
      <c r="K137" s="185">
        <f t="shared" si="76"/>
        <v>0.17971344922871246</v>
      </c>
      <c r="L137" s="185">
        <f t="shared" si="76"/>
        <v>0.23374381238277686</v>
      </c>
      <c r="M137" s="185">
        <f t="shared" si="76"/>
        <v>0.29024874268233636</v>
      </c>
      <c r="N137" s="185">
        <f t="shared" si="76"/>
        <v>0.3493415742269621</v>
      </c>
      <c r="O137" s="185">
        <f t="shared" si="76"/>
        <v>0.41114083176871907</v>
      </c>
      <c r="P137" s="185">
        <f t="shared" si="76"/>
        <v>0.47577046844179449</v>
      </c>
      <c r="Q137" s="185">
        <f t="shared" si="76"/>
        <v>0.54336011438003906</v>
      </c>
      <c r="R137" s="185">
        <f t="shared" si="76"/>
        <v>0.61404533672108341</v>
      </c>
      <c r="S137" s="185">
        <f t="shared" si="76"/>
        <v>0.68796791151853087</v>
      </c>
      <c r="T137" s="185">
        <f t="shared" si="76"/>
        <v>0.76527610810761004</v>
      </c>
      <c r="U137" s="185">
        <f t="shared" si="76"/>
        <v>0.84612498649465007</v>
      </c>
      <c r="V137" s="185">
        <f t="shared" si="76"/>
        <v>0.93067670836686567</v>
      </c>
      <c r="W137" s="185">
        <f t="shared" si="76"/>
        <v>1.0191008623462543</v>
      </c>
      <c r="X137" s="185">
        <f t="shared" si="76"/>
        <v>1.1115748041399813</v>
      </c>
      <c r="Y137" s="185">
        <f t="shared" si="76"/>
        <v>1.2082840122695031</v>
      </c>
      <c r="Z137" s="185">
        <f t="shared" si="76"/>
        <v>1.3094224600919318</v>
      </c>
      <c r="AA137" s="185">
        <f t="shared" si="76"/>
        <v>1.4151930048598151</v>
      </c>
      <c r="AB137" s="185">
        <f t="shared" si="76"/>
        <v>1.525807794599686</v>
      </c>
      <c r="AC137" s="185">
        <f t="shared" si="76"/>
        <v>1.6414886936254711</v>
      </c>
      <c r="AD137" s="185">
        <f t="shared" si="76"/>
        <v>1.7624677275402316</v>
      </c>
      <c r="AE137" s="185">
        <f t="shared" si="76"/>
        <v>1.8889875486187866</v>
      </c>
      <c r="AF137" s="185">
        <f t="shared" si="76"/>
        <v>2.0213019225046618</v>
      </c>
      <c r="AG137" s="185">
        <f t="shared" si="76"/>
        <v>2.1596762371975444</v>
      </c>
      <c r="AH137" s="185">
        <f t="shared" si="76"/>
        <v>2.3043880353521433</v>
      </c>
      <c r="AI137" s="185">
        <f t="shared" si="76"/>
        <v>2.4557275709561055</v>
      </c>
      <c r="AJ137" s="185">
        <f t="shared" si="76"/>
        <v>2.613998391503539</v>
      </c>
      <c r="AK137" s="185">
        <f t="shared" si="76"/>
        <v>2.7795179468318301</v>
      </c>
      <c r="AL137" s="185">
        <f t="shared" si="76"/>
        <v>2.9526182258429219</v>
      </c>
      <c r="AM137" s="185">
        <f t="shared" si="76"/>
        <v>3.1336464223861515</v>
      </c>
      <c r="AN137" s="185">
        <f t="shared" si="76"/>
        <v>3.3229656316382306</v>
      </c>
      <c r="AO137" s="185">
        <f t="shared" si="76"/>
        <v>3.5209555783771274</v>
      </c>
      <c r="AP137" s="185">
        <f t="shared" si="76"/>
        <v>3.7280133786105747</v>
      </c>
      <c r="AQ137" s="185">
        <f t="shared" si="76"/>
        <v>3.9445543360868331</v>
      </c>
      <c r="AR137" s="185">
        <f t="shared" si="76"/>
        <v>4.171012775285301</v>
      </c>
      <c r="AS137" s="185">
        <f t="shared" si="76"/>
        <v>4.4078429125577339</v>
      </c>
      <c r="AT137" s="185">
        <f t="shared" si="76"/>
        <v>4.6555197671673492</v>
      </c>
      <c r="AU137" s="185">
        <f t="shared" si="76"/>
        <v>4.9145401140531293</v>
      </c>
      <c r="AV137" s="185">
        <f t="shared" si="76"/>
        <v>5.1854234802303152</v>
      </c>
      <c r="AW137" s="185">
        <f>(1+AV137)*(1+AW136)-1</f>
        <v>5.4687131868256067</v>
      </c>
      <c r="AX137" s="185">
        <f t="shared" si="76"/>
        <v>5.7649774388371249</v>
      </c>
      <c r="AY137" s="185">
        <f t="shared" si="76"/>
        <v>6.0748104648049077</v>
      </c>
    </row>
    <row r="138" spans="1:71" hidden="1" x14ac:dyDescent="0.2">
      <c r="B138" s="263"/>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c r="AA138" s="264"/>
      <c r="AB138" s="264"/>
      <c r="AC138" s="264"/>
      <c r="AD138" s="264"/>
      <c r="AE138" s="264"/>
      <c r="AF138" s="264"/>
      <c r="AG138" s="264"/>
      <c r="AH138" s="264"/>
      <c r="AI138" s="264"/>
      <c r="AJ138" s="264"/>
      <c r="AK138" s="264"/>
      <c r="AL138" s="264"/>
      <c r="AM138" s="264"/>
      <c r="AN138" s="264"/>
      <c r="AO138" s="264"/>
      <c r="AP138" s="264"/>
      <c r="AR138" s="147"/>
      <c r="AS138" s="147"/>
    </row>
    <row r="139" spans="1:71" ht="12.75" hidden="1" x14ac:dyDescent="0.2">
      <c r="A139" s="246"/>
      <c r="B139" s="261">
        <v>2016</v>
      </c>
      <c r="C139" s="261">
        <f>B139+1</f>
        <v>2017</v>
      </c>
      <c r="D139" s="261">
        <f t="shared" ref="D139:S140" si="77">C139+1</f>
        <v>2018</v>
      </c>
      <c r="E139" s="261">
        <f t="shared" si="77"/>
        <v>2019</v>
      </c>
      <c r="F139" s="261">
        <f t="shared" si="77"/>
        <v>2020</v>
      </c>
      <c r="G139" s="261">
        <f t="shared" si="77"/>
        <v>2021</v>
      </c>
      <c r="H139" s="261">
        <f t="shared" si="77"/>
        <v>2022</v>
      </c>
      <c r="I139" s="261">
        <f t="shared" si="77"/>
        <v>2023</v>
      </c>
      <c r="J139" s="261">
        <f t="shared" si="77"/>
        <v>2024</v>
      </c>
      <c r="K139" s="261">
        <f t="shared" si="77"/>
        <v>2025</v>
      </c>
      <c r="L139" s="261">
        <f t="shared" si="77"/>
        <v>2026</v>
      </c>
      <c r="M139" s="261">
        <f t="shared" si="77"/>
        <v>2027</v>
      </c>
      <c r="N139" s="261">
        <f t="shared" si="77"/>
        <v>2028</v>
      </c>
      <c r="O139" s="261">
        <f t="shared" si="77"/>
        <v>2029</v>
      </c>
      <c r="P139" s="261">
        <f t="shared" si="77"/>
        <v>2030</v>
      </c>
      <c r="Q139" s="261">
        <f t="shared" si="77"/>
        <v>2031</v>
      </c>
      <c r="R139" s="261">
        <f t="shared" si="77"/>
        <v>2032</v>
      </c>
      <c r="S139" s="261">
        <f t="shared" si="77"/>
        <v>2033</v>
      </c>
      <c r="T139" s="261">
        <f t="shared" ref="T139:AI140" si="78">S139+1</f>
        <v>2034</v>
      </c>
      <c r="U139" s="261">
        <f t="shared" si="78"/>
        <v>2035</v>
      </c>
      <c r="V139" s="261">
        <f t="shared" si="78"/>
        <v>2036</v>
      </c>
      <c r="W139" s="261">
        <f t="shared" si="78"/>
        <v>2037</v>
      </c>
      <c r="X139" s="261">
        <f t="shared" si="78"/>
        <v>2038</v>
      </c>
      <c r="Y139" s="261">
        <f t="shared" si="78"/>
        <v>2039</v>
      </c>
      <c r="Z139" s="261">
        <f t="shared" si="78"/>
        <v>2040</v>
      </c>
      <c r="AA139" s="261">
        <f t="shared" si="78"/>
        <v>2041</v>
      </c>
      <c r="AB139" s="261">
        <f t="shared" si="78"/>
        <v>2042</v>
      </c>
      <c r="AC139" s="261">
        <f t="shared" si="78"/>
        <v>2043</v>
      </c>
      <c r="AD139" s="261">
        <f t="shared" si="78"/>
        <v>2044</v>
      </c>
      <c r="AE139" s="261">
        <f t="shared" si="78"/>
        <v>2045</v>
      </c>
      <c r="AF139" s="261">
        <f t="shared" si="78"/>
        <v>2046</v>
      </c>
      <c r="AG139" s="261">
        <f t="shared" si="78"/>
        <v>2047</v>
      </c>
      <c r="AH139" s="261">
        <f t="shared" si="78"/>
        <v>2048</v>
      </c>
      <c r="AI139" s="261">
        <f t="shared" si="78"/>
        <v>2049</v>
      </c>
      <c r="AJ139" s="261">
        <f t="shared" ref="AJ139:AY140" si="79">AI139+1</f>
        <v>2050</v>
      </c>
      <c r="AK139" s="261">
        <f t="shared" si="79"/>
        <v>2051</v>
      </c>
      <c r="AL139" s="261">
        <f t="shared" si="79"/>
        <v>2052</v>
      </c>
      <c r="AM139" s="261">
        <f t="shared" si="79"/>
        <v>2053</v>
      </c>
      <c r="AN139" s="261">
        <f t="shared" si="79"/>
        <v>2054</v>
      </c>
      <c r="AO139" s="261">
        <f t="shared" si="79"/>
        <v>2055</v>
      </c>
      <c r="AP139" s="261">
        <f t="shared" si="79"/>
        <v>2056</v>
      </c>
      <c r="AQ139" s="261">
        <f t="shared" si="79"/>
        <v>2057</v>
      </c>
      <c r="AR139" s="261">
        <f t="shared" si="79"/>
        <v>2058</v>
      </c>
      <c r="AS139" s="261">
        <f t="shared" si="79"/>
        <v>2059</v>
      </c>
      <c r="AT139" s="261">
        <f t="shared" si="79"/>
        <v>2060</v>
      </c>
      <c r="AU139" s="261">
        <f t="shared" si="79"/>
        <v>2061</v>
      </c>
      <c r="AV139" s="261">
        <f t="shared" si="79"/>
        <v>2062</v>
      </c>
      <c r="AW139" s="261">
        <f t="shared" si="79"/>
        <v>2063</v>
      </c>
      <c r="AX139" s="261">
        <f t="shared" si="79"/>
        <v>2064</v>
      </c>
      <c r="AY139" s="261">
        <f t="shared" si="79"/>
        <v>2065</v>
      </c>
    </row>
    <row r="140" spans="1:71" hidden="1" x14ac:dyDescent="0.2">
      <c r="A140" s="246"/>
      <c r="B140" s="265">
        <v>0</v>
      </c>
      <c r="C140" s="265">
        <v>0</v>
      </c>
      <c r="D140" s="265">
        <v>0</v>
      </c>
      <c r="E140" s="265">
        <v>0</v>
      </c>
      <c r="F140" s="265">
        <v>0</v>
      </c>
      <c r="G140" s="265">
        <v>0</v>
      </c>
      <c r="H140" s="265">
        <v>0</v>
      </c>
      <c r="I140" s="265">
        <f t="shared" si="77"/>
        <v>1</v>
      </c>
      <c r="J140" s="265">
        <f t="shared" si="77"/>
        <v>2</v>
      </c>
      <c r="K140" s="265">
        <f t="shared" si="77"/>
        <v>3</v>
      </c>
      <c r="L140" s="265">
        <f t="shared" si="77"/>
        <v>4</v>
      </c>
      <c r="M140" s="265">
        <f t="shared" si="77"/>
        <v>5</v>
      </c>
      <c r="N140" s="265">
        <f t="shared" si="77"/>
        <v>6</v>
      </c>
      <c r="O140" s="265">
        <f t="shared" si="77"/>
        <v>7</v>
      </c>
      <c r="P140" s="265">
        <f t="shared" si="77"/>
        <v>8</v>
      </c>
      <c r="Q140" s="265">
        <f t="shared" si="77"/>
        <v>9</v>
      </c>
      <c r="R140" s="265">
        <f t="shared" si="77"/>
        <v>10</v>
      </c>
      <c r="S140" s="265">
        <f t="shared" si="77"/>
        <v>11</v>
      </c>
      <c r="T140" s="265">
        <f t="shared" si="78"/>
        <v>12</v>
      </c>
      <c r="U140" s="265">
        <f t="shared" si="78"/>
        <v>13</v>
      </c>
      <c r="V140" s="265">
        <f t="shared" si="78"/>
        <v>14</v>
      </c>
      <c r="W140" s="265">
        <f t="shared" si="78"/>
        <v>15</v>
      </c>
      <c r="X140" s="265">
        <f t="shared" si="78"/>
        <v>16</v>
      </c>
      <c r="Y140" s="265">
        <f t="shared" si="78"/>
        <v>17</v>
      </c>
      <c r="Z140" s="265">
        <f t="shared" si="78"/>
        <v>18</v>
      </c>
      <c r="AA140" s="265">
        <f t="shared" si="78"/>
        <v>19</v>
      </c>
      <c r="AB140" s="265">
        <f t="shared" si="78"/>
        <v>20</v>
      </c>
      <c r="AC140" s="265">
        <f t="shared" si="78"/>
        <v>21</v>
      </c>
      <c r="AD140" s="265">
        <f t="shared" si="78"/>
        <v>22</v>
      </c>
      <c r="AE140" s="265">
        <f t="shared" si="78"/>
        <v>23</v>
      </c>
      <c r="AF140" s="265">
        <f t="shared" si="78"/>
        <v>24</v>
      </c>
      <c r="AG140" s="265">
        <f t="shared" si="78"/>
        <v>25</v>
      </c>
      <c r="AH140" s="265">
        <f t="shared" si="78"/>
        <v>26</v>
      </c>
      <c r="AI140" s="265">
        <f t="shared" si="78"/>
        <v>27</v>
      </c>
      <c r="AJ140" s="265">
        <f t="shared" si="79"/>
        <v>28</v>
      </c>
      <c r="AK140" s="265">
        <f t="shared" si="79"/>
        <v>29</v>
      </c>
      <c r="AL140" s="265">
        <f t="shared" si="79"/>
        <v>30</v>
      </c>
      <c r="AM140" s="265">
        <f t="shared" si="79"/>
        <v>31</v>
      </c>
      <c r="AN140" s="265">
        <f t="shared" si="79"/>
        <v>32</v>
      </c>
      <c r="AO140" s="265">
        <f t="shared" si="79"/>
        <v>33</v>
      </c>
      <c r="AP140" s="265">
        <f>AO140+1</f>
        <v>34</v>
      </c>
      <c r="AQ140" s="265">
        <f t="shared" si="79"/>
        <v>35</v>
      </c>
      <c r="AR140" s="265">
        <f t="shared" si="79"/>
        <v>36</v>
      </c>
      <c r="AS140" s="265">
        <f t="shared" si="79"/>
        <v>37</v>
      </c>
      <c r="AT140" s="265">
        <f t="shared" si="79"/>
        <v>38</v>
      </c>
      <c r="AU140" s="265">
        <f t="shared" si="79"/>
        <v>39</v>
      </c>
      <c r="AV140" s="265">
        <f t="shared" si="79"/>
        <v>40</v>
      </c>
      <c r="AW140" s="265">
        <f t="shared" si="79"/>
        <v>41</v>
      </c>
      <c r="AX140" s="265">
        <f t="shared" si="79"/>
        <v>42</v>
      </c>
      <c r="AY140" s="265">
        <f t="shared" si="79"/>
        <v>43</v>
      </c>
    </row>
    <row r="141" spans="1:71" ht="15" hidden="1" x14ac:dyDescent="0.2">
      <c r="A141" s="246"/>
      <c r="B141" s="266">
        <v>0.5</v>
      </c>
      <c r="C141" s="266">
        <f>AVERAGE(B140:C140)</f>
        <v>0</v>
      </c>
      <c r="D141" s="266">
        <f>AVERAGE(C140:D140)</f>
        <v>0</v>
      </c>
      <c r="E141" s="266">
        <f>AVERAGE(D140:E140)</f>
        <v>0</v>
      </c>
      <c r="F141" s="266">
        <f t="shared" ref="F141:AO141" si="80">AVERAGE(E140:F140)</f>
        <v>0</v>
      </c>
      <c r="G141" s="266">
        <f t="shared" si="80"/>
        <v>0</v>
      </c>
      <c r="H141" s="266">
        <f t="shared" si="80"/>
        <v>0</v>
      </c>
      <c r="I141" s="266">
        <f t="shared" si="80"/>
        <v>0.5</v>
      </c>
      <c r="J141" s="266">
        <f t="shared" si="80"/>
        <v>1.5</v>
      </c>
      <c r="K141" s="266">
        <f t="shared" si="80"/>
        <v>2.5</v>
      </c>
      <c r="L141" s="266">
        <f t="shared" si="80"/>
        <v>3.5</v>
      </c>
      <c r="M141" s="266">
        <f t="shared" si="80"/>
        <v>4.5</v>
      </c>
      <c r="N141" s="266">
        <f t="shared" si="80"/>
        <v>5.5</v>
      </c>
      <c r="O141" s="266">
        <f t="shared" si="80"/>
        <v>6.5</v>
      </c>
      <c r="P141" s="266">
        <f t="shared" si="80"/>
        <v>7.5</v>
      </c>
      <c r="Q141" s="266">
        <f t="shared" si="80"/>
        <v>8.5</v>
      </c>
      <c r="R141" s="266">
        <f t="shared" si="80"/>
        <v>9.5</v>
      </c>
      <c r="S141" s="266">
        <f t="shared" si="80"/>
        <v>10.5</v>
      </c>
      <c r="T141" s="266">
        <f t="shared" si="80"/>
        <v>11.5</v>
      </c>
      <c r="U141" s="266">
        <f t="shared" si="80"/>
        <v>12.5</v>
      </c>
      <c r="V141" s="266">
        <f t="shared" si="80"/>
        <v>13.5</v>
      </c>
      <c r="W141" s="266">
        <f t="shared" si="80"/>
        <v>14.5</v>
      </c>
      <c r="X141" s="266">
        <f t="shared" si="80"/>
        <v>15.5</v>
      </c>
      <c r="Y141" s="266">
        <f t="shared" si="80"/>
        <v>16.5</v>
      </c>
      <c r="Z141" s="266">
        <f t="shared" si="80"/>
        <v>17.5</v>
      </c>
      <c r="AA141" s="266">
        <f t="shared" si="80"/>
        <v>18.5</v>
      </c>
      <c r="AB141" s="266">
        <f t="shared" si="80"/>
        <v>19.5</v>
      </c>
      <c r="AC141" s="266">
        <f t="shared" si="80"/>
        <v>20.5</v>
      </c>
      <c r="AD141" s="266">
        <f t="shared" si="80"/>
        <v>21.5</v>
      </c>
      <c r="AE141" s="266">
        <f t="shared" si="80"/>
        <v>22.5</v>
      </c>
      <c r="AF141" s="266">
        <f t="shared" si="80"/>
        <v>23.5</v>
      </c>
      <c r="AG141" s="266">
        <f t="shared" si="80"/>
        <v>24.5</v>
      </c>
      <c r="AH141" s="266">
        <f t="shared" si="80"/>
        <v>25.5</v>
      </c>
      <c r="AI141" s="266">
        <f t="shared" si="80"/>
        <v>26.5</v>
      </c>
      <c r="AJ141" s="266">
        <f t="shared" si="80"/>
        <v>27.5</v>
      </c>
      <c r="AK141" s="266">
        <f t="shared" si="80"/>
        <v>28.5</v>
      </c>
      <c r="AL141" s="266">
        <f t="shared" si="80"/>
        <v>29.5</v>
      </c>
      <c r="AM141" s="266">
        <f t="shared" si="80"/>
        <v>30.5</v>
      </c>
      <c r="AN141" s="266">
        <f t="shared" si="80"/>
        <v>31.5</v>
      </c>
      <c r="AO141" s="266">
        <f t="shared" si="80"/>
        <v>32.5</v>
      </c>
      <c r="AP141" s="266">
        <f>AVERAGE(AO140:AP140)</f>
        <v>33.5</v>
      </c>
      <c r="AQ141" s="266">
        <f t="shared" ref="AQ141:AY141" si="81">AVERAGE(AP140:AQ140)</f>
        <v>34.5</v>
      </c>
      <c r="AR141" s="266">
        <f t="shared" si="81"/>
        <v>35.5</v>
      </c>
      <c r="AS141" s="266">
        <f t="shared" si="81"/>
        <v>36.5</v>
      </c>
      <c r="AT141" s="266">
        <f t="shared" si="81"/>
        <v>37.5</v>
      </c>
      <c r="AU141" s="266">
        <f t="shared" si="81"/>
        <v>38.5</v>
      </c>
      <c r="AV141" s="266">
        <f t="shared" si="81"/>
        <v>39.5</v>
      </c>
      <c r="AW141" s="266">
        <f t="shared" si="81"/>
        <v>40.5</v>
      </c>
      <c r="AX141" s="266">
        <f t="shared" si="81"/>
        <v>41.5</v>
      </c>
      <c r="AY141" s="266">
        <f t="shared" si="81"/>
        <v>42.5</v>
      </c>
    </row>
    <row r="142" spans="1:7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71" ht="12.75" hidden="1" x14ac:dyDescent="0.2">
      <c r="A143" s="246"/>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71" ht="12.75" hidden="1" customHeight="1" x14ac:dyDescent="0.2">
      <c r="A144" s="359" t="s">
        <v>626</v>
      </c>
      <c r="B144" s="359"/>
      <c r="C144" s="359"/>
      <c r="D144" s="359"/>
      <c r="E144" s="359"/>
      <c r="F144" s="359"/>
      <c r="G144" s="359"/>
      <c r="H144" s="359"/>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T144" s="228"/>
      <c r="AU144" s="228"/>
      <c r="AV144" s="228"/>
      <c r="AW144" s="228"/>
      <c r="AX144" s="228"/>
      <c r="AY144" s="228"/>
      <c r="AZ144" s="228"/>
      <c r="BA144" s="228"/>
      <c r="BB144" s="228"/>
      <c r="BC144" s="228"/>
      <c r="BD144" s="228"/>
      <c r="BE144" s="228"/>
      <c r="BF144" s="228"/>
      <c r="BG144" s="228"/>
      <c r="BH144" s="228"/>
      <c r="BI144" s="228"/>
      <c r="BJ144" s="228"/>
      <c r="BK144" s="228"/>
      <c r="BL144" s="228"/>
      <c r="BM144" s="228"/>
      <c r="BN144" s="228"/>
      <c r="BO144" s="228"/>
      <c r="BP144" s="228"/>
      <c r="BQ144" s="228"/>
      <c r="BR144" s="228"/>
      <c r="BS144" s="228"/>
    </row>
    <row r="145" spans="1:71" hidden="1" x14ac:dyDescent="0.2">
      <c r="A145" s="312">
        <v>2022</v>
      </c>
      <c r="B145" s="312">
        <v>2023</v>
      </c>
      <c r="C145" s="312">
        <v>2024</v>
      </c>
      <c r="D145" s="312">
        <v>2025</v>
      </c>
      <c r="E145" s="312">
        <v>2026</v>
      </c>
      <c r="F145" s="312">
        <v>2027</v>
      </c>
      <c r="G145" s="312">
        <v>2028</v>
      </c>
      <c r="H145" s="312">
        <v>2029</v>
      </c>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T145" s="228"/>
      <c r="AU145" s="228"/>
      <c r="AV145" s="228"/>
      <c r="AW145" s="228"/>
      <c r="AX145" s="228"/>
      <c r="AY145" s="228"/>
      <c r="AZ145" s="228"/>
      <c r="BA145" s="228"/>
      <c r="BB145" s="228"/>
      <c r="BC145" s="228"/>
      <c r="BD145" s="228"/>
      <c r="BE145" s="228"/>
      <c r="BF145" s="228"/>
      <c r="BG145" s="228"/>
      <c r="BH145" s="228"/>
      <c r="BI145" s="228"/>
      <c r="BJ145" s="228"/>
      <c r="BK145" s="228"/>
      <c r="BL145" s="228"/>
      <c r="BM145" s="228"/>
      <c r="BN145" s="228"/>
      <c r="BO145" s="228"/>
      <c r="BP145" s="228"/>
      <c r="BQ145" s="228"/>
      <c r="BR145" s="228"/>
      <c r="BS145" s="228"/>
    </row>
    <row r="146" spans="1:71" ht="15" hidden="1" x14ac:dyDescent="0.2">
      <c r="A146" s="313">
        <v>114.63142733059399</v>
      </c>
      <c r="B146" s="313">
        <v>106.968874824043</v>
      </c>
      <c r="C146" s="313">
        <v>105.27260918901</v>
      </c>
      <c r="D146" s="313">
        <v>104.761984318213</v>
      </c>
      <c r="E146" s="313">
        <v>104.57995653007001</v>
      </c>
      <c r="F146" s="313">
        <v>104.57995653007001</v>
      </c>
      <c r="G146" s="313">
        <v>104.57995653006968</v>
      </c>
      <c r="H146" s="313">
        <v>104.57995653006968</v>
      </c>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T146" s="228"/>
      <c r="AU146" s="228"/>
      <c r="AV146" s="228"/>
      <c r="AW146" s="228"/>
      <c r="AX146" s="228"/>
      <c r="AY146" s="228"/>
      <c r="AZ146" s="228"/>
      <c r="BA146" s="228"/>
      <c r="BB146" s="228"/>
      <c r="BC146" s="228"/>
      <c r="BD146" s="228"/>
      <c r="BE146" s="228"/>
      <c r="BF146" s="228"/>
      <c r="BG146" s="228"/>
      <c r="BH146" s="228"/>
      <c r="BI146" s="228"/>
      <c r="BJ146" s="228"/>
      <c r="BK146" s="228"/>
      <c r="BL146" s="228"/>
      <c r="BM146" s="228"/>
      <c r="BN146" s="228"/>
      <c r="BO146" s="228"/>
      <c r="BP146" s="228"/>
      <c r="BQ146" s="228"/>
      <c r="BR146" s="228"/>
      <c r="BS146" s="228"/>
    </row>
    <row r="147" spans="1:71" ht="12.75" hidden="1" x14ac:dyDescent="0.2">
      <c r="A147" s="232"/>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T147" s="228"/>
      <c r="AU147" s="228"/>
      <c r="AV147" s="228"/>
      <c r="AW147" s="228"/>
      <c r="AX147" s="228"/>
      <c r="AY147" s="228"/>
      <c r="AZ147" s="228"/>
      <c r="BA147" s="228"/>
      <c r="BB147" s="228"/>
      <c r="BC147" s="228"/>
      <c r="BD147" s="228"/>
      <c r="BE147" s="228"/>
      <c r="BF147" s="228"/>
      <c r="BG147" s="228"/>
      <c r="BH147" s="228"/>
      <c r="BI147" s="228"/>
      <c r="BJ147" s="228"/>
      <c r="BK147" s="228"/>
      <c r="BL147" s="228"/>
      <c r="BM147" s="228"/>
      <c r="BN147" s="228"/>
      <c r="BO147" s="228"/>
      <c r="BP147" s="228"/>
      <c r="BQ147" s="228"/>
      <c r="BR147" s="228"/>
      <c r="BS147" s="228"/>
    </row>
    <row r="148" spans="1:71" ht="12.75" hidden="1" x14ac:dyDescent="0.2">
      <c r="A148" s="232"/>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T148" s="228"/>
      <c r="AU148" s="228"/>
      <c r="AV148" s="228"/>
      <c r="AW148" s="228"/>
      <c r="AX148" s="228"/>
      <c r="AY148" s="228"/>
      <c r="AZ148" s="228"/>
      <c r="BA148" s="228"/>
      <c r="BB148" s="228"/>
      <c r="BC148" s="228"/>
      <c r="BD148" s="228"/>
      <c r="BE148" s="228"/>
      <c r="BF148" s="228"/>
      <c r="BG148" s="228"/>
      <c r="BH148" s="228"/>
      <c r="BI148" s="228"/>
      <c r="BJ148" s="228"/>
      <c r="BK148" s="228"/>
      <c r="BL148" s="228"/>
      <c r="BM148" s="228"/>
      <c r="BN148" s="228"/>
      <c r="BO148" s="228"/>
      <c r="BP148" s="228"/>
      <c r="BQ148" s="228"/>
      <c r="BR148" s="228"/>
      <c r="BS148" s="228"/>
    </row>
    <row r="149" spans="1:71" ht="12.75" hidden="1" x14ac:dyDescent="0.2">
      <c r="A149" s="232"/>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T149" s="228"/>
      <c r="AU149" s="228"/>
      <c r="AV149" s="228"/>
      <c r="AW149" s="228"/>
      <c r="AX149" s="228"/>
      <c r="AY149" s="228"/>
      <c r="AZ149" s="228"/>
      <c r="BA149" s="228"/>
      <c r="BB149" s="228"/>
      <c r="BC149" s="228"/>
      <c r="BD149" s="228"/>
      <c r="BE149" s="228"/>
      <c r="BF149" s="228"/>
      <c r="BG149" s="228"/>
      <c r="BH149" s="228"/>
      <c r="BI149" s="228"/>
      <c r="BJ149" s="228"/>
      <c r="BK149" s="228"/>
      <c r="BL149" s="228"/>
      <c r="BM149" s="228"/>
      <c r="BN149" s="228"/>
      <c r="BO149" s="228"/>
      <c r="BP149" s="228"/>
      <c r="BQ149" s="228"/>
      <c r="BR149" s="228"/>
      <c r="BS149" s="228"/>
    </row>
    <row r="150" spans="1:71" ht="12.75" hidden="1" x14ac:dyDescent="0.2">
      <c r="A150" s="232"/>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T150" s="228"/>
      <c r="AU150" s="228"/>
      <c r="AV150" s="228"/>
      <c r="AW150" s="228"/>
      <c r="AX150" s="228"/>
      <c r="AY150" s="228"/>
      <c r="AZ150" s="228"/>
      <c r="BA150" s="228"/>
      <c r="BB150" s="228"/>
      <c r="BC150" s="228"/>
      <c r="BD150" s="228"/>
      <c r="BE150" s="228"/>
      <c r="BF150" s="228"/>
      <c r="BG150" s="228"/>
      <c r="BH150" s="228"/>
      <c r="BI150" s="228"/>
      <c r="BJ150" s="228"/>
      <c r="BK150" s="228"/>
      <c r="BL150" s="228"/>
      <c r="BM150" s="228"/>
      <c r="BN150" s="228"/>
      <c r="BO150" s="228"/>
      <c r="BP150" s="228"/>
      <c r="BQ150" s="228"/>
      <c r="BR150" s="228"/>
      <c r="BS150" s="228"/>
    </row>
    <row r="151" spans="1:71" ht="12.75" hidden="1" x14ac:dyDescent="0.2">
      <c r="A151" s="232"/>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T151" s="228"/>
      <c r="AU151" s="228"/>
      <c r="AV151" s="228"/>
      <c r="AW151" s="228"/>
      <c r="AX151" s="228"/>
      <c r="AY151" s="228"/>
      <c r="AZ151" s="228"/>
      <c r="BA151" s="228"/>
      <c r="BB151" s="228"/>
      <c r="BC151" s="228"/>
      <c r="BD151" s="228"/>
      <c r="BE151" s="228"/>
      <c r="BF151" s="228"/>
      <c r="BG151" s="228"/>
      <c r="BH151" s="228"/>
      <c r="BI151" s="228"/>
      <c r="BJ151" s="228"/>
      <c r="BK151" s="228"/>
      <c r="BL151" s="228"/>
      <c r="BM151" s="228"/>
      <c r="BN151" s="228"/>
      <c r="BO151" s="228"/>
      <c r="BP151" s="228"/>
      <c r="BQ151" s="228"/>
      <c r="BR151" s="228"/>
      <c r="BS151" s="228"/>
    </row>
    <row r="152" spans="1:71" ht="12.75" hidden="1" x14ac:dyDescent="0.2">
      <c r="A152" s="232"/>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T152" s="228"/>
      <c r="AU152" s="228"/>
      <c r="AV152" s="228"/>
      <c r="AW152" s="228"/>
      <c r="AX152" s="228"/>
      <c r="AY152" s="228"/>
      <c r="AZ152" s="228"/>
      <c r="BA152" s="228"/>
      <c r="BB152" s="228"/>
      <c r="BC152" s="228"/>
      <c r="BD152" s="228"/>
      <c r="BE152" s="228"/>
      <c r="BF152" s="228"/>
      <c r="BG152" s="228"/>
      <c r="BH152" s="228"/>
      <c r="BI152" s="228"/>
      <c r="BJ152" s="228"/>
      <c r="BK152" s="228"/>
      <c r="BL152" s="228"/>
      <c r="BM152" s="228"/>
      <c r="BN152" s="228"/>
      <c r="BO152" s="228"/>
      <c r="BP152" s="228"/>
      <c r="BQ152" s="228"/>
      <c r="BR152" s="228"/>
      <c r="BS152" s="228"/>
    </row>
    <row r="153" spans="1:71" ht="12.75" hidden="1" x14ac:dyDescent="0.2">
      <c r="A153" s="232"/>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T153" s="228"/>
      <c r="AU153" s="228"/>
      <c r="AV153" s="228"/>
      <c r="AW153" s="228"/>
      <c r="AX153" s="228"/>
      <c r="AY153" s="228"/>
      <c r="AZ153" s="228"/>
      <c r="BA153" s="228"/>
      <c r="BB153" s="228"/>
      <c r="BC153" s="228"/>
      <c r="BD153" s="228"/>
      <c r="BE153" s="228"/>
      <c r="BF153" s="228"/>
      <c r="BG153" s="228"/>
      <c r="BH153" s="228"/>
      <c r="BI153" s="228"/>
      <c r="BJ153" s="228"/>
      <c r="BK153" s="228"/>
      <c r="BL153" s="228"/>
      <c r="BM153" s="228"/>
      <c r="BN153" s="228"/>
      <c r="BO153" s="228"/>
      <c r="BP153" s="228"/>
      <c r="BQ153" s="228"/>
      <c r="BR153" s="228"/>
      <c r="BS153" s="228"/>
    </row>
    <row r="154" spans="1:71" ht="12.75" hidden="1" x14ac:dyDescent="0.2">
      <c r="A154" s="232"/>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T154" s="228"/>
      <c r="AU154" s="228"/>
      <c r="AV154" s="228"/>
      <c r="AW154" s="228"/>
      <c r="AX154" s="228"/>
      <c r="AY154" s="228"/>
      <c r="AZ154" s="228"/>
      <c r="BA154" s="228"/>
      <c r="BB154" s="228"/>
      <c r="BC154" s="228"/>
      <c r="BD154" s="228"/>
      <c r="BE154" s="228"/>
      <c r="BF154" s="228"/>
      <c r="BG154" s="228"/>
      <c r="BH154" s="228"/>
      <c r="BI154" s="228"/>
      <c r="BJ154" s="228"/>
      <c r="BK154" s="228"/>
      <c r="BL154" s="228"/>
      <c r="BM154" s="228"/>
      <c r="BN154" s="228"/>
      <c r="BO154" s="228"/>
      <c r="BP154" s="228"/>
      <c r="BQ154" s="228"/>
      <c r="BR154" s="228"/>
      <c r="BS154" s="228"/>
    </row>
    <row r="155" spans="1:71" ht="12.75" hidden="1" x14ac:dyDescent="0.2">
      <c r="A155" s="232"/>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T155" s="228"/>
      <c r="AU155" s="228"/>
      <c r="AV155" s="228"/>
      <c r="AW155" s="228"/>
      <c r="AX155" s="228"/>
      <c r="AY155" s="228"/>
      <c r="AZ155" s="228"/>
      <c r="BA155" s="228"/>
      <c r="BB155" s="228"/>
      <c r="BC155" s="228"/>
      <c r="BD155" s="228"/>
      <c r="BE155" s="228"/>
      <c r="BF155" s="228"/>
      <c r="BG155" s="228"/>
      <c r="BH155" s="228"/>
      <c r="BI155" s="228"/>
      <c r="BJ155" s="228"/>
      <c r="BK155" s="228"/>
      <c r="BL155" s="228"/>
      <c r="BM155" s="228"/>
      <c r="BN155" s="228"/>
      <c r="BO155" s="228"/>
      <c r="BP155" s="228"/>
      <c r="BQ155" s="228"/>
      <c r="BR155" s="228"/>
      <c r="BS155" s="228"/>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sheetData>
  <mergeCells count="21">
    <mergeCell ref="A13:H13"/>
    <mergeCell ref="A5:H5"/>
    <mergeCell ref="A7:H7"/>
    <mergeCell ref="A9:H9"/>
    <mergeCell ref="A10:H10"/>
    <mergeCell ref="A12:H12"/>
    <mergeCell ref="A144:H144"/>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90" zoomScaleSheetLayoutView="90" workbookViewId="0">
      <selection activeCell="H27" sqref="H2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19" t="str">
        <f>'2. паспорт  ТП'!A4:S4</f>
        <v>Год раскрытия информации: 2024 год</v>
      </c>
      <c r="B5" s="319"/>
      <c r="C5" s="319"/>
      <c r="D5" s="319"/>
      <c r="E5" s="319"/>
      <c r="F5" s="319"/>
      <c r="G5" s="319"/>
      <c r="H5" s="319"/>
      <c r="I5" s="319"/>
      <c r="J5" s="319"/>
      <c r="K5" s="319"/>
      <c r="L5" s="319"/>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3" t="s">
        <v>7</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20" t="s">
        <v>6</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6" t="str">
        <f>'1. паспорт местоположение'!A12:C12</f>
        <v>L 21-04</v>
      </c>
      <c r="B12" s="326"/>
      <c r="C12" s="326"/>
      <c r="D12" s="326"/>
      <c r="E12" s="326"/>
      <c r="F12" s="326"/>
      <c r="G12" s="326"/>
      <c r="H12" s="326"/>
      <c r="I12" s="326"/>
      <c r="J12" s="326"/>
      <c r="K12" s="326"/>
      <c r="L12" s="326"/>
    </row>
    <row r="13" spans="1:44" x14ac:dyDescent="0.25">
      <c r="A13" s="320" t="s">
        <v>5</v>
      </c>
      <c r="B13" s="320"/>
      <c r="C13" s="320"/>
      <c r="D13" s="320"/>
      <c r="E13" s="320"/>
      <c r="F13" s="320"/>
      <c r="G13" s="320"/>
      <c r="H13" s="320"/>
      <c r="I13" s="320"/>
      <c r="J13" s="320"/>
      <c r="K13" s="320"/>
      <c r="L13" s="320"/>
    </row>
    <row r="14" spans="1:44" ht="18.75" x14ac:dyDescent="0.25">
      <c r="A14" s="327"/>
      <c r="B14" s="327"/>
      <c r="C14" s="327"/>
      <c r="D14" s="327"/>
      <c r="E14" s="327"/>
      <c r="F14" s="327"/>
      <c r="G14" s="327"/>
      <c r="H14" s="327"/>
      <c r="I14" s="327"/>
      <c r="J14" s="327"/>
      <c r="K14" s="327"/>
      <c r="L14" s="327"/>
    </row>
    <row r="15" spans="1:44"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row>
    <row r="16" spans="1:44" x14ac:dyDescent="0.25">
      <c r="A16" s="320" t="s">
        <v>4</v>
      </c>
      <c r="B16" s="320"/>
      <c r="C16" s="320"/>
      <c r="D16" s="320"/>
      <c r="E16" s="320"/>
      <c r="F16" s="320"/>
      <c r="G16" s="320"/>
      <c r="H16" s="320"/>
      <c r="I16" s="320"/>
      <c r="J16" s="320"/>
      <c r="K16" s="320"/>
      <c r="L16" s="320"/>
    </row>
    <row r="17" spans="1:12" ht="15.75" customHeight="1" x14ac:dyDescent="0.25">
      <c r="L17" s="72"/>
    </row>
    <row r="18" spans="1:12" x14ac:dyDescent="0.25">
      <c r="K18" s="32"/>
    </row>
    <row r="19" spans="1:12" ht="15.75" customHeight="1" x14ac:dyDescent="0.25">
      <c r="A19" s="374" t="s">
        <v>499</v>
      </c>
      <c r="B19" s="374"/>
      <c r="C19" s="374"/>
      <c r="D19" s="374"/>
      <c r="E19" s="374"/>
      <c r="F19" s="374"/>
      <c r="G19" s="374"/>
      <c r="H19" s="374"/>
      <c r="I19" s="374"/>
      <c r="J19" s="374"/>
      <c r="K19" s="374"/>
      <c r="L19" s="374"/>
    </row>
    <row r="20" spans="1:12" x14ac:dyDescent="0.25">
      <c r="A20" s="48"/>
      <c r="B20" s="48"/>
    </row>
    <row r="21" spans="1:12" ht="28.5" customHeight="1" x14ac:dyDescent="0.25">
      <c r="A21" s="375" t="s">
        <v>225</v>
      </c>
      <c r="B21" s="375" t="s">
        <v>224</v>
      </c>
      <c r="C21" s="380" t="s">
        <v>429</v>
      </c>
      <c r="D21" s="380"/>
      <c r="E21" s="380"/>
      <c r="F21" s="380"/>
      <c r="G21" s="380"/>
      <c r="H21" s="380"/>
      <c r="I21" s="375" t="s">
        <v>223</v>
      </c>
      <c r="J21" s="377" t="s">
        <v>431</v>
      </c>
      <c r="K21" s="375" t="s">
        <v>222</v>
      </c>
      <c r="L21" s="376" t="s">
        <v>430</v>
      </c>
    </row>
    <row r="22" spans="1:12" ht="58.5" customHeight="1" x14ac:dyDescent="0.25">
      <c r="A22" s="375"/>
      <c r="B22" s="375"/>
      <c r="C22" s="375" t="s">
        <v>2</v>
      </c>
      <c r="D22" s="375"/>
      <c r="E22" s="375" t="s">
        <v>9</v>
      </c>
      <c r="F22" s="375"/>
      <c r="G22" s="375" t="s">
        <v>186</v>
      </c>
      <c r="H22" s="375"/>
      <c r="I22" s="375"/>
      <c r="J22" s="378"/>
      <c r="K22" s="375"/>
      <c r="L22" s="376"/>
    </row>
    <row r="23" spans="1:12" ht="31.5" x14ac:dyDescent="0.25">
      <c r="A23" s="375"/>
      <c r="B23" s="375"/>
      <c r="C23" s="66" t="s">
        <v>221</v>
      </c>
      <c r="D23" s="66" t="s">
        <v>220</v>
      </c>
      <c r="E23" s="66" t="s">
        <v>221</v>
      </c>
      <c r="F23" s="66" t="s">
        <v>220</v>
      </c>
      <c r="G23" s="66" t="s">
        <v>221</v>
      </c>
      <c r="H23" s="66" t="s">
        <v>220</v>
      </c>
      <c r="I23" s="375"/>
      <c r="J23" s="379"/>
      <c r="K23" s="375"/>
      <c r="L23" s="376"/>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5" t="s">
        <v>542</v>
      </c>
      <c r="D26" s="275" t="s">
        <v>542</v>
      </c>
      <c r="E26" s="275"/>
      <c r="F26" s="275"/>
      <c r="G26" s="275" t="s">
        <v>542</v>
      </c>
      <c r="H26" s="275" t="s">
        <v>542</v>
      </c>
      <c r="I26" s="275"/>
      <c r="J26" s="70"/>
      <c r="K26" s="64"/>
      <c r="L26" s="64"/>
    </row>
    <row r="27" spans="1:12" ht="39" customHeight="1" x14ac:dyDescent="0.25">
      <c r="A27" s="66" t="s">
        <v>217</v>
      </c>
      <c r="B27" s="71" t="s">
        <v>438</v>
      </c>
      <c r="C27" s="275" t="s">
        <v>542</v>
      </c>
      <c r="D27" s="275" t="s">
        <v>542</v>
      </c>
      <c r="E27" s="275"/>
      <c r="F27" s="275"/>
      <c r="G27" s="275" t="s">
        <v>542</v>
      </c>
      <c r="H27" s="275" t="s">
        <v>542</v>
      </c>
      <c r="I27" s="275"/>
      <c r="J27" s="70"/>
      <c r="K27" s="64"/>
      <c r="L27" s="64"/>
    </row>
    <row r="28" spans="1:12" ht="70.5" customHeight="1" x14ac:dyDescent="0.25">
      <c r="A28" s="66" t="s">
        <v>437</v>
      </c>
      <c r="B28" s="71" t="s">
        <v>442</v>
      </c>
      <c r="C28" s="275" t="s">
        <v>542</v>
      </c>
      <c r="D28" s="275" t="s">
        <v>542</v>
      </c>
      <c r="E28" s="275"/>
      <c r="F28" s="275"/>
      <c r="G28" s="275" t="s">
        <v>542</v>
      </c>
      <c r="H28" s="275" t="s">
        <v>542</v>
      </c>
      <c r="I28" s="275"/>
      <c r="J28" s="70"/>
      <c r="K28" s="64"/>
      <c r="L28" s="64"/>
    </row>
    <row r="29" spans="1:12" ht="54" customHeight="1" x14ac:dyDescent="0.25">
      <c r="A29" s="66" t="s">
        <v>216</v>
      </c>
      <c r="B29" s="71" t="s">
        <v>441</v>
      </c>
      <c r="C29" s="275" t="s">
        <v>542</v>
      </c>
      <c r="D29" s="275" t="s">
        <v>542</v>
      </c>
      <c r="E29" s="275"/>
      <c r="F29" s="275"/>
      <c r="G29" s="275" t="s">
        <v>542</v>
      </c>
      <c r="H29" s="275" t="s">
        <v>542</v>
      </c>
      <c r="I29" s="275"/>
      <c r="J29" s="70"/>
      <c r="K29" s="64"/>
      <c r="L29" s="64"/>
    </row>
    <row r="30" spans="1:12" ht="42" customHeight="1" x14ac:dyDescent="0.25">
      <c r="A30" s="66" t="s">
        <v>215</v>
      </c>
      <c r="B30" s="71" t="s">
        <v>443</v>
      </c>
      <c r="C30" s="275" t="s">
        <v>542</v>
      </c>
      <c r="D30" s="275" t="s">
        <v>542</v>
      </c>
      <c r="E30" s="275"/>
      <c r="F30" s="275"/>
      <c r="G30" s="275" t="s">
        <v>542</v>
      </c>
      <c r="H30" s="275" t="s">
        <v>542</v>
      </c>
      <c r="I30" s="275"/>
      <c r="J30" s="70"/>
      <c r="K30" s="64"/>
      <c r="L30" s="64"/>
    </row>
    <row r="31" spans="1:12" ht="37.5" customHeight="1" x14ac:dyDescent="0.25">
      <c r="A31" s="66" t="s">
        <v>214</v>
      </c>
      <c r="B31" s="65" t="s">
        <v>439</v>
      </c>
      <c r="C31" s="276">
        <v>44936</v>
      </c>
      <c r="D31" s="276">
        <v>44995</v>
      </c>
      <c r="E31" s="275"/>
      <c r="F31" s="275"/>
      <c r="G31" s="276">
        <v>44936</v>
      </c>
      <c r="H31" s="276">
        <v>44995</v>
      </c>
      <c r="I31" s="275">
        <v>0</v>
      </c>
      <c r="J31" s="70"/>
      <c r="K31" s="64"/>
      <c r="L31" s="64"/>
    </row>
    <row r="32" spans="1:12" ht="31.5" x14ac:dyDescent="0.25">
      <c r="A32" s="66" t="s">
        <v>212</v>
      </c>
      <c r="B32" s="65" t="s">
        <v>444</v>
      </c>
      <c r="C32" s="276">
        <v>45250</v>
      </c>
      <c r="D32" s="276">
        <v>45290</v>
      </c>
      <c r="E32" s="275"/>
      <c r="F32" s="275"/>
      <c r="G32" s="276">
        <v>45250</v>
      </c>
      <c r="H32" s="276">
        <v>45290</v>
      </c>
      <c r="I32" s="275">
        <v>0</v>
      </c>
      <c r="J32" s="70"/>
      <c r="K32" s="64"/>
      <c r="L32" s="64"/>
    </row>
    <row r="33" spans="1:12" ht="37.5" customHeight="1" x14ac:dyDescent="0.25">
      <c r="A33" s="66" t="s">
        <v>455</v>
      </c>
      <c r="B33" s="65" t="s">
        <v>376</v>
      </c>
      <c r="C33" s="275" t="s">
        <v>542</v>
      </c>
      <c r="D33" s="275" t="s">
        <v>542</v>
      </c>
      <c r="E33" s="275"/>
      <c r="F33" s="275"/>
      <c r="G33" s="275" t="s">
        <v>542</v>
      </c>
      <c r="H33" s="275" t="s">
        <v>542</v>
      </c>
      <c r="I33" s="275"/>
      <c r="J33" s="70"/>
      <c r="K33" s="64"/>
      <c r="L33" s="64"/>
    </row>
    <row r="34" spans="1:12" ht="47.25" customHeight="1" x14ac:dyDescent="0.25">
      <c r="A34" s="66" t="s">
        <v>456</v>
      </c>
      <c r="B34" s="65" t="s">
        <v>448</v>
      </c>
      <c r="C34" s="275" t="s">
        <v>542</v>
      </c>
      <c r="D34" s="275" t="s">
        <v>542</v>
      </c>
      <c r="E34" s="275"/>
      <c r="F34" s="275"/>
      <c r="G34" s="275" t="s">
        <v>542</v>
      </c>
      <c r="H34" s="275" t="s">
        <v>542</v>
      </c>
      <c r="I34" s="275"/>
      <c r="J34" s="69"/>
      <c r="K34" s="69"/>
      <c r="L34" s="64"/>
    </row>
    <row r="35" spans="1:12" ht="32.25" customHeight="1" x14ac:dyDescent="0.25">
      <c r="A35" s="66" t="s">
        <v>457</v>
      </c>
      <c r="B35" s="65" t="s">
        <v>213</v>
      </c>
      <c r="C35" s="276">
        <v>45291</v>
      </c>
      <c r="D35" s="276">
        <v>45380</v>
      </c>
      <c r="E35" s="275"/>
      <c r="F35" s="275"/>
      <c r="G35" s="276">
        <v>45291</v>
      </c>
      <c r="H35" s="276">
        <v>45380</v>
      </c>
      <c r="I35" s="275">
        <v>0</v>
      </c>
      <c r="J35" s="69"/>
      <c r="K35" s="69"/>
      <c r="L35" s="64"/>
    </row>
    <row r="36" spans="1:12" ht="37.5" customHeight="1" x14ac:dyDescent="0.25">
      <c r="A36" s="66" t="s">
        <v>458</v>
      </c>
      <c r="B36" s="65" t="s">
        <v>440</v>
      </c>
      <c r="C36" s="275" t="s">
        <v>542</v>
      </c>
      <c r="D36" s="275" t="s">
        <v>542</v>
      </c>
      <c r="E36" s="277"/>
      <c r="F36" s="278"/>
      <c r="G36" s="275" t="s">
        <v>542</v>
      </c>
      <c r="H36" s="275" t="s">
        <v>542</v>
      </c>
      <c r="I36" s="275"/>
      <c r="J36" s="68"/>
      <c r="K36" s="64"/>
      <c r="L36" s="64"/>
    </row>
    <row r="37" spans="1:12" ht="25.5" customHeight="1" x14ac:dyDescent="0.25">
      <c r="A37" s="66" t="s">
        <v>459</v>
      </c>
      <c r="B37" s="65" t="s">
        <v>211</v>
      </c>
      <c r="C37" s="276">
        <v>45250</v>
      </c>
      <c r="D37" s="276">
        <v>45291</v>
      </c>
      <c r="E37" s="277"/>
      <c r="F37" s="278"/>
      <c r="G37" s="276">
        <v>45250</v>
      </c>
      <c r="H37" s="276">
        <v>45291</v>
      </c>
      <c r="I37" s="278">
        <v>0</v>
      </c>
      <c r="J37" s="68"/>
      <c r="K37" s="64"/>
      <c r="L37" s="64"/>
    </row>
    <row r="38" spans="1:12" x14ac:dyDescent="0.25">
      <c r="A38" s="66" t="s">
        <v>460</v>
      </c>
      <c r="B38" s="67" t="s">
        <v>210</v>
      </c>
      <c r="C38" s="278"/>
      <c r="D38" s="278"/>
      <c r="E38" s="278"/>
      <c r="F38" s="278"/>
      <c r="G38" s="278"/>
      <c r="H38" s="278"/>
      <c r="I38" s="278"/>
      <c r="J38" s="64"/>
      <c r="K38" s="64"/>
      <c r="L38" s="64"/>
    </row>
    <row r="39" spans="1:12" ht="63" x14ac:dyDescent="0.25">
      <c r="A39" s="66">
        <v>2</v>
      </c>
      <c r="B39" s="65" t="s">
        <v>445</v>
      </c>
      <c r="C39" s="276">
        <v>45301</v>
      </c>
      <c r="D39" s="276">
        <v>45565</v>
      </c>
      <c r="E39" s="278"/>
      <c r="F39" s="278"/>
      <c r="G39" s="276">
        <v>45301</v>
      </c>
      <c r="H39" s="276">
        <v>45565</v>
      </c>
      <c r="I39" s="278"/>
      <c r="J39" s="64"/>
      <c r="K39" s="64"/>
      <c r="L39" s="64"/>
    </row>
    <row r="40" spans="1:12" ht="33.75" customHeight="1" x14ac:dyDescent="0.25">
      <c r="A40" s="66" t="s">
        <v>209</v>
      </c>
      <c r="B40" s="65" t="s">
        <v>447</v>
      </c>
      <c r="C40" s="276">
        <v>45301</v>
      </c>
      <c r="D40" s="276">
        <v>45565</v>
      </c>
      <c r="E40" s="278"/>
      <c r="F40" s="278"/>
      <c r="G40" s="276">
        <v>45301</v>
      </c>
      <c r="H40" s="276">
        <v>45565</v>
      </c>
      <c r="I40" s="278"/>
      <c r="J40" s="64"/>
      <c r="K40" s="64"/>
      <c r="L40" s="64"/>
    </row>
    <row r="41" spans="1:12" ht="63" customHeight="1" x14ac:dyDescent="0.25">
      <c r="A41" s="66" t="s">
        <v>208</v>
      </c>
      <c r="B41" s="67" t="s">
        <v>530</v>
      </c>
      <c r="C41" s="278"/>
      <c r="D41" s="278"/>
      <c r="E41" s="278"/>
      <c r="F41" s="278"/>
      <c r="G41" s="278"/>
      <c r="H41" s="278"/>
      <c r="I41" s="278"/>
      <c r="J41" s="64"/>
      <c r="K41" s="64"/>
      <c r="L41" s="64"/>
    </row>
    <row r="42" spans="1:12" ht="58.5" customHeight="1" x14ac:dyDescent="0.25">
      <c r="A42" s="66">
        <v>3</v>
      </c>
      <c r="B42" s="65" t="s">
        <v>446</v>
      </c>
      <c r="C42" s="275" t="s">
        <v>542</v>
      </c>
      <c r="D42" s="275" t="s">
        <v>542</v>
      </c>
      <c r="E42" s="278"/>
      <c r="F42" s="278"/>
      <c r="G42" s="275" t="s">
        <v>542</v>
      </c>
      <c r="H42" s="275" t="s">
        <v>542</v>
      </c>
      <c r="I42" s="275"/>
      <c r="J42" s="64"/>
      <c r="K42" s="64"/>
      <c r="L42" s="64"/>
    </row>
    <row r="43" spans="1:12" ht="34.5" customHeight="1" x14ac:dyDescent="0.25">
      <c r="A43" s="66" t="s">
        <v>207</v>
      </c>
      <c r="B43" s="65" t="s">
        <v>205</v>
      </c>
      <c r="C43" s="276">
        <v>45301</v>
      </c>
      <c r="D43" s="276">
        <v>45565</v>
      </c>
      <c r="E43" s="278"/>
      <c r="F43" s="278"/>
      <c r="G43" s="276">
        <v>45301</v>
      </c>
      <c r="H43" s="276">
        <v>45565</v>
      </c>
      <c r="I43" s="278"/>
      <c r="J43" s="64"/>
      <c r="K43" s="64"/>
      <c r="L43" s="64"/>
    </row>
    <row r="44" spans="1:12" ht="24.75" customHeight="1" x14ac:dyDescent="0.25">
      <c r="A44" s="66" t="s">
        <v>206</v>
      </c>
      <c r="B44" s="65" t="s">
        <v>203</v>
      </c>
      <c r="C44" s="276">
        <v>45301</v>
      </c>
      <c r="D44" s="276">
        <v>45565</v>
      </c>
      <c r="E44" s="278"/>
      <c r="F44" s="278"/>
      <c r="G44" s="276">
        <v>45301</v>
      </c>
      <c r="H44" s="276">
        <v>45565</v>
      </c>
      <c r="I44" s="278"/>
      <c r="J44" s="64"/>
      <c r="K44" s="64"/>
      <c r="L44" s="64"/>
    </row>
    <row r="45" spans="1:12" ht="90.75" customHeight="1" x14ac:dyDescent="0.25">
      <c r="A45" s="66" t="s">
        <v>204</v>
      </c>
      <c r="B45" s="65" t="s">
        <v>451</v>
      </c>
      <c r="C45" s="275" t="s">
        <v>542</v>
      </c>
      <c r="D45" s="275" t="s">
        <v>542</v>
      </c>
      <c r="E45" s="278"/>
      <c r="F45" s="278"/>
      <c r="G45" s="275" t="s">
        <v>542</v>
      </c>
      <c r="H45" s="275" t="s">
        <v>542</v>
      </c>
      <c r="I45" s="275"/>
      <c r="J45" s="64"/>
      <c r="K45" s="64"/>
      <c r="L45" s="64"/>
    </row>
    <row r="46" spans="1:12" ht="167.25" customHeight="1" x14ac:dyDescent="0.25">
      <c r="A46" s="66" t="s">
        <v>202</v>
      </c>
      <c r="B46" s="65" t="s">
        <v>449</v>
      </c>
      <c r="C46" s="275" t="s">
        <v>542</v>
      </c>
      <c r="D46" s="275" t="s">
        <v>542</v>
      </c>
      <c r="E46" s="278"/>
      <c r="F46" s="278"/>
      <c r="G46" s="275" t="s">
        <v>542</v>
      </c>
      <c r="H46" s="275" t="s">
        <v>542</v>
      </c>
      <c r="I46" s="275"/>
      <c r="J46" s="64"/>
      <c r="K46" s="64"/>
      <c r="L46" s="64"/>
    </row>
    <row r="47" spans="1:12" ht="30.75" customHeight="1" x14ac:dyDescent="0.25">
      <c r="A47" s="66" t="s">
        <v>200</v>
      </c>
      <c r="B47" s="65" t="s">
        <v>201</v>
      </c>
      <c r="C47" s="276">
        <v>45473</v>
      </c>
      <c r="D47" s="276">
        <v>45656</v>
      </c>
      <c r="E47" s="278"/>
      <c r="F47" s="278"/>
      <c r="G47" s="276">
        <v>45473</v>
      </c>
      <c r="H47" s="276">
        <v>45656</v>
      </c>
      <c r="I47" s="275"/>
      <c r="J47" s="64"/>
      <c r="K47" s="64"/>
      <c r="L47" s="64"/>
    </row>
    <row r="48" spans="1:12" ht="37.5" customHeight="1" x14ac:dyDescent="0.25">
      <c r="A48" s="66" t="s">
        <v>461</v>
      </c>
      <c r="B48" s="67" t="s">
        <v>199</v>
      </c>
      <c r="C48" s="276">
        <v>45473</v>
      </c>
      <c r="D48" s="276">
        <v>45656</v>
      </c>
      <c r="E48" s="278"/>
      <c r="F48" s="278"/>
      <c r="G48" s="276">
        <v>45473</v>
      </c>
      <c r="H48" s="276">
        <v>45656</v>
      </c>
      <c r="I48" s="278"/>
      <c r="J48" s="64"/>
      <c r="K48" s="64"/>
      <c r="L48" s="64"/>
    </row>
    <row r="49" spans="1:12" ht="35.25" customHeight="1" x14ac:dyDescent="0.25">
      <c r="A49" s="66">
        <v>4</v>
      </c>
      <c r="B49" s="65" t="s">
        <v>197</v>
      </c>
      <c r="C49" s="275" t="s">
        <v>542</v>
      </c>
      <c r="D49" s="275" t="s">
        <v>542</v>
      </c>
      <c r="E49" s="278"/>
      <c r="F49" s="278"/>
      <c r="G49" s="275" t="s">
        <v>542</v>
      </c>
      <c r="H49" s="275" t="s">
        <v>542</v>
      </c>
      <c r="I49" s="275"/>
      <c r="J49" s="64"/>
      <c r="K49" s="64"/>
      <c r="L49" s="64"/>
    </row>
    <row r="50" spans="1:12" ht="86.25" customHeight="1" x14ac:dyDescent="0.25">
      <c r="A50" s="66" t="s">
        <v>198</v>
      </c>
      <c r="B50" s="65" t="s">
        <v>450</v>
      </c>
      <c r="C50" s="275" t="s">
        <v>542</v>
      </c>
      <c r="D50" s="275" t="s">
        <v>542</v>
      </c>
      <c r="E50" s="278"/>
      <c r="F50" s="278"/>
      <c r="G50" s="275" t="s">
        <v>542</v>
      </c>
      <c r="H50" s="275" t="s">
        <v>542</v>
      </c>
      <c r="I50" s="275"/>
      <c r="J50" s="64"/>
      <c r="K50" s="64"/>
      <c r="L50" s="64"/>
    </row>
    <row r="51" spans="1:12" ht="77.25" customHeight="1" x14ac:dyDescent="0.25">
      <c r="A51" s="66" t="s">
        <v>196</v>
      </c>
      <c r="B51" s="65" t="s">
        <v>452</v>
      </c>
      <c r="C51" s="275" t="s">
        <v>542</v>
      </c>
      <c r="D51" s="275" t="s">
        <v>542</v>
      </c>
      <c r="E51" s="278"/>
      <c r="F51" s="278"/>
      <c r="G51" s="275" t="s">
        <v>542</v>
      </c>
      <c r="H51" s="275" t="s">
        <v>542</v>
      </c>
      <c r="I51" s="275"/>
      <c r="J51" s="64"/>
      <c r="K51" s="64"/>
      <c r="L51" s="64"/>
    </row>
    <row r="52" spans="1:12" ht="71.25" customHeight="1" x14ac:dyDescent="0.25">
      <c r="A52" s="66" t="s">
        <v>194</v>
      </c>
      <c r="B52" s="65" t="s">
        <v>195</v>
      </c>
      <c r="C52" s="275" t="s">
        <v>542</v>
      </c>
      <c r="D52" s="275" t="s">
        <v>542</v>
      </c>
      <c r="E52" s="278"/>
      <c r="F52" s="278"/>
      <c r="G52" s="275" t="s">
        <v>542</v>
      </c>
      <c r="H52" s="275" t="s">
        <v>542</v>
      </c>
      <c r="I52" s="275"/>
      <c r="J52" s="64"/>
      <c r="K52" s="64"/>
      <c r="L52" s="64"/>
    </row>
    <row r="53" spans="1:12" ht="48" customHeight="1" x14ac:dyDescent="0.25">
      <c r="A53" s="66" t="s">
        <v>192</v>
      </c>
      <c r="B53" s="128" t="s">
        <v>453</v>
      </c>
      <c r="C53" s="276">
        <v>45473</v>
      </c>
      <c r="D53" s="276">
        <v>45656</v>
      </c>
      <c r="E53" s="278"/>
      <c r="F53" s="278"/>
      <c r="G53" s="276">
        <v>45473</v>
      </c>
      <c r="H53" s="276">
        <v>45656</v>
      </c>
      <c r="I53" s="278"/>
      <c r="J53" s="64"/>
      <c r="K53" s="64"/>
      <c r="L53" s="64"/>
    </row>
    <row r="54" spans="1:12" ht="46.5" customHeight="1" x14ac:dyDescent="0.25">
      <c r="A54" s="66" t="s">
        <v>454</v>
      </c>
      <c r="B54" s="65" t="s">
        <v>193</v>
      </c>
      <c r="C54" s="275" t="s">
        <v>542</v>
      </c>
      <c r="D54" s="275" t="s">
        <v>542</v>
      </c>
      <c r="E54" s="278"/>
      <c r="F54" s="278"/>
      <c r="G54" s="275" t="s">
        <v>542</v>
      </c>
      <c r="H54" s="275" t="s">
        <v>542</v>
      </c>
      <c r="I54" s="275"/>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2024-09-22T19:40:52Z</dcterms:modified>
</cp:coreProperties>
</file>