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1_сметы\ТП-1\"/>
    </mc:Choice>
  </mc:AlternateContent>
  <xr:revisionPtr revIDLastSave="0" documentId="13_ncr:1_{66034AC5-5A44-4390-9670-086B10F29965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1_4 квартал 2023" sheetId="6" r:id="rId1"/>
    <sheet name="Сводка ТП-1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E24" i="8" l="1"/>
  <c r="E25" i="8" s="1"/>
  <c r="F24" i="8"/>
  <c r="F25" i="8" s="1"/>
  <c r="G24" i="8"/>
  <c r="D24" i="8"/>
  <c r="P10" i="8"/>
  <c r="M10" i="8"/>
  <c r="N10" i="8"/>
  <c r="O10" i="8"/>
  <c r="D25" i="8"/>
  <c r="D26" i="8"/>
  <c r="G25" i="8"/>
  <c r="G10" i="8" l="1"/>
  <c r="F10" i="8"/>
  <c r="E10" i="8"/>
  <c r="D10" i="8"/>
  <c r="D9" i="8"/>
  <c r="E9" i="8"/>
  <c r="F9" i="8"/>
  <c r="G9" i="8"/>
  <c r="G23" i="8"/>
  <c r="F23" i="8"/>
  <c r="E23" i="8"/>
  <c r="D23" i="8"/>
  <c r="G22" i="8"/>
  <c r="D22" i="8"/>
  <c r="H22" i="8" s="1"/>
  <c r="H12" i="8"/>
  <c r="H11" i="8"/>
  <c r="H23" i="8" l="1"/>
  <c r="I23" i="8" s="1"/>
  <c r="I25" i="8" s="1"/>
  <c r="H9" i="8"/>
  <c r="H10" i="8"/>
  <c r="I10" i="8" s="1"/>
  <c r="G26" i="8"/>
  <c r="F26" i="8"/>
  <c r="I9" i="8"/>
  <c r="E26" i="8"/>
  <c r="H26" i="8" l="1"/>
  <c r="I26" i="8" s="1"/>
  <c r="H25" i="8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<sst xmlns="http://schemas.openxmlformats.org/spreadsheetml/2006/main" count="128" uniqueCount="85">
  <si>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</si>
  <si>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</si>
  <si>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</si>
  <si>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</si>
  <si>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</si>
  <si>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</si>
  <si>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</si>
  <si>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</si>
  <si>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</si>
  <si>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</si>
  <si>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</si>
  <si>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</si>
  <si>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</si>
  <si>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</si>
  <si>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</si>
  <si>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</si>
  <si>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</si>
  <si>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</si>
  <si>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</si>
  <si>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</si>
  <si>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</si>
  <si>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</si>
  <si>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</si>
  <si>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</si>
  <si>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</si>
  <si>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</si>
  <si>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</si>
  <si>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</si>
  <si>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</si>
  <si>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</si>
  <si>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</si>
  <si>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</si>
  <si>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</si>
  <si>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</si>
  <si>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</si>
  <si>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</si>
  <si>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</si>
  <si>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</si>
  <si>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</si>
  <si>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</si>
  <si>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</si>
  <si>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</si>
  <si>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</si>
  <si>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</si>
  <si>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</si>
  <si>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15/0,4 кВ (ТП-1) по адресу: г. Калининград, ул Заводская, д 11. ЗУ 39:15:151314:49</t>
  </si>
  <si>
    <t>Глава 2. Реконструкция ТП-1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</si>
  <si>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</si>
  <si>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</si>
  <si>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</si>
  <si>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</si>
  <si>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</si>
  <si>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</si>
  <si>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</si>
  <si>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</si>
  <si>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</si>
  <si>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</si>
  <si>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</si>
  <si>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</si>
  <si>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</si>
  <si>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</si>
  <si>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</si>
  <si>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</si>
  <si>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</si>
  <si>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</si>
  <si>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</si>
  <si>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</si>
  <si>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</si>
  <si>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</si>
  <si>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</si>
  <si>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</si>
  <si>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</si>
  <si>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</si>
  <si>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</si>
  <si>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</si>
  <si>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</si>
  <si>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</si>
  <si>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</si>
  <si>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Ф</t>
    </r>
    <r>
      <rPr>
        <sz val="9"/>
        <rFont val="Times New Roman"/>
        <family val="1"/>
        <charset val="204"/>
      </rPr>
      <t>2029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</si>
  <si>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</si>
  <si>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r>
      <t>З=Ф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+Ф</t>
    </r>
    <r>
      <rPr>
        <sz val="9"/>
        <rFont val="Times New Roman"/>
        <family val="1"/>
        <charset val="204"/>
      </rPr>
      <t>2024+Ф2029</t>
    </r>
  </si>
  <si>
    <t>об</t>
  </si>
  <si>
    <t>смр</t>
  </si>
  <si>
    <t>пир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</si>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</sst>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4" fillId="0" borderId="3" xfId="0" applyFont="1" applyBorder="1"/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75C35D1C-1B92-4E36-B1B7-8FCA8747F2F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C22" sqref="C22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5"/>
      <c r="B1" s="65"/>
      <c r="C1" s="65"/>
      <c r="D1" s="65"/>
      <c r="E1" s="65"/>
      <c r="F1" s="65"/>
      <c r="G1" s="65"/>
      <c r="H1" s="65"/>
    </row>
    <row r="2" spans="1:8" ht="15" customHeight="1" x14ac:dyDescent="0.2">
      <c r="A2" s="32"/>
      <c r="B2" s="66"/>
      <c r="C2" s="67"/>
      <c r="D2" s="66" t="s">
        <v>0</v>
      </c>
      <c r="E2" s="66"/>
      <c r="F2" s="66"/>
      <c r="G2" s="66"/>
      <c r="H2" s="66"/>
    </row>
    <row r="3" spans="1:8" ht="15" customHeight="1" x14ac:dyDescent="0.2">
      <c r="A3" s="32"/>
      <c r="B3" s="68"/>
      <c r="C3" s="69"/>
      <c r="D3" s="70" t="s">
        <v>37</v>
      </c>
      <c r="E3" s="70"/>
      <c r="F3" s="70"/>
      <c r="G3" s="70"/>
      <c r="H3" s="70"/>
    </row>
    <row r="4" spans="1:8" ht="15" customHeight="1" x14ac:dyDescent="0.2">
      <c r="A4" s="32"/>
      <c r="B4" s="68"/>
      <c r="C4" s="69"/>
      <c r="D4" s="71" t="s">
        <v>38</v>
      </c>
      <c r="E4" s="71"/>
      <c r="F4" s="71"/>
      <c r="G4" s="71"/>
      <c r="H4" s="71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5"/>
      <c r="B6" s="75"/>
      <c r="C6" s="76" t="s">
        <v>1</v>
      </c>
      <c r="D6" s="76"/>
      <c r="E6" s="76"/>
      <c r="F6" s="76"/>
      <c r="G6" s="76"/>
      <c r="H6" s="5"/>
    </row>
    <row r="7" spans="1:8" ht="18" customHeight="1" x14ac:dyDescent="0.2">
      <c r="B7" s="77" t="s">
        <v>45</v>
      </c>
      <c r="C7" s="77"/>
      <c r="D7" s="77"/>
      <c r="E7" s="77"/>
      <c r="F7" s="77"/>
      <c r="G7" s="77"/>
      <c r="H7" s="77"/>
    </row>
    <row r="8" spans="1:8" x14ac:dyDescent="0.2">
      <c r="B8" s="28"/>
      <c r="C8" s="78" t="s">
        <v>2</v>
      </c>
      <c r="D8" s="78"/>
      <c r="E8" s="78"/>
      <c r="F8" s="78"/>
      <c r="G8" s="78"/>
      <c r="H8" s="5"/>
    </row>
    <row r="9" spans="1:8" ht="13.5" customHeight="1" x14ac:dyDescent="0.2">
      <c r="A9" s="79" t="s">
        <v>42</v>
      </c>
      <c r="B9" s="79"/>
      <c r="C9" s="79"/>
      <c r="D9" s="79"/>
      <c r="E9" s="79"/>
      <c r="F9" s="79"/>
      <c r="G9" s="79"/>
      <c r="H9" s="79"/>
    </row>
    <row r="10" spans="1:8" ht="15" customHeight="1" x14ac:dyDescent="0.2">
      <c r="A10" s="72" t="s">
        <v>3</v>
      </c>
      <c r="B10" s="73" t="s">
        <v>4</v>
      </c>
      <c r="C10" s="72" t="s">
        <v>5</v>
      </c>
      <c r="D10" s="74" t="s">
        <v>39</v>
      </c>
      <c r="E10" s="74"/>
      <c r="F10" s="74"/>
      <c r="G10" s="74"/>
      <c r="H10" s="72" t="s">
        <v>40</v>
      </c>
    </row>
    <row r="11" spans="1:8" x14ac:dyDescent="0.2">
      <c r="A11" s="72"/>
      <c r="B11" s="73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3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3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5" t="s">
        <v>46</v>
      </c>
      <c r="C15" s="86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9633.3333399999992</v>
      </c>
      <c r="G16" s="39">
        <v>0</v>
      </c>
      <c r="H16" s="40">
        <f>SUM(D16:G16)</f>
        <v>11864.545759999999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9633.3333399999992</v>
      </c>
      <c r="G17" s="42">
        <f>SUM(G16:G16)</f>
        <v>0</v>
      </c>
      <c r="H17" s="40">
        <f>SUM(H16:H16)</f>
        <v>11864.545759999999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9633.3333399999992</v>
      </c>
      <c r="G18" s="40">
        <f>G17</f>
        <v>0</v>
      </c>
      <c r="H18" s="40">
        <f>H17</f>
        <v>11864.545759999999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9633.3333399999992</v>
      </c>
      <c r="G22" s="7">
        <f>G18+G21</f>
        <v>0</v>
      </c>
      <c r="H22" s="7">
        <f>H18+H21</f>
        <v>11920.326070499999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556.14863000000003</v>
      </c>
      <c r="H24" s="43">
        <f>SUM(D24:G24)</f>
        <v>556.14863000000003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556.14863000000003</v>
      </c>
      <c r="H26" s="7">
        <f>SUM(H24:H25)</f>
        <v>573.43829504258008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9633.3333399999992</v>
      </c>
      <c r="G27" s="7">
        <f>G22+G26</f>
        <v>556.14863000000003</v>
      </c>
      <c r="H27" s="7">
        <f>H22+H26</f>
        <v>12493.76436554258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9633.3333399999992</v>
      </c>
      <c r="G31" s="44">
        <f>G27+G30</f>
        <v>900.18381999999997</v>
      </c>
      <c r="H31" s="44">
        <f>H27+H30</f>
        <v>12837.79955554258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1926.6666679999998</v>
      </c>
      <c r="G32" s="44">
        <f>G31*0.2</f>
        <v>180.03676400000001</v>
      </c>
      <c r="H32" s="44">
        <f>H31*0.2</f>
        <v>2567.5599111085162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11560.000007999999</v>
      </c>
      <c r="G33" s="45">
        <f>SUM(G31:G32)</f>
        <v>1080.2205839999999</v>
      </c>
      <c r="H33" s="45">
        <f>SUM(H31:H32)</f>
        <v>15405.359466651096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80"/>
      <c r="C36" s="81"/>
      <c r="D36" s="82" t="s">
        <v>22</v>
      </c>
      <c r="E36" s="83"/>
      <c r="F36" s="83"/>
      <c r="G36" s="83"/>
      <c r="H36" s="83"/>
    </row>
    <row r="37" spans="1:9" ht="9" customHeight="1" x14ac:dyDescent="0.2">
      <c r="B37" s="81"/>
      <c r="C37" s="81"/>
      <c r="D37" s="83"/>
      <c r="E37" s="83"/>
      <c r="F37" s="83"/>
      <c r="G37" s="83"/>
      <c r="H37" s="83"/>
    </row>
    <row r="38" spans="1:9" ht="18" customHeight="1" x14ac:dyDescent="0.2">
      <c r="B38" s="80" t="s">
        <v>23</v>
      </c>
      <c r="C38" s="80"/>
      <c r="D38" s="84" t="s">
        <v>24</v>
      </c>
      <c r="E38" s="84"/>
      <c r="F38" s="84"/>
      <c r="G38" s="84"/>
      <c r="H38" s="84"/>
    </row>
  </sheetData>
  <mergeCells count="26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5"/>
      <c r="B1" s="65"/>
      <c r="C1" s="65"/>
      <c r="D1" s="65"/>
      <c r="E1" s="65"/>
      <c r="F1" s="65"/>
      <c r="G1" s="65"/>
      <c r="H1" s="65"/>
    </row>
    <row r="2" spans="1:8" ht="15" customHeight="1" x14ac:dyDescent="0.2">
      <c r="A2" s="32"/>
      <c r="B2" s="66"/>
      <c r="C2" s="67"/>
      <c r="D2" s="66" t="s">
        <v>0</v>
      </c>
      <c r="E2" s="66"/>
      <c r="F2" s="66"/>
      <c r="G2" s="66"/>
      <c r="H2" s="66"/>
    </row>
    <row r="3" spans="1:8" ht="15" customHeight="1" x14ac:dyDescent="0.2">
      <c r="A3" s="32"/>
      <c r="B3" s="68"/>
      <c r="C3" s="69"/>
      <c r="D3" s="70" t="s">
        <v>37</v>
      </c>
      <c r="E3" s="70"/>
      <c r="F3" s="70"/>
      <c r="G3" s="70"/>
      <c r="H3" s="70"/>
    </row>
    <row r="4" spans="1:8" ht="15" customHeight="1" x14ac:dyDescent="0.2">
      <c r="A4" s="32"/>
      <c r="B4" s="68"/>
      <c r="C4" s="69"/>
      <c r="D4" s="71" t="s">
        <v>38</v>
      </c>
      <c r="E4" s="71"/>
      <c r="F4" s="71"/>
      <c r="G4" s="71"/>
      <c r="H4" s="71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5"/>
      <c r="B6" s="75"/>
      <c r="C6" s="76" t="s">
        <v>1</v>
      </c>
      <c r="D6" s="76"/>
      <c r="E6" s="76"/>
      <c r="F6" s="76"/>
      <c r="G6" s="76"/>
      <c r="H6" s="5"/>
    </row>
    <row r="7" spans="1:8" ht="18" customHeight="1" x14ac:dyDescent="0.2">
      <c r="B7" s="77" t="s">
        <v>45</v>
      </c>
      <c r="C7" s="77"/>
      <c r="D7" s="77"/>
      <c r="E7" s="77"/>
      <c r="F7" s="77"/>
      <c r="G7" s="77"/>
      <c r="H7" s="77"/>
    </row>
    <row r="8" spans="1:8" x14ac:dyDescent="0.2">
      <c r="B8" s="28"/>
      <c r="C8" s="78" t="s">
        <v>2</v>
      </c>
      <c r="D8" s="78"/>
      <c r="E8" s="78"/>
      <c r="F8" s="78"/>
      <c r="G8" s="78"/>
      <c r="H8" s="5"/>
    </row>
    <row r="9" spans="1:8" ht="12.75" customHeight="1" x14ac:dyDescent="0.2">
      <c r="A9" s="79" t="s">
        <v>41</v>
      </c>
      <c r="B9" s="79"/>
      <c r="C9" s="79"/>
      <c r="D9" s="79"/>
      <c r="E9" s="79"/>
      <c r="F9" s="79"/>
      <c r="G9" s="79"/>
      <c r="H9" s="79"/>
    </row>
    <row r="10" spans="1:8" ht="15" customHeight="1" x14ac:dyDescent="0.2">
      <c r="A10" s="72" t="s">
        <v>3</v>
      </c>
      <c r="B10" s="73" t="s">
        <v>4</v>
      </c>
      <c r="C10" s="72" t="s">
        <v>5</v>
      </c>
      <c r="D10" s="74" t="s">
        <v>39</v>
      </c>
      <c r="E10" s="74"/>
      <c r="F10" s="74"/>
      <c r="G10" s="74"/>
      <c r="H10" s="72" t="s">
        <v>40</v>
      </c>
    </row>
    <row r="11" spans="1:8" x14ac:dyDescent="0.2">
      <c r="A11" s="72"/>
      <c r="B11" s="73"/>
      <c r="C11" s="72"/>
      <c r="D11" s="72" t="s">
        <v>6</v>
      </c>
      <c r="E11" s="72" t="s">
        <v>7</v>
      </c>
      <c r="F11" s="72" t="s">
        <v>8</v>
      </c>
      <c r="G11" s="72" t="s">
        <v>9</v>
      </c>
      <c r="H11" s="72"/>
    </row>
    <row r="12" spans="1:8" ht="12" customHeight="1" x14ac:dyDescent="0.2">
      <c r="A12" s="72"/>
      <c r="B12" s="73"/>
      <c r="C12" s="72"/>
      <c r="D12" s="72"/>
      <c r="E12" s="72"/>
      <c r="F12" s="72"/>
      <c r="G12" s="72"/>
      <c r="H12" s="72"/>
    </row>
    <row r="13" spans="1:8" ht="4.5" customHeight="1" x14ac:dyDescent="0.2">
      <c r="A13" s="72"/>
      <c r="B13" s="73"/>
      <c r="C13" s="72"/>
      <c r="D13" s="72"/>
      <c r="E13" s="72"/>
      <c r="F13" s="72"/>
      <c r="G13" s="72"/>
      <c r="H13" s="72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5" t="s">
        <v>46</v>
      </c>
      <c r="C15" s="86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1488.9232300000001</v>
      </c>
      <c r="G16" s="39">
        <v>0</v>
      </c>
      <c r="H16" s="40">
        <f>SUM(D16:G16)</f>
        <v>1599.3735900000001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1488.9232300000001</v>
      </c>
      <c r="G17" s="42">
        <f>SUM(G16:G16)</f>
        <v>0</v>
      </c>
      <c r="H17" s="40">
        <f>SUM(H16:H16)</f>
        <v>1599.3735900000001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1488.9232300000001</v>
      </c>
      <c r="G18" s="40">
        <f>G17</f>
        <v>0</v>
      </c>
      <c r="H18" s="40">
        <f>H17</f>
        <v>1599.3735900000001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1488.9232300000001</v>
      </c>
      <c r="G22" s="7">
        <f>G18+G21</f>
        <v>0</v>
      </c>
      <c r="H22" s="7">
        <f>H18+H21</f>
        <v>1602.1348490000003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15.526199999999999</v>
      </c>
      <c r="H24" s="43">
        <f>SUM(D24:G24)</f>
        <v>15.526199999999999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15.526199999999999</v>
      </c>
      <c r="H26" s="7">
        <f>SUM(H24:H25)</f>
        <v>16.382079839639999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1488.9232300000001</v>
      </c>
      <c r="G27" s="7">
        <f>G22+G26</f>
        <v>15.526199999999999</v>
      </c>
      <c r="H27" s="7">
        <f>H22+H26</f>
        <v>1618.5169288396403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1488.9232300000001</v>
      </c>
      <c r="G31" s="44">
        <f>G27+G30</f>
        <v>66.514769999999999</v>
      </c>
      <c r="H31" s="44">
        <f>H27+H30</f>
        <v>1669.5054988396403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80"/>
      <c r="C34" s="81"/>
      <c r="D34" s="82" t="s">
        <v>22</v>
      </c>
      <c r="E34" s="83"/>
      <c r="F34" s="83"/>
      <c r="G34" s="83"/>
      <c r="H34" s="83"/>
    </row>
    <row r="35" spans="2:8" ht="9" customHeight="1" x14ac:dyDescent="0.2">
      <c r="B35" s="81"/>
      <c r="C35" s="81"/>
      <c r="D35" s="83"/>
      <c r="E35" s="83"/>
      <c r="F35" s="83"/>
      <c r="G35" s="83"/>
      <c r="H35" s="83"/>
    </row>
    <row r="36" spans="2:8" ht="18" customHeight="1" x14ac:dyDescent="0.2">
      <c r="B36" s="80" t="s">
        <v>23</v>
      </c>
      <c r="C36" s="80"/>
      <c r="D36" s="84" t="s">
        <v>24</v>
      </c>
      <c r="E36" s="84"/>
      <c r="F36" s="84"/>
      <c r="G36" s="84"/>
      <c r="H36" s="84"/>
    </row>
  </sheetData>
  <mergeCells count="26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69D7D-3B5C-4691-AE9B-728E7D11B5A2}">
  <dimension ref="A6:P26"/>
  <sheetViews>
    <sheetView tabSelected="1" topLeftCell="A16" workbookViewId="0">
      <selection activeCell="D26" sqref="D26:I26"/>
    </sheetView>
  </sheetViews>
  <sheetFormatPr defaultRowHeight="15" x14ac:dyDescent="0.25"/>
  <cols>
    <col min="2" max="2" width="42" customWidth="1"/>
    <col min="3" max="3" width="39.140625" customWidth="1"/>
    <col min="4" max="7" width="12.5703125" customWidth="1"/>
    <col min="8" max="8" width="16" customWidth="1"/>
    <col min="9" max="9" width="15.5703125" customWidth="1"/>
  </cols>
  <sheetData>
    <row r="6" spans="1:16" ht="15.75" x14ac:dyDescent="0.25">
      <c r="A6" s="91" t="s">
        <v>47</v>
      </c>
      <c r="B6" s="91" t="s">
        <v>48</v>
      </c>
      <c r="C6" s="91" t="s">
        <v>49</v>
      </c>
      <c r="D6" s="94" t="s">
        <v>50</v>
      </c>
      <c r="E6" s="95"/>
      <c r="F6" s="95"/>
      <c r="G6" s="95"/>
      <c r="H6" s="96"/>
      <c r="I6" s="97" t="s">
        <v>51</v>
      </c>
      <c r="J6" s="97" t="s">
        <v>52</v>
      </c>
      <c r="K6">
        <v>1000</v>
      </c>
    </row>
    <row r="7" spans="1:16" x14ac:dyDescent="0.25">
      <c r="A7" s="92"/>
      <c r="B7" s="92"/>
      <c r="C7" s="92"/>
      <c r="D7" s="98" t="s">
        <v>53</v>
      </c>
      <c r="E7" s="98" t="s">
        <v>54</v>
      </c>
      <c r="F7" s="100" t="s">
        <v>55</v>
      </c>
      <c r="G7" s="98" t="s">
        <v>56</v>
      </c>
      <c r="H7" s="87" t="s">
        <v>57</v>
      </c>
      <c r="I7" s="97"/>
      <c r="J7" s="97"/>
    </row>
    <row r="8" spans="1:16" x14ac:dyDescent="0.25">
      <c r="A8" s="93"/>
      <c r="B8" s="93"/>
      <c r="C8" s="93"/>
      <c r="D8" s="99"/>
      <c r="E8" s="99"/>
      <c r="F8" s="101"/>
      <c r="G8" s="99"/>
      <c r="H8" s="88"/>
      <c r="I8" s="97"/>
      <c r="J8" s="97"/>
    </row>
    <row r="9" spans="1:16" ht="43.5" customHeight="1" x14ac:dyDescent="0.25">
      <c r="A9" s="46">
        <v>1</v>
      </c>
      <c r="B9" s="46" t="s">
        <v>58</v>
      </c>
      <c r="C9" s="50"/>
      <c r="D9" s="49">
        <f>'Сводка ТП-1_4 квартал 2023'!G29</f>
        <v>344.03519</v>
      </c>
      <c r="E9" s="49">
        <f>'Сводка ТП-1_4 квартал 2023'!D31+'Сводка ТП-1_4 квартал 2023'!E31</f>
        <v>2304.2823955425802</v>
      </c>
      <c r="F9" s="49">
        <f>'Сводка ТП-1_4 квартал 2023'!F31</f>
        <v>9633.3333399999992</v>
      </c>
      <c r="G9" s="49">
        <f>'Сводка ТП-1_4 квартал 2023'!G31-'Сводка ТП-1_4 квартал 2023'!G30</f>
        <v>556.14862999999991</v>
      </c>
      <c r="H9" s="51">
        <f>SUM(D9:G9)</f>
        <v>12837.799555542579</v>
      </c>
      <c r="I9" s="52">
        <f>H9*1.2</f>
        <v>15405.359466651094</v>
      </c>
      <c r="J9" s="53"/>
      <c r="M9" t="s">
        <v>83</v>
      </c>
      <c r="N9" t="s">
        <v>82</v>
      </c>
      <c r="O9" t="s">
        <v>81</v>
      </c>
      <c r="P9" t="s">
        <v>84</v>
      </c>
    </row>
    <row r="10" spans="1:16" ht="38.25" customHeight="1" x14ac:dyDescent="0.25">
      <c r="A10" s="46">
        <v>2</v>
      </c>
      <c r="B10" s="47" t="s">
        <v>59</v>
      </c>
      <c r="C10" s="47" t="s">
        <v>60</v>
      </c>
      <c r="D10" s="49">
        <f>'Сводка ТП-1_базовые цены'!G29</f>
        <v>50.988570000000003</v>
      </c>
      <c r="E10" s="49">
        <f>'Сводка ТП-1_базовые цены'!D31+'Сводка ТП-1_базовые цены'!E31</f>
        <v>114.06749883964</v>
      </c>
      <c r="F10" s="49">
        <f>'Сводка ТП-1_базовые цены'!F31</f>
        <v>1488.9232300000001</v>
      </c>
      <c r="G10" s="49">
        <f>'Сводка ТП-1_базовые цены'!G31-'Сводка ТП-1_базовые цены'!G30</f>
        <v>15.526199999999996</v>
      </c>
      <c r="H10" s="51">
        <f>SUM(D10:G10)</f>
        <v>1669.50549883964</v>
      </c>
      <c r="I10" s="52">
        <f>H10*1.2</f>
        <v>2003.406598607568</v>
      </c>
      <c r="J10" s="54"/>
      <c r="M10">
        <f>D9/D10</f>
        <v>6.7473002282668446</v>
      </c>
      <c r="N10">
        <f>E9/E10</f>
        <v>20.201042531685729</v>
      </c>
      <c r="O10">
        <f>F9/F10</f>
        <v>6.4700000281411407</v>
      </c>
      <c r="P10">
        <f>G9/G10</f>
        <v>35.820009403459963</v>
      </c>
    </row>
    <row r="11" spans="1:16" ht="15.75" x14ac:dyDescent="0.25">
      <c r="A11" s="89">
        <v>3</v>
      </c>
      <c r="B11" s="89" t="s">
        <v>61</v>
      </c>
      <c r="C11" s="55" t="s">
        <v>62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89" t="s">
        <v>63</v>
      </c>
    </row>
    <row r="12" spans="1:16" ht="15.75" x14ac:dyDescent="0.25">
      <c r="A12" s="90"/>
      <c r="B12" s="90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90"/>
    </row>
    <row r="13" spans="1:16" ht="27.75" customHeight="1" x14ac:dyDescent="0.25">
      <c r="A13" s="89">
        <v>4</v>
      </c>
      <c r="B13" s="89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6" ht="27.75" customHeight="1" x14ac:dyDescent="0.25">
      <c r="A14" s="102"/>
      <c r="B14" s="102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6" ht="27.75" customHeight="1" x14ac:dyDescent="0.25">
      <c r="A15" s="102"/>
      <c r="B15" s="102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6" ht="27.75" customHeight="1" x14ac:dyDescent="0.25">
      <c r="A16" s="102"/>
      <c r="B16" s="102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27.75" customHeight="1" x14ac:dyDescent="0.25">
      <c r="A17" s="102"/>
      <c r="B17" s="102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27.75" customHeight="1" x14ac:dyDescent="0.25">
      <c r="A18" s="102"/>
      <c r="B18" s="102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27.75" customHeight="1" x14ac:dyDescent="0.25">
      <c r="A19" s="102"/>
      <c r="B19" s="102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27.75" customHeight="1" x14ac:dyDescent="0.25">
      <c r="A20" s="102"/>
      <c r="B20" s="102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34.5" customHeight="1" x14ac:dyDescent="0.25">
      <c r="A21" s="90"/>
      <c r="B21" s="90"/>
      <c r="C21" s="57" t="s">
        <v>79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4"/>
    </row>
    <row r="22" spans="1:10" ht="15.75" x14ac:dyDescent="0.25">
      <c r="A22" s="89">
        <v>5</v>
      </c>
      <c r="B22" s="89" t="s">
        <v>74</v>
      </c>
      <c r="C22" s="55" t="s">
        <v>75</v>
      </c>
      <c r="D22" s="60">
        <f>D11</f>
        <v>0</v>
      </c>
      <c r="E22" s="60"/>
      <c r="F22" s="60"/>
      <c r="G22" s="60">
        <f>G11</f>
        <v>0</v>
      </c>
      <c r="H22" s="51">
        <f>SUM(D22:G22)</f>
        <v>0</v>
      </c>
      <c r="I22" s="52"/>
      <c r="J22" s="89" t="s">
        <v>63</v>
      </c>
    </row>
    <row r="23" spans="1:10" ht="42" customHeight="1" x14ac:dyDescent="0.25">
      <c r="A23" s="90"/>
      <c r="B23" s="90"/>
      <c r="C23" s="55" t="s">
        <v>76</v>
      </c>
      <c r="D23" s="60">
        <f>ROUND(D12*(100+D16)/200,8)</f>
        <v>0</v>
      </c>
      <c r="E23" s="60">
        <f>ROUND(E12*(100+E16)/200,8)</f>
        <v>0</v>
      </c>
      <c r="F23" s="60">
        <f t="shared" ref="F23:G23" si="0">ROUND(F12*(100+F16)/200,8)</f>
        <v>0</v>
      </c>
      <c r="G23" s="60">
        <f t="shared" si="0"/>
        <v>0</v>
      </c>
      <c r="H23" s="51">
        <f>SUM(D23:G23)</f>
        <v>0</v>
      </c>
      <c r="I23" s="52">
        <f>ROUND((H23+H22)*1.2,8)-I22</f>
        <v>0</v>
      </c>
      <c r="J23" s="90"/>
    </row>
    <row r="24" spans="1:10" ht="45.75" customHeight="1" x14ac:dyDescent="0.25">
      <c r="A24" s="56"/>
      <c r="B24" s="56" t="s">
        <v>74</v>
      </c>
      <c r="C24" s="55" t="s">
        <v>78</v>
      </c>
      <c r="D24" s="60">
        <f>D9*D16/100*D17/100*D18/100*D19/100*D20/100*D21/100</f>
        <v>457.85512274347838</v>
      </c>
      <c r="E24" s="60">
        <f t="shared" ref="E24:G24" si="1">E9*E16/100*E17/100*E18/100*E19/100*E20/100*E21/100</f>
        <v>3066.6266989919964</v>
      </c>
      <c r="F24" s="60">
        <f t="shared" si="1"/>
        <v>12820.406595076922</v>
      </c>
      <c r="G24" s="60">
        <f t="shared" si="1"/>
        <v>740.1437604457476</v>
      </c>
      <c r="H24" s="51"/>
      <c r="I24" s="52"/>
      <c r="J24" s="56"/>
    </row>
    <row r="25" spans="1:10" ht="33.75" customHeight="1" x14ac:dyDescent="0.25">
      <c r="A25" s="50">
        <v>6</v>
      </c>
      <c r="B25" s="50"/>
      <c r="C25" s="61" t="s">
        <v>80</v>
      </c>
      <c r="D25" s="62">
        <f>SUM(D22:D24)</f>
        <v>457.85512274347838</v>
      </c>
      <c r="E25" s="62">
        <f t="shared" ref="E25:G25" si="2">SUM(E22:E24)</f>
        <v>3066.6266989919964</v>
      </c>
      <c r="F25" s="62">
        <f t="shared" si="2"/>
        <v>12820.406595076922</v>
      </c>
      <c r="G25" s="62">
        <f t="shared" si="2"/>
        <v>740.1437604457476</v>
      </c>
      <c r="H25" s="51">
        <f>SUM(D25:G25)</f>
        <v>17085.032177258145</v>
      </c>
      <c r="I25" s="52">
        <f>SUM(I22:I23)</f>
        <v>0</v>
      </c>
      <c r="J25" s="63"/>
    </row>
    <row r="26" spans="1:10" ht="45.75" customHeight="1" x14ac:dyDescent="0.25">
      <c r="A26" s="50">
        <v>7</v>
      </c>
      <c r="B26" s="46" t="s">
        <v>77</v>
      </c>
      <c r="C26" s="46"/>
      <c r="D26" s="48">
        <f>ROUND(D25,8)</f>
        <v>457.85512274000001</v>
      </c>
      <c r="E26" s="48">
        <f t="shared" ref="E26:G26" si="3">ROUND(E25,8)</f>
        <v>3066.62669899</v>
      </c>
      <c r="F26" s="48">
        <f t="shared" si="3"/>
        <v>12820.40659508</v>
      </c>
      <c r="G26" s="48">
        <f t="shared" si="3"/>
        <v>740.14376044999995</v>
      </c>
      <c r="H26" s="51">
        <f>SUM(D26:G26)</f>
        <v>17085.03217726</v>
      </c>
      <c r="I26" s="52">
        <f>ROUND(H26*1.2,8)</f>
        <v>20502.038612709999</v>
      </c>
      <c r="J26" s="63"/>
    </row>
  </sheetData>
  <mergeCells count="19">
    <mergeCell ref="A22:A23"/>
    <mergeCell ref="B22:B23"/>
    <mergeCell ref="J22:J23"/>
    <mergeCell ref="B13:B21"/>
    <mergeCell ref="A13:A21"/>
    <mergeCell ref="H7:H8"/>
    <mergeCell ref="A11:A12"/>
    <mergeCell ref="B11:B12"/>
    <mergeCell ref="J11:J12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ТП-1_4 квартал 2023</vt:lpstr>
      <vt:lpstr>Сводка ТП-1_базовые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2024-03-25T08:39:55Z</dcterms:modified>
</cp:coreProperties>
</file>