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_сметы\ТП-9\"/>
    </mc:Choice>
  </mc:AlternateContent>
  <xr:revisionPtr revIDLastSave="0" documentId="13_ncr:1_{C724008F-D46D-4612-86A4-031EB51697EA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_4 квартал 2023" sheetId="6" r:id="rId1"/>
    <sheet name="Сводка ТП-9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G10" i="8"/>
  <c r="F10" i="8"/>
  <c r="H10" i="8" s="1"/>
  <c r="I10" i="8" s="1"/>
  <c r="E10" i="8"/>
  <c r="D10" i="8"/>
  <c r="G9" i="8"/>
  <c r="F9" i="8"/>
  <c r="E9" i="8"/>
  <c r="D9" i="8"/>
  <c r="G23" i="8"/>
  <c r="F23" i="8"/>
  <c r="E23" i="8"/>
  <c r="D23" i="8"/>
  <c r="H23" i="8" s="1"/>
  <c r="G22" i="8"/>
  <c r="D22" i="8"/>
  <c r="H22" i="8" s="1"/>
  <c r="H12" i="8"/>
  <c r="H11" i="8"/>
  <c r="F25" i="8" l="1"/>
  <c r="F26" i="8" s="1"/>
  <c r="H9" i="8"/>
  <c r="I9" i="8" s="1"/>
  <c r="G25" i="8"/>
  <c r="G26" i="8" s="1"/>
  <c r="I23" i="8"/>
  <c r="I25" i="8" s="1"/>
  <c r="E25" i="8"/>
  <c r="E26" i="8" s="1"/>
  <c r="D25" i="8"/>
  <c r="D26" i="8" l="1"/>
  <c r="H26" i="8" s="1"/>
  <c r="I26" i="8" s="1"/>
  <c r="H25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<sst xmlns="http://schemas.openxmlformats.org/spreadsheetml/2006/main" count="124" uniqueCount="81">
  <si>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</si>
  <si>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</si>
  <si>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</si>
  <si>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</si>
  <si>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</si>
  <si>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</si>
  <si>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</si>
  <si>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</si>
  <si>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</si>
  <si>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</si>
  <si>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</si>
  <si>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</si>
  <si>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</si>
  <si>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</si>
  <si>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</si>
  <si>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</si>
  <si>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</si>
  <si>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</si>
  <si>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</si>
  <si>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</si>
  <si>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</si>
  <si>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</si>
  <si>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</si>
  <si>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</si>
  <si>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</si>
  <si>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</si>
  <si>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</si>
  <si>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</si>
  <si>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</si>
  <si>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</si>
  <si>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</si>
  <si>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</si>
  <si>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</si>
  <si>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</si>
  <si>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</si>
  <si>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</si>
  <si>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</si>
  <si>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</si>
  <si>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</si>
  <si>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</si>
  <si>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</si>
  <si>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</si>
  <si>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</si>
  <si>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</si>
  <si>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</si>
  <si>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15/0,4 кВ (ТП-9) по адресу: г. Калининград, ул. Заводская, 27Г. ЗУ 39:15:151305:51</t>
  </si>
  <si>
    <t>Глава 2. Реконструкция ТП-9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</si>
  <si>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</si>
  <si>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</si>
  <si>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</si>
  <si>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</si>
  <si>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</si>
  <si>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</si>
  <si>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</si>
  <si>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</si>
  <si>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</si>
  <si>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</si>
  <si>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</si>
  <si>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</si>
  <si>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</si>
  <si>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</si>
  <si>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</si>
  <si>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</si>
  <si>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</si>
  <si>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</si>
  <si>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</si>
  <si>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</si>
  <si>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</si>
  <si>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</si>
  <si>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</si>
  <si>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</si>
  <si>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</si>
  <si>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</si>
  <si>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</si>
  <si>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</si>
  <si>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</si>
  <si>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</si>
  <si>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</si>
  <si>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Ф2029=Ф2023*((Кдеф2024/2023)/100*(Кдеф2025/2024)/100*(Кдеф2026/2025)/100*(Кдеф2027/2026)/100*(Кдеф2028/2027)/100*(Кдеф2029/2028)/100))</t>
  </si>
  <si>
    <t>Оценка полной стоимости инвестиционного проекта в прогнозных ценах соответствующих лет, тыс. руб.</t>
  </si>
  <si>
    <r>
      <t>З=</t>
    </r>
    <r>
      <rPr>
        <sz val="9"/>
        <rFont val="Times New Roman"/>
        <family val="1"/>
        <charset val="204"/>
      </rPr>
      <t>Ф2029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</si>
</sst>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23FBEE54-BF9D-43F2-95B5-3D19A10F399C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J41" sqref="J41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 t="s">
        <v>1</v>
      </c>
      <c r="B6" s="78"/>
      <c r="C6" s="78"/>
      <c r="D6" s="78"/>
      <c r="E6" s="78"/>
      <c r="F6" s="78"/>
      <c r="G6" s="78"/>
      <c r="H6" s="78"/>
    </row>
    <row r="7" spans="1:8" ht="18" customHeight="1" x14ac:dyDescent="0.2">
      <c r="A7" s="77" t="s">
        <v>45</v>
      </c>
      <c r="B7" s="77"/>
      <c r="C7" s="77"/>
      <c r="D7" s="77"/>
      <c r="E7" s="77"/>
      <c r="F7" s="77"/>
      <c r="G7" s="77"/>
      <c r="H7" s="77"/>
    </row>
    <row r="8" spans="1:8" x14ac:dyDescent="0.2">
      <c r="B8" s="28"/>
      <c r="C8" s="75" t="s">
        <v>2</v>
      </c>
      <c r="D8" s="75"/>
      <c r="E8" s="75"/>
      <c r="F8" s="75"/>
      <c r="G8" s="75"/>
      <c r="H8" s="5"/>
    </row>
    <row r="9" spans="1:8" ht="13.5" customHeight="1" x14ac:dyDescent="0.2">
      <c r="A9" s="76" t="s">
        <v>42</v>
      </c>
      <c r="B9" s="76"/>
      <c r="C9" s="76"/>
      <c r="D9" s="76"/>
      <c r="E9" s="76"/>
      <c r="F9" s="76"/>
      <c r="G9" s="76"/>
      <c r="H9" s="76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46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1601.9310700000001</v>
      </c>
      <c r="E16" s="39">
        <v>516.00964999999997</v>
      </c>
      <c r="F16" s="39">
        <v>7633.3333400000001</v>
      </c>
      <c r="G16" s="39">
        <v>0</v>
      </c>
      <c r="H16" s="40">
        <f>SUM(D16:G16)</f>
        <v>9751.2740599999997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1601.9310700000001</v>
      </c>
      <c r="E17" s="41">
        <f>SUM(E16:E16)</f>
        <v>516.00964999999997</v>
      </c>
      <c r="F17" s="41">
        <f>SUM(F16:F16)</f>
        <v>7633.3333400000001</v>
      </c>
      <c r="G17" s="42">
        <f>SUM(G16:G16)</f>
        <v>0</v>
      </c>
      <c r="H17" s="40">
        <f>SUM(H16:H16)</f>
        <v>9751.2740599999997</v>
      </c>
    </row>
    <row r="18" spans="1:8" ht="16.5" customHeight="1" x14ac:dyDescent="0.2">
      <c r="A18" s="26"/>
      <c r="B18" s="18"/>
      <c r="C18" s="27" t="s">
        <v>10</v>
      </c>
      <c r="D18" s="40">
        <f>D17</f>
        <v>1601.9310700000001</v>
      </c>
      <c r="E18" s="40">
        <f>E17</f>
        <v>516.00964999999997</v>
      </c>
      <c r="F18" s="40">
        <f>F17</f>
        <v>7633.3333400000001</v>
      </c>
      <c r="G18" s="40">
        <f>G17</f>
        <v>0</v>
      </c>
      <c r="H18" s="40">
        <f>H17</f>
        <v>9751.2740599999997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40.048276750000007</v>
      </c>
      <c r="E20" s="43">
        <f>E18*0.025</f>
        <v>12.900241250000001</v>
      </c>
      <c r="F20" s="43">
        <v>0</v>
      </c>
      <c r="G20" s="43">
        <f>G18*0.025</f>
        <v>0</v>
      </c>
      <c r="H20" s="43">
        <f>SUM(D20:G20)</f>
        <v>52.948518000000007</v>
      </c>
    </row>
    <row r="21" spans="1:8" ht="15.75" customHeight="1" x14ac:dyDescent="0.2">
      <c r="A21" s="24"/>
      <c r="B21" s="8"/>
      <c r="C21" s="15" t="s">
        <v>12</v>
      </c>
      <c r="D21" s="7">
        <f>D20</f>
        <v>40.048276750000007</v>
      </c>
      <c r="E21" s="7">
        <f>E20</f>
        <v>12.900241250000001</v>
      </c>
      <c r="F21" s="7">
        <f>F20</f>
        <v>0</v>
      </c>
      <c r="G21" s="7">
        <f>G20</f>
        <v>0</v>
      </c>
      <c r="H21" s="7">
        <f>H20</f>
        <v>52.948518000000007</v>
      </c>
    </row>
    <row r="22" spans="1:8" ht="15.75" customHeight="1" x14ac:dyDescent="0.2">
      <c r="A22" s="24"/>
      <c r="B22" s="8"/>
      <c r="C22" s="15" t="s">
        <v>13</v>
      </c>
      <c r="D22" s="7">
        <f>D18+D21</f>
        <v>1641.9793467500001</v>
      </c>
      <c r="E22" s="7">
        <f>E18+E21</f>
        <v>528.90989124999999</v>
      </c>
      <c r="F22" s="7">
        <f>F18+F21</f>
        <v>7633.3333400000001</v>
      </c>
      <c r="G22" s="7">
        <f>G18+G21</f>
        <v>0</v>
      </c>
      <c r="H22" s="7">
        <f>H18+H21</f>
        <v>9804.222577999999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471.52087999999998</v>
      </c>
      <c r="H24" s="43">
        <f>SUM(D24:G24)</f>
        <v>471.52087999999998</v>
      </c>
    </row>
    <row r="25" spans="1:8" ht="21" customHeight="1" x14ac:dyDescent="0.2">
      <c r="A25" s="24">
        <v>4</v>
      </c>
      <c r="B25" s="37" t="s">
        <v>32</v>
      </c>
      <c r="C25" s="19" t="s">
        <v>15</v>
      </c>
      <c r="D25" s="43">
        <f>D22*0.00756</f>
        <v>12.413363861430001</v>
      </c>
      <c r="E25" s="43">
        <f>E22*0.00756</f>
        <v>3.99855877785</v>
      </c>
      <c r="F25" s="43">
        <v>0</v>
      </c>
      <c r="G25" s="43">
        <v>0</v>
      </c>
      <c r="H25" s="7">
        <f>D25+E25</f>
        <v>16.41192263928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12.413363861430001</v>
      </c>
      <c r="E26" s="7">
        <f>SUM(E24:E25)</f>
        <v>3.99855877785</v>
      </c>
      <c r="F26" s="7">
        <f>SUM(F24:F25)</f>
        <v>0</v>
      </c>
      <c r="G26" s="7">
        <f>SUM(G24:G25)</f>
        <v>471.52087999999998</v>
      </c>
      <c r="H26" s="7">
        <f>SUM(H24:H25)</f>
        <v>487.93280263928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1654.3927106114302</v>
      </c>
      <c r="E27" s="7">
        <f>E22+E26</f>
        <v>532.90845002784999</v>
      </c>
      <c r="F27" s="7">
        <f>F22+F26</f>
        <v>7633.3333400000001</v>
      </c>
      <c r="G27" s="7">
        <f>G22+G26</f>
        <v>471.52087999999998</v>
      </c>
      <c r="H27" s="7">
        <f>H22+H26</f>
        <v>10292.155380639279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1654.3927106114302</v>
      </c>
      <c r="E31" s="44">
        <f>E27+E30</f>
        <v>532.90845002784999</v>
      </c>
      <c r="F31" s="44">
        <f>F27+F30</f>
        <v>7633.3333400000001</v>
      </c>
      <c r="G31" s="44">
        <f>G27+G30</f>
        <v>815.55606999999998</v>
      </c>
      <c r="H31" s="44">
        <f>H27+H30</f>
        <v>10636.190570639279</v>
      </c>
    </row>
    <row r="32" spans="1:8" ht="18" customHeight="1" x14ac:dyDescent="0.2">
      <c r="A32" s="10"/>
      <c r="B32" s="11"/>
      <c r="C32" s="12" t="s">
        <v>18</v>
      </c>
      <c r="D32" s="44">
        <f>D31*0.2</f>
        <v>330.87854212228604</v>
      </c>
      <c r="E32" s="44">
        <f>E31*0.2</f>
        <v>106.58169000557001</v>
      </c>
      <c r="F32" s="44">
        <f>F31*0.2</f>
        <v>1526.6666680000001</v>
      </c>
      <c r="G32" s="44">
        <f>G31*0.2</f>
        <v>163.11121400000002</v>
      </c>
      <c r="H32" s="44">
        <f>H31*0.2</f>
        <v>2127.2381141278561</v>
      </c>
    </row>
    <row r="33" spans="1:9" ht="18" customHeight="1" x14ac:dyDescent="0.2">
      <c r="A33" s="10"/>
      <c r="B33" s="21"/>
      <c r="C33" s="22" t="s">
        <v>19</v>
      </c>
      <c r="D33" s="45">
        <f>D31+D32</f>
        <v>1985.2712527337162</v>
      </c>
      <c r="E33" s="45">
        <f>SUM(E31:E32)</f>
        <v>639.49014003341995</v>
      </c>
      <c r="F33" s="45">
        <f>SUM(F31:F32)</f>
        <v>9160.0000080000009</v>
      </c>
      <c r="G33" s="45">
        <f>SUM(G31:G32)</f>
        <v>978.667284</v>
      </c>
      <c r="H33" s="45">
        <f>SUM(H31:H32)</f>
        <v>12763.428684767136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79"/>
      <c r="C36" s="80"/>
      <c r="D36" s="81" t="s">
        <v>22</v>
      </c>
      <c r="E36" s="82"/>
      <c r="F36" s="82"/>
      <c r="G36" s="82"/>
      <c r="H36" s="82"/>
    </row>
    <row r="37" spans="1:9" ht="9" customHeight="1" x14ac:dyDescent="0.2">
      <c r="B37" s="80"/>
      <c r="C37" s="80"/>
      <c r="D37" s="82"/>
      <c r="E37" s="82"/>
      <c r="F37" s="82"/>
      <c r="G37" s="82"/>
      <c r="H37" s="82"/>
    </row>
    <row r="38" spans="1:9" ht="18" customHeight="1" x14ac:dyDescent="0.2">
      <c r="B38" s="79" t="s">
        <v>23</v>
      </c>
      <c r="C38" s="79"/>
      <c r="D38" s="83" t="s">
        <v>24</v>
      </c>
      <c r="E38" s="83"/>
      <c r="F38" s="83"/>
      <c r="G38" s="83"/>
      <c r="H38" s="83"/>
    </row>
  </sheetData>
  <mergeCells count="25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C8:G8"/>
    <mergeCell ref="A9:H9"/>
    <mergeCell ref="A7:H7"/>
    <mergeCell ref="A6:H6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C18" sqref="C18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 t="s">
        <v>1</v>
      </c>
      <c r="B6" s="78"/>
      <c r="C6" s="78"/>
      <c r="D6" s="78"/>
      <c r="E6" s="78"/>
      <c r="F6" s="78"/>
      <c r="G6" s="78"/>
      <c r="H6" s="78"/>
    </row>
    <row r="7" spans="1:8" ht="18" customHeight="1" x14ac:dyDescent="0.2">
      <c r="A7" s="77" t="s">
        <v>45</v>
      </c>
      <c r="B7" s="77"/>
      <c r="C7" s="77"/>
      <c r="D7" s="77"/>
      <c r="E7" s="77"/>
      <c r="F7" s="77"/>
      <c r="G7" s="77"/>
      <c r="H7" s="77"/>
    </row>
    <row r="8" spans="1:8" x14ac:dyDescent="0.2">
      <c r="B8" s="28"/>
      <c r="C8" s="75" t="s">
        <v>2</v>
      </c>
      <c r="D8" s="75"/>
      <c r="E8" s="75"/>
      <c r="F8" s="75"/>
      <c r="G8" s="75"/>
      <c r="H8" s="5"/>
    </row>
    <row r="9" spans="1:8" ht="12.75" customHeight="1" x14ac:dyDescent="0.2">
      <c r="A9" s="76" t="s">
        <v>41</v>
      </c>
      <c r="B9" s="76"/>
      <c r="C9" s="76"/>
      <c r="D9" s="76"/>
      <c r="E9" s="76"/>
      <c r="F9" s="76"/>
      <c r="G9" s="76"/>
      <c r="H9" s="76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46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88.200389999999999</v>
      </c>
      <c r="E16" s="39">
        <v>18.474450000000001</v>
      </c>
      <c r="F16" s="39">
        <v>1179.80422</v>
      </c>
      <c r="G16" s="39">
        <v>0</v>
      </c>
      <c r="H16" s="40">
        <f>SUM(D16:G16)</f>
        <v>1286.4790599999999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88.200389999999999</v>
      </c>
      <c r="E17" s="41">
        <f>SUM(E16:E16)</f>
        <v>18.474450000000001</v>
      </c>
      <c r="F17" s="41">
        <f>SUM(F16:F16)</f>
        <v>1179.80422</v>
      </c>
      <c r="G17" s="42">
        <f>SUM(G16:G16)</f>
        <v>0</v>
      </c>
      <c r="H17" s="40">
        <f>SUM(H16:H16)</f>
        <v>1286.4790599999999</v>
      </c>
    </row>
    <row r="18" spans="1:8" ht="16.5" customHeight="1" x14ac:dyDescent="0.2">
      <c r="A18" s="26"/>
      <c r="B18" s="18"/>
      <c r="C18" s="27" t="s">
        <v>10</v>
      </c>
      <c r="D18" s="40">
        <f>D17</f>
        <v>88.200389999999999</v>
      </c>
      <c r="E18" s="40">
        <f>E17</f>
        <v>18.474450000000001</v>
      </c>
      <c r="F18" s="40">
        <f>F17</f>
        <v>1179.80422</v>
      </c>
      <c r="G18" s="40">
        <f>G17</f>
        <v>0</v>
      </c>
      <c r="H18" s="40">
        <f>H17</f>
        <v>1286.4790599999999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2.2050097499999999</v>
      </c>
      <c r="E20" s="43">
        <f>E18*0.025</f>
        <v>0.46186125000000006</v>
      </c>
      <c r="F20" s="43">
        <v>0</v>
      </c>
      <c r="G20" s="43">
        <f>G18*0.025</f>
        <v>0</v>
      </c>
      <c r="H20" s="43">
        <f>SUM(D20:G20)</f>
        <v>2.666871</v>
      </c>
    </row>
    <row r="21" spans="1:8" ht="15.75" customHeight="1" x14ac:dyDescent="0.2">
      <c r="A21" s="24"/>
      <c r="B21" s="8"/>
      <c r="C21" s="15" t="s">
        <v>12</v>
      </c>
      <c r="D21" s="7">
        <f>D20</f>
        <v>2.2050097499999999</v>
      </c>
      <c r="E21" s="7">
        <f>E20</f>
        <v>0.46186125000000006</v>
      </c>
      <c r="F21" s="7">
        <f>F20</f>
        <v>0</v>
      </c>
      <c r="G21" s="7">
        <f>G20</f>
        <v>0</v>
      </c>
      <c r="H21" s="7">
        <f>H20</f>
        <v>2.666871</v>
      </c>
    </row>
    <row r="22" spans="1:8" ht="15.75" customHeight="1" x14ac:dyDescent="0.2">
      <c r="A22" s="24"/>
      <c r="B22" s="8"/>
      <c r="C22" s="15" t="s">
        <v>13</v>
      </c>
      <c r="D22" s="7">
        <f>D18+D21</f>
        <v>90.405399750000001</v>
      </c>
      <c r="E22" s="7">
        <f>E18+E21</f>
        <v>18.936311249999999</v>
      </c>
      <c r="F22" s="7">
        <f>F18+F21</f>
        <v>1179.80422</v>
      </c>
      <c r="G22" s="7">
        <f>G18+G21</f>
        <v>0</v>
      </c>
      <c r="H22" s="7">
        <f>H18+H21</f>
        <v>1289.1459309999998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13.163629999999999</v>
      </c>
      <c r="H24" s="43">
        <f>SUM(D24:G24)</f>
        <v>13.163629999999999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0.68346482211000004</v>
      </c>
      <c r="E25" s="43">
        <f>E22*0.00756</f>
        <v>0.14315851304999999</v>
      </c>
      <c r="F25" s="43">
        <v>0</v>
      </c>
      <c r="G25" s="43">
        <v>0</v>
      </c>
      <c r="H25" s="7">
        <f>D25+E25</f>
        <v>0.82662333516000008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0.68346482211000004</v>
      </c>
      <c r="E26" s="7">
        <f>SUM(E24:E25)</f>
        <v>0.14315851304999999</v>
      </c>
      <c r="F26" s="7">
        <f>SUM(F24:F25)</f>
        <v>0</v>
      </c>
      <c r="G26" s="7">
        <f>SUM(G24:G25)</f>
        <v>13.163629999999999</v>
      </c>
      <c r="H26" s="7">
        <f>SUM(H24:H25)</f>
        <v>13.99025333516</v>
      </c>
    </row>
    <row r="27" spans="1:8" ht="16.5" customHeight="1" x14ac:dyDescent="0.2">
      <c r="A27" s="24"/>
      <c r="B27" s="20"/>
      <c r="C27" s="15" t="s">
        <v>17</v>
      </c>
      <c r="D27" s="7">
        <f>D22+D26</f>
        <v>91.088864572109998</v>
      </c>
      <c r="E27" s="7">
        <f>E22+E26</f>
        <v>19.07946976305</v>
      </c>
      <c r="F27" s="7">
        <f>F22+F26</f>
        <v>1179.80422</v>
      </c>
      <c r="G27" s="7">
        <f>G22+G26</f>
        <v>13.163629999999999</v>
      </c>
      <c r="H27" s="7">
        <f>H22+H26</f>
        <v>1303.1361843351599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91.088864572109998</v>
      </c>
      <c r="E31" s="44">
        <f>E27+E30</f>
        <v>19.07946976305</v>
      </c>
      <c r="F31" s="44">
        <f>F27+F30</f>
        <v>1179.80422</v>
      </c>
      <c r="G31" s="44">
        <f>G27+G30</f>
        <v>64.152200000000008</v>
      </c>
      <c r="H31" s="44">
        <f>H27+H30</f>
        <v>1354.1247543351599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79"/>
      <c r="C34" s="80"/>
      <c r="D34" s="81" t="s">
        <v>22</v>
      </c>
      <c r="E34" s="82"/>
      <c r="F34" s="82"/>
      <c r="G34" s="82"/>
      <c r="H34" s="82"/>
    </row>
    <row r="35" spans="2:8" ht="9" customHeight="1" x14ac:dyDescent="0.2">
      <c r="B35" s="80"/>
      <c r="C35" s="80"/>
      <c r="D35" s="82"/>
      <c r="E35" s="82"/>
      <c r="F35" s="82"/>
      <c r="G35" s="82"/>
      <c r="H35" s="82"/>
    </row>
    <row r="36" spans="2:8" ht="18" customHeight="1" x14ac:dyDescent="0.2">
      <c r="B36" s="79" t="s">
        <v>23</v>
      </c>
      <c r="C36" s="79"/>
      <c r="D36" s="83" t="s">
        <v>24</v>
      </c>
      <c r="E36" s="83"/>
      <c r="F36" s="83"/>
      <c r="G36" s="83"/>
      <c r="H36" s="83"/>
    </row>
  </sheetData>
  <mergeCells count="25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10:A13"/>
    <mergeCell ref="B10:B13"/>
    <mergeCell ref="C10:C13"/>
    <mergeCell ref="D10:G10"/>
    <mergeCell ref="B4:C4"/>
    <mergeCell ref="D4:H4"/>
    <mergeCell ref="A1:H1"/>
    <mergeCell ref="B2:C2"/>
    <mergeCell ref="D2:H2"/>
    <mergeCell ref="B3:C3"/>
    <mergeCell ref="D3:H3"/>
    <mergeCell ref="H10:H13"/>
    <mergeCell ref="A6:H6"/>
    <mergeCell ref="A7:H7"/>
    <mergeCell ref="C8:G8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3FB6-B7F0-4AEA-ACFC-F5A9059A0757}">
  <dimension ref="A6:J26"/>
  <sheetViews>
    <sheetView tabSelected="1" workbookViewId="0">
      <selection activeCell="B13" sqref="B13:B21"/>
    </sheetView>
  </sheetViews>
  <sheetFormatPr defaultRowHeight="15" x14ac:dyDescent="0.25"/>
  <cols>
    <col min="2" max="2" width="36" customWidth="1"/>
    <col min="3" max="9" width="16.5703125" customWidth="1"/>
  </cols>
  <sheetData>
    <row r="6" spans="1:10" ht="15.75" x14ac:dyDescent="0.25">
      <c r="A6" s="95" t="s">
        <v>47</v>
      </c>
      <c r="B6" s="95" t="s">
        <v>48</v>
      </c>
      <c r="C6" s="95" t="s">
        <v>49</v>
      </c>
      <c r="D6" s="98" t="s">
        <v>50</v>
      </c>
      <c r="E6" s="99"/>
      <c r="F6" s="99"/>
      <c r="G6" s="99"/>
      <c r="H6" s="100"/>
      <c r="I6" s="101" t="s">
        <v>51</v>
      </c>
      <c r="J6" s="101" t="s">
        <v>52</v>
      </c>
    </row>
    <row r="7" spans="1:10" x14ac:dyDescent="0.25">
      <c r="A7" s="96"/>
      <c r="B7" s="96"/>
      <c r="C7" s="96"/>
      <c r="D7" s="86" t="s">
        <v>53</v>
      </c>
      <c r="E7" s="86" t="s">
        <v>54</v>
      </c>
      <c r="F7" s="88" t="s">
        <v>55</v>
      </c>
      <c r="G7" s="86" t="s">
        <v>56</v>
      </c>
      <c r="H7" s="92" t="s">
        <v>57</v>
      </c>
      <c r="I7" s="101"/>
      <c r="J7" s="101"/>
    </row>
    <row r="8" spans="1:10" x14ac:dyDescent="0.25">
      <c r="A8" s="97"/>
      <c r="B8" s="97"/>
      <c r="C8" s="97"/>
      <c r="D8" s="87"/>
      <c r="E8" s="87"/>
      <c r="F8" s="89"/>
      <c r="G8" s="87"/>
      <c r="H8" s="93"/>
      <c r="I8" s="101"/>
      <c r="J8" s="101"/>
    </row>
    <row r="9" spans="1:10" ht="39.75" customHeight="1" x14ac:dyDescent="0.25">
      <c r="A9" s="46">
        <v>1</v>
      </c>
      <c r="B9" s="46" t="s">
        <v>58</v>
      </c>
      <c r="C9" s="50"/>
      <c r="D9" s="49">
        <f>'Сводка ТП-9_4 квартал 2023'!G29</f>
        <v>344.03519</v>
      </c>
      <c r="E9" s="49">
        <f>'Сводка ТП-9_4 квартал 2023'!D31+'Сводка ТП-9_4 квартал 2023'!E31</f>
        <v>2187.3011606392802</v>
      </c>
      <c r="F9" s="49">
        <f>'Сводка ТП-9_4 квартал 2023'!F31</f>
        <v>7633.3333400000001</v>
      </c>
      <c r="G9" s="49">
        <f>'Сводка ТП-9_4 квартал 2023'!G31-'Сводка ТП-9_4 квартал 2023'!G29</f>
        <v>471.52087999999998</v>
      </c>
      <c r="H9" s="51">
        <f>SUM(D9:G9)</f>
        <v>10636.190570639281</v>
      </c>
      <c r="I9" s="52">
        <f>H9*1.2</f>
        <v>12763.428684767137</v>
      </c>
      <c r="J9" s="53"/>
    </row>
    <row r="10" spans="1:10" ht="37.5" customHeight="1" x14ac:dyDescent="0.25">
      <c r="A10" s="46">
        <v>2</v>
      </c>
      <c r="B10" s="47" t="s">
        <v>59</v>
      </c>
      <c r="C10" s="47" t="s">
        <v>60</v>
      </c>
      <c r="D10" s="49">
        <f>'Сводка ТП-9_базовые цены'!G29</f>
        <v>50.988570000000003</v>
      </c>
      <c r="E10" s="49">
        <f>'Сводка ТП-9_базовые цены'!D31+'Сводка ТП-9_базовые цены'!E31</f>
        <v>110.16833433516</v>
      </c>
      <c r="F10" s="49">
        <f>'Сводка ТП-9_базовые цены'!F31</f>
        <v>1179.80422</v>
      </c>
      <c r="G10" s="49">
        <f>'Сводка ТП-9_базовые цены'!G31-'Сводка ТП-9_базовые цены'!G29</f>
        <v>13.163630000000005</v>
      </c>
      <c r="H10" s="51">
        <f>SUM(D10:G10)</f>
        <v>1354.1247543351601</v>
      </c>
      <c r="I10" s="52">
        <f>H10*1.2</f>
        <v>1624.949705202192</v>
      </c>
      <c r="J10" s="54"/>
    </row>
    <row r="11" spans="1:10" ht="15.75" x14ac:dyDescent="0.25">
      <c r="A11" s="90">
        <v>3</v>
      </c>
      <c r="B11" s="90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90" t="s">
        <v>63</v>
      </c>
    </row>
    <row r="12" spans="1:10" ht="15.75" x14ac:dyDescent="0.25">
      <c r="A12" s="91"/>
      <c r="B12" s="91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91"/>
    </row>
    <row r="13" spans="1:10" ht="15.75" x14ac:dyDescent="0.25">
      <c r="A13" s="90">
        <v>4</v>
      </c>
      <c r="B13" s="95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4"/>
      <c r="B14" s="96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4"/>
      <c r="B15" s="96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4"/>
      <c r="B16" s="96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4"/>
      <c r="B17" s="96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4"/>
      <c r="B18" s="96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4"/>
      <c r="B19" s="96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4"/>
      <c r="B20" s="96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91"/>
      <c r="B21" s="97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90">
        <v>5</v>
      </c>
      <c r="B22" s="90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90" t="s">
        <v>63</v>
      </c>
    </row>
    <row r="23" spans="1:10" ht="47.25" x14ac:dyDescent="0.25">
      <c r="A23" s="91"/>
      <c r="B23" s="91"/>
      <c r="C23" s="55" t="s">
        <v>77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91"/>
    </row>
    <row r="24" spans="1:10" ht="102" x14ac:dyDescent="0.25">
      <c r="A24" s="56"/>
      <c r="B24" s="56" t="s">
        <v>75</v>
      </c>
      <c r="C24" s="102" t="s">
        <v>78</v>
      </c>
      <c r="D24" s="61">
        <f>D9*D16/100*D17/100*D18/100*D19/100*D20/100*D21/100</f>
        <v>457.85512274347838</v>
      </c>
      <c r="E24" s="61">
        <f t="shared" ref="E24:G24" si="1">E9*E16/100*E17/100*E18/100*E19/100*E20/100*E21/100</f>
        <v>2910.943619986811</v>
      </c>
      <c r="F24" s="61">
        <f t="shared" si="1"/>
        <v>10158.730487214361</v>
      </c>
      <c r="G24" s="61">
        <f t="shared" si="1"/>
        <v>627.51793032716466</v>
      </c>
      <c r="H24" s="51"/>
      <c r="I24" s="52"/>
      <c r="J24" s="56"/>
    </row>
    <row r="25" spans="1:10" ht="15.75" x14ac:dyDescent="0.25">
      <c r="A25" s="50">
        <v>6</v>
      </c>
      <c r="B25" s="50"/>
      <c r="C25" s="62" t="s">
        <v>80</v>
      </c>
      <c r="D25" s="63">
        <f>SUM(D22:D24)</f>
        <v>457.85512274347838</v>
      </c>
      <c r="E25" s="63">
        <f t="shared" ref="E25:G25" si="2">SUM(E22:E24)</f>
        <v>2910.943619986811</v>
      </c>
      <c r="F25" s="63">
        <f t="shared" si="2"/>
        <v>10158.730487214361</v>
      </c>
      <c r="G25" s="63">
        <f t="shared" si="2"/>
        <v>627.51793032716466</v>
      </c>
      <c r="H25" s="51">
        <f>SUM(D25:G25)</f>
        <v>14155.047160271815</v>
      </c>
      <c r="I25" s="52">
        <f>SUM(I22:I23)</f>
        <v>0</v>
      </c>
      <c r="J25" s="64"/>
    </row>
    <row r="26" spans="1:10" ht="67.5" customHeight="1" x14ac:dyDescent="0.25">
      <c r="A26" s="50">
        <v>7</v>
      </c>
      <c r="B26" s="46" t="s">
        <v>79</v>
      </c>
      <c r="C26" s="46"/>
      <c r="D26" s="48">
        <f>ROUND(D25,8)</f>
        <v>457.85512274000001</v>
      </c>
      <c r="E26" s="48">
        <f t="shared" ref="E26:G26" si="3">ROUND(E25,8)</f>
        <v>2910.9436199900001</v>
      </c>
      <c r="F26" s="48">
        <f t="shared" si="3"/>
        <v>10158.730487209999</v>
      </c>
      <c r="G26" s="48">
        <f t="shared" si="3"/>
        <v>627.51793033000001</v>
      </c>
      <c r="H26" s="51">
        <f>SUM(D26:G26)</f>
        <v>14155.047160269998</v>
      </c>
      <c r="I26" s="52">
        <f>ROUND(H26*1.2,8)</f>
        <v>16986.056592320001</v>
      </c>
      <c r="J26" s="64"/>
    </row>
  </sheetData>
  <mergeCells count="19"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ТП-9_4 квартал 2023</vt:lpstr>
      <vt:lpstr>Сводка ТП-9_базовые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2024-03-25T08:45:06Z</dcterms:modified>
</cp:coreProperties>
</file>