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6D5C094F-D0ED-4C83-9D58-0F316B355D13}"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B27" i="26" l="1"/>
  <c r="G25" i="29"/>
  <c r="G26" i="29"/>
  <c r="G27" i="29"/>
  <c r="G28" i="29"/>
  <c r="G29" i="29"/>
  <c r="G30" i="29"/>
  <c r="G31" i="29"/>
  <c r="G32" i="29"/>
  <c r="G33" i="29"/>
  <c r="G34" i="29"/>
  <c r="G35" i="29"/>
  <c r="G36" i="29"/>
  <c r="G37" i="29"/>
  <c r="G38" i="29"/>
  <c r="G39" i="29"/>
  <c r="G40" i="29"/>
  <c r="G41" i="29"/>
  <c r="G42" i="29"/>
  <c r="G43" i="29"/>
  <c r="G44" i="29"/>
  <c r="G45" i="29"/>
  <c r="G46" i="29"/>
  <c r="G47" i="29"/>
  <c r="G48" i="29"/>
  <c r="G49" i="29"/>
  <c r="G50" i="29"/>
  <c r="G51" i="29"/>
  <c r="G52" i="29"/>
  <c r="G53" i="29"/>
  <c r="G54" i="29"/>
  <c r="G55" i="29"/>
  <c r="G56" i="29"/>
  <c r="G57" i="29"/>
  <c r="G58" i="29"/>
  <c r="G59" i="29"/>
  <c r="G60" i="29"/>
  <c r="G61" i="29"/>
  <c r="G62" i="29"/>
  <c r="G63" i="29"/>
  <c r="G64" i="29"/>
  <c r="G24" i="29"/>
  <c r="F25" i="29"/>
  <c r="F26" i="29"/>
  <c r="F27" i="29"/>
  <c r="F28" i="29"/>
  <c r="F29" i="29"/>
  <c r="F30" i="29"/>
  <c r="F31" i="29"/>
  <c r="F32" i="29"/>
  <c r="F33" i="29"/>
  <c r="F34"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F24" i="29"/>
  <c r="E25" i="29"/>
  <c r="E26" i="29"/>
  <c r="E28" i="29"/>
  <c r="E29" i="29"/>
  <c r="E31" i="29"/>
  <c r="E32" i="29"/>
  <c r="E33" i="29"/>
  <c r="E34" i="29"/>
  <c r="E35" i="29"/>
  <c r="E36" i="29"/>
  <c r="E37" i="29"/>
  <c r="E38" i="29"/>
  <c r="E39" i="29"/>
  <c r="E40" i="29"/>
  <c r="E41" i="29"/>
  <c r="E42" i="29"/>
  <c r="E43" i="29"/>
  <c r="E44" i="29"/>
  <c r="E45" i="29"/>
  <c r="E46" i="29"/>
  <c r="E47" i="29"/>
  <c r="E48" i="29"/>
  <c r="E49" i="29"/>
  <c r="E50" i="29"/>
  <c r="E51" i="29"/>
  <c r="E53" i="29"/>
  <c r="E54" i="29"/>
  <c r="E55" i="29"/>
  <c r="E56" i="29"/>
  <c r="E58" i="29"/>
  <c r="E59" i="29"/>
  <c r="E60" i="29"/>
  <c r="E61" i="29"/>
  <c r="E62" i="29"/>
  <c r="E63" i="29"/>
  <c r="E64" i="29"/>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M49" i="30"/>
  <c r="AN49" i="30"/>
  <c r="AO49" i="30"/>
  <c r="AP49" i="30"/>
  <c r="B48" i="30"/>
  <c r="AM73" i="30"/>
  <c r="AN73" i="30"/>
  <c r="AO73" i="30"/>
  <c r="AP73" i="30"/>
  <c r="C30" i="29"/>
  <c r="C24" i="29" s="1"/>
  <c r="E24" i="29" s="1"/>
  <c r="E30" i="29" l="1"/>
  <c r="C25" i="6"/>
  <c r="C51" i="7"/>
  <c r="C50" i="7"/>
  <c r="B25" i="26"/>
  <c r="M92" i="30"/>
  <c r="C51" i="30"/>
  <c r="D51" i="30" s="1"/>
  <c r="E51" i="30" s="1"/>
  <c r="F51" i="30" s="1"/>
  <c r="G51" i="30" s="1"/>
  <c r="H51" i="30" s="1"/>
  <c r="I51" i="30" s="1"/>
  <c r="J51" i="30" s="1"/>
  <c r="K51" i="30" s="1"/>
  <c r="L51" i="30" s="1"/>
  <c r="M51" i="30" s="1"/>
  <c r="B118" i="30" l="1"/>
  <c r="C58" i="30"/>
  <c r="C126" i="30"/>
  <c r="B126" i="30" s="1"/>
  <c r="B29" i="30" s="1"/>
  <c r="B122"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25" i="29"/>
  <c r="AB26" i="29"/>
  <c r="AB28" i="29"/>
  <c r="AB29" i="29"/>
  <c r="N24" i="29"/>
  <c r="AB50" i="29"/>
  <c r="C27" i="29"/>
  <c r="E27" i="29" s="1"/>
  <c r="B25" i="30" l="1"/>
  <c r="E57" i="29"/>
  <c r="AB30" i="29"/>
  <c r="C52" i="29"/>
  <c r="E52" i="29" s="1"/>
  <c r="AB27" i="29"/>
  <c r="AB24" i="29"/>
  <c r="D92" i="30"/>
  <c r="E92" i="30" s="1"/>
  <c r="F92" i="30" s="1"/>
  <c r="G92" i="30" s="1"/>
  <c r="H92" i="30" s="1"/>
  <c r="I92" i="30" s="1"/>
  <c r="J92" i="30" s="1"/>
  <c r="K92" i="30" s="1"/>
  <c r="L92" i="30" s="1"/>
  <c r="C92" i="30"/>
  <c r="AB34" i="29" l="1"/>
  <c r="AB52" i="29"/>
  <c r="AB31" i="29"/>
  <c r="AB32" i="29"/>
  <c r="AB57" i="29"/>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N54" i="29" l="1"/>
  <c r="N45" i="29"/>
  <c r="N58" i="29"/>
  <c r="B81" i="30" l="1"/>
  <c r="N57" i="29"/>
  <c r="A15" i="6"/>
  <c r="N64" i="29" l="1"/>
  <c r="B50" i="30"/>
  <c r="B59" i="30" s="1"/>
  <c r="B22" i="26" l="1"/>
  <c r="D81" i="30" l="1"/>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F61" i="30" s="1"/>
  <c r="G58" i="30"/>
  <c r="G109" i="30" l="1"/>
  <c r="G108" i="30" s="1"/>
  <c r="F108" i="30"/>
  <c r="K137" i="30"/>
  <c r="H109" i="30"/>
  <c r="H108" i="30" s="1"/>
  <c r="G74" i="30"/>
  <c r="H58" i="30"/>
  <c r="G52" i="30"/>
  <c r="G47" i="30"/>
  <c r="I141" i="30"/>
  <c r="L137" i="30" l="1"/>
  <c r="K141" i="30"/>
  <c r="H74" i="30"/>
  <c r="I58" i="30"/>
  <c r="H52" i="30"/>
  <c r="H47" i="30"/>
  <c r="J141" i="30"/>
  <c r="M137" i="30" l="1"/>
  <c r="I109" i="30"/>
  <c r="I74" i="30"/>
  <c r="J58" i="30"/>
  <c r="I52" i="30"/>
  <c r="I47" i="30"/>
  <c r="N137" i="30" l="1"/>
  <c r="M141" i="30"/>
  <c r="J74" i="30"/>
  <c r="J52" i="30"/>
  <c r="J47" i="30"/>
  <c r="K58" i="30"/>
  <c r="L141" i="30"/>
  <c r="I108" i="30"/>
  <c r="J109" i="30"/>
  <c r="O137" i="30" l="1"/>
  <c r="K109" i="30"/>
  <c r="J108" i="30"/>
  <c r="K74" i="30"/>
  <c r="L58" i="30"/>
  <c r="K52" i="30"/>
  <c r="K47" i="30"/>
  <c r="N141" i="30"/>
  <c r="B49" i="30" l="1"/>
  <c r="P137" i="30"/>
  <c r="C49" i="30" s="1"/>
  <c r="C50" i="30" s="1"/>
  <c r="C59" i="30" s="1"/>
  <c r="O141" i="30"/>
  <c r="B73" i="30" s="1"/>
  <c r="B85" i="30" s="1"/>
  <c r="B99" i="30" s="1"/>
  <c r="K108" i="30"/>
  <c r="L109" i="30"/>
  <c r="L74" i="30"/>
  <c r="M58" i="30"/>
  <c r="L52" i="30"/>
  <c r="L47" i="30"/>
  <c r="Q137" i="30" l="1"/>
  <c r="M109" i="30"/>
  <c r="L108" i="30"/>
  <c r="P140" i="30"/>
  <c r="P141" i="30" s="1"/>
  <c r="C73" i="30" s="1"/>
  <c r="C85" i="30" s="1"/>
  <c r="M74" i="30"/>
  <c r="N58" i="30"/>
  <c r="M52" i="30"/>
  <c r="M47" i="30"/>
  <c r="D49" i="30" l="1"/>
  <c r="R137" i="30"/>
  <c r="N74" i="30"/>
  <c r="N52" i="30"/>
  <c r="N47" i="30"/>
  <c r="O58" i="30"/>
  <c r="Q140" i="30"/>
  <c r="Q141" i="30" s="1"/>
  <c r="D73" i="30" s="1"/>
  <c r="D85" i="30" s="1"/>
  <c r="D99" i="30" s="1"/>
  <c r="M108" i="30"/>
  <c r="N109" i="30"/>
  <c r="E49" i="30" l="1"/>
  <c r="E50" i="30" s="1"/>
  <c r="E59" i="30" s="1"/>
  <c r="S137" i="30"/>
  <c r="O109" i="30"/>
  <c r="N108" i="30"/>
  <c r="R140" i="30"/>
  <c r="R141" i="30" s="1"/>
  <c r="E73" i="30" s="1"/>
  <c r="E85" i="30" s="1"/>
  <c r="E99" i="30" s="1"/>
  <c r="O74" i="30"/>
  <c r="P58" i="30"/>
  <c r="O52" i="30"/>
  <c r="O47" i="30"/>
  <c r="F49" i="30" l="1"/>
  <c r="F50" i="30" s="1"/>
  <c r="F59" i="30" s="1"/>
  <c r="F80" i="30" s="1"/>
  <c r="T137" i="30"/>
  <c r="G49" i="30" s="1"/>
  <c r="G50" i="30" s="1"/>
  <c r="G59" i="30" s="1"/>
  <c r="G80" i="30" s="1"/>
  <c r="O108" i="30"/>
  <c r="P109" i="30"/>
  <c r="P74" i="30"/>
  <c r="Q58" i="30"/>
  <c r="P52" i="30"/>
  <c r="P47" i="30"/>
  <c r="S140" i="30"/>
  <c r="S141" i="30" s="1"/>
  <c r="F73" i="30" s="1"/>
  <c r="F85" i="30" s="1"/>
  <c r="F99" i="30" s="1"/>
  <c r="U137" i="30" l="1"/>
  <c r="T140" i="30"/>
  <c r="Q74" i="30"/>
  <c r="R58" i="30"/>
  <c r="Q52" i="30"/>
  <c r="Q47" i="30"/>
  <c r="Q109" i="30"/>
  <c r="P108" i="30"/>
  <c r="H49" i="30" l="1"/>
  <c r="V137" i="30"/>
  <c r="R74" i="30"/>
  <c r="R52" i="30"/>
  <c r="R47" i="30"/>
  <c r="S58" i="30"/>
  <c r="U140" i="30"/>
  <c r="U141" i="30" s="1"/>
  <c r="H73" i="30" s="1"/>
  <c r="H85" i="30" s="1"/>
  <c r="H99" i="30" s="1"/>
  <c r="Q108" i="30"/>
  <c r="R109" i="30"/>
  <c r="T141" i="30"/>
  <c r="G73" i="30" s="1"/>
  <c r="G85" i="30" s="1"/>
  <c r="G99" i="30" s="1"/>
  <c r="D50" i="30" l="1"/>
  <c r="D59" i="30" s="1"/>
  <c r="H50" i="30"/>
  <c r="H59" i="30" s="1"/>
  <c r="H80" i="30" s="1"/>
  <c r="I49" i="30"/>
  <c r="I50" i="30" s="1"/>
  <c r="I59" i="30" s="1"/>
  <c r="W137" i="30"/>
  <c r="V140" i="30"/>
  <c r="S74" i="30"/>
  <c r="T58" i="30"/>
  <c r="S52" i="30"/>
  <c r="S47" i="30"/>
  <c r="S109" i="30"/>
  <c r="R108" i="30"/>
  <c r="J49" i="30" l="1"/>
  <c r="J50" i="30" s="1"/>
  <c r="J59" i="30" s="1"/>
  <c r="J80" i="30" s="1"/>
  <c r="E80" i="30"/>
  <c r="D80" i="30"/>
  <c r="I80" i="30"/>
  <c r="X137" i="30"/>
  <c r="T74" i="30"/>
  <c r="U58" i="30"/>
  <c r="T52" i="30"/>
  <c r="T47" i="30"/>
  <c r="W140" i="30"/>
  <c r="W141" i="30" s="1"/>
  <c r="J73" i="30" s="1"/>
  <c r="J85" i="30" s="1"/>
  <c r="J99" i="30" s="1"/>
  <c r="S108" i="30"/>
  <c r="T109" i="30"/>
  <c r="V141" i="30"/>
  <c r="I73" i="30" s="1"/>
  <c r="I85" i="30" s="1"/>
  <c r="I99" i="30" s="1"/>
  <c r="K49" i="30" l="1"/>
  <c r="K50" i="30" s="1"/>
  <c r="K59" i="30" s="1"/>
  <c r="K80" i="30" s="1"/>
  <c r="Y137" i="30"/>
  <c r="U109" i="30"/>
  <c r="T108" i="30"/>
  <c r="X140" i="30"/>
  <c r="X141" i="30" s="1"/>
  <c r="K73" i="30" s="1"/>
  <c r="K85" i="30" s="1"/>
  <c r="K99" i="30" s="1"/>
  <c r="U74" i="30"/>
  <c r="V58" i="30"/>
  <c r="U52" i="30"/>
  <c r="U47" i="30"/>
  <c r="L49" i="30" l="1"/>
  <c r="L50" i="30" s="1"/>
  <c r="L59" i="30" s="1"/>
  <c r="L80" i="30" s="1"/>
  <c r="Z137" i="30"/>
  <c r="U108" i="30"/>
  <c r="V109" i="30"/>
  <c r="V74" i="30"/>
  <c r="V52" i="30"/>
  <c r="V47" i="30"/>
  <c r="W58" i="30"/>
  <c r="Y140" i="30"/>
  <c r="M49" i="30" l="1"/>
  <c r="M50" i="30" s="1"/>
  <c r="M59" i="30" s="1"/>
  <c r="M80" i="30" s="1"/>
  <c r="AA137" i="30"/>
  <c r="W74" i="30"/>
  <c r="X58" i="30"/>
  <c r="W52" i="30"/>
  <c r="W47" i="30"/>
  <c r="W109" i="30"/>
  <c r="V108" i="30"/>
  <c r="Z140" i="30"/>
  <c r="Z141" i="30" s="1"/>
  <c r="M73" i="30" s="1"/>
  <c r="M85" i="30" s="1"/>
  <c r="M99" i="30" s="1"/>
  <c r="Y141" i="30"/>
  <c r="L73" i="30" s="1"/>
  <c r="L85" i="30" s="1"/>
  <c r="L99" i="30" s="1"/>
  <c r="N49" i="30" l="1"/>
  <c r="N50" i="30" s="1"/>
  <c r="N59" i="30" s="1"/>
  <c r="N80" i="30" s="1"/>
  <c r="AB137" i="30"/>
  <c r="W108" i="30"/>
  <c r="X109" i="30"/>
  <c r="AA140" i="30"/>
  <c r="AA141" i="30" s="1"/>
  <c r="N73" i="30" s="1"/>
  <c r="N85" i="30" s="1"/>
  <c r="N99" i="30" s="1"/>
  <c r="X74" i="30"/>
  <c r="Y58" i="30"/>
  <c r="X52" i="30"/>
  <c r="X47" i="30"/>
  <c r="O49" i="30" l="1"/>
  <c r="O50" i="30" s="1"/>
  <c r="O59" i="30" s="1"/>
  <c r="O80" i="30" s="1"/>
  <c r="AC137" i="30"/>
  <c r="Y74" i="30"/>
  <c r="Z58" i="30"/>
  <c r="Y52" i="30"/>
  <c r="Y47" i="30"/>
  <c r="AB140" i="30"/>
  <c r="AB141" i="30" s="1"/>
  <c r="O73" i="30" s="1"/>
  <c r="O85" i="30" s="1"/>
  <c r="O99" i="30" s="1"/>
  <c r="Y109" i="30"/>
  <c r="X108" i="30"/>
  <c r="P49" i="30" l="1"/>
  <c r="P50" i="30" s="1"/>
  <c r="P59" i="30" s="1"/>
  <c r="P80" i="30" s="1"/>
  <c r="AD137" i="30"/>
  <c r="Z74" i="30"/>
  <c r="Z52" i="30"/>
  <c r="Z47" i="30"/>
  <c r="AA58" i="30"/>
  <c r="Y108" i="30"/>
  <c r="Z109" i="30"/>
  <c r="AC140" i="30"/>
  <c r="AC141" i="30" s="1"/>
  <c r="P73" i="30" s="1"/>
  <c r="P85" i="30" s="1"/>
  <c r="P99" i="30" s="1"/>
  <c r="Q49" i="30" l="1"/>
  <c r="Q50" i="30" s="1"/>
  <c r="Q59" i="30" s="1"/>
  <c r="Q80" i="30" s="1"/>
  <c r="AE137" i="30"/>
  <c r="AA74" i="30"/>
  <c r="AB58" i="30"/>
  <c r="AA52" i="30"/>
  <c r="AA47" i="30"/>
  <c r="AD140" i="30"/>
  <c r="AA109" i="30"/>
  <c r="Z108" i="30"/>
  <c r="R49" i="30" l="1"/>
  <c r="R50" i="30" s="1"/>
  <c r="R59" i="30" s="1"/>
  <c r="R80" i="30" s="1"/>
  <c r="AF137" i="30"/>
  <c r="AE140" i="30"/>
  <c r="AE141" i="30" s="1"/>
  <c r="R73" i="30" s="1"/>
  <c r="R85" i="30" s="1"/>
  <c r="R99" i="30" s="1"/>
  <c r="AD141" i="30"/>
  <c r="Q73" i="30" s="1"/>
  <c r="Q85" i="30" s="1"/>
  <c r="Q99" i="30" s="1"/>
  <c r="AA108" i="30"/>
  <c r="AB109" i="30"/>
  <c r="AB74" i="30"/>
  <c r="AC58" i="30"/>
  <c r="AB52" i="30"/>
  <c r="AB47" i="30"/>
  <c r="S49" i="30" l="1"/>
  <c r="S50" i="30" s="1"/>
  <c r="S59" i="30" s="1"/>
  <c r="S80" i="30" s="1"/>
  <c r="AG137" i="30"/>
  <c r="AC74" i="30"/>
  <c r="AD58" i="30"/>
  <c r="AC52" i="30"/>
  <c r="AC47" i="30"/>
  <c r="AC109" i="30"/>
  <c r="AB108" i="30"/>
  <c r="AF140" i="30"/>
  <c r="T49" i="30" l="1"/>
  <c r="T50" i="30" s="1"/>
  <c r="T59" i="30" s="1"/>
  <c r="T80" i="30" s="1"/>
  <c r="AH137" i="30"/>
  <c r="AG140" i="30"/>
  <c r="AF141" i="30"/>
  <c r="S73" i="30" s="1"/>
  <c r="S85" i="30" s="1"/>
  <c r="S99" i="30" s="1"/>
  <c r="AC108" i="30"/>
  <c r="AD109" i="30"/>
  <c r="AD74" i="30"/>
  <c r="AD52" i="30"/>
  <c r="AD47" i="30"/>
  <c r="AE58" i="30"/>
  <c r="U49" i="30" l="1"/>
  <c r="U50" i="30" s="1"/>
  <c r="U59" i="30" s="1"/>
  <c r="U80" i="30" s="1"/>
  <c r="AI137" i="30"/>
  <c r="AE109" i="30"/>
  <c r="AD108" i="30"/>
  <c r="AH140" i="30"/>
  <c r="AE74" i="30"/>
  <c r="AF58" i="30"/>
  <c r="AE52" i="30"/>
  <c r="AE47" i="30"/>
  <c r="AG141" i="30"/>
  <c r="T73" i="30" s="1"/>
  <c r="T85" i="30" s="1"/>
  <c r="T99" i="30" s="1"/>
  <c r="V49" i="30" l="1"/>
  <c r="V50" i="30" s="1"/>
  <c r="V59" i="30" s="1"/>
  <c r="V80" i="30" s="1"/>
  <c r="AJ137" i="30"/>
  <c r="AF74" i="30"/>
  <c r="AG58" i="30"/>
  <c r="AF52" i="30"/>
  <c r="AF47" i="30"/>
  <c r="AI140" i="30"/>
  <c r="AE108" i="30"/>
  <c r="AF109" i="30"/>
  <c r="AH141" i="30"/>
  <c r="U73" i="30" s="1"/>
  <c r="U85" i="30" s="1"/>
  <c r="U99" i="30" s="1"/>
  <c r="W49" i="30" l="1"/>
  <c r="W50" i="30" s="1"/>
  <c r="W59" i="30" s="1"/>
  <c r="W80" i="30" s="1"/>
  <c r="AK137" i="30"/>
  <c r="AG109" i="30"/>
  <c r="AF108" i="30"/>
  <c r="AJ140" i="30"/>
  <c r="AJ141" i="30" s="1"/>
  <c r="W73" i="30" s="1"/>
  <c r="W85" i="30" s="1"/>
  <c r="W99" i="30" s="1"/>
  <c r="AG74" i="30"/>
  <c r="AH58" i="30"/>
  <c r="AG52" i="30"/>
  <c r="AG47" i="30"/>
  <c r="AI141" i="30"/>
  <c r="V73" i="30" s="1"/>
  <c r="V85" i="30" s="1"/>
  <c r="V99" i="30" s="1"/>
  <c r="X49" i="30" l="1"/>
  <c r="X50" i="30" s="1"/>
  <c r="X59" i="30" s="1"/>
  <c r="X80" i="30" s="1"/>
  <c r="AL137" i="30"/>
  <c r="AG108" i="30"/>
  <c r="AH109" i="30"/>
  <c r="AH74" i="30"/>
  <c r="AH52" i="30"/>
  <c r="AH47" i="30"/>
  <c r="AI58" i="30"/>
  <c r="AK140" i="30"/>
  <c r="Y49" i="30" l="1"/>
  <c r="Y50" i="30" s="1"/>
  <c r="Y59" i="30" s="1"/>
  <c r="Y80" i="30" s="1"/>
  <c r="AM137" i="30"/>
  <c r="AL140" i="30"/>
  <c r="AI74" i="30"/>
  <c r="AJ58" i="30"/>
  <c r="AI52" i="30"/>
  <c r="AI47" i="30"/>
  <c r="AK141" i="30"/>
  <c r="X73" i="30" s="1"/>
  <c r="X85" i="30" s="1"/>
  <c r="X99" i="30" s="1"/>
  <c r="AI109" i="30"/>
  <c r="AH108" i="30"/>
  <c r="Z49" i="30" l="1"/>
  <c r="Z50" i="30" s="1"/>
  <c r="Z59" i="30" s="1"/>
  <c r="Z80" i="30" s="1"/>
  <c r="AN137" i="30"/>
  <c r="AJ74" i="30"/>
  <c r="AK58" i="30"/>
  <c r="AJ52" i="30"/>
  <c r="AJ47" i="30"/>
  <c r="AM140" i="30"/>
  <c r="AI108" i="30"/>
  <c r="AJ109" i="30"/>
  <c r="AL141" i="30"/>
  <c r="Y73" i="30" s="1"/>
  <c r="Y85" i="30" s="1"/>
  <c r="Y99" i="30" s="1"/>
  <c r="AA49" i="30" l="1"/>
  <c r="AA50" i="30" s="1"/>
  <c r="AA59" i="30" s="1"/>
  <c r="AA80" i="30" s="1"/>
  <c r="AO137" i="30"/>
  <c r="AK109" i="30"/>
  <c r="AJ108" i="30"/>
  <c r="AN140" i="30"/>
  <c r="AN141" i="30" s="1"/>
  <c r="AA73" i="30" s="1"/>
  <c r="AA85" i="30" s="1"/>
  <c r="AA99" i="30" s="1"/>
  <c r="AK74" i="30"/>
  <c r="AL58" i="30"/>
  <c r="AK52" i="30"/>
  <c r="AK47" i="30"/>
  <c r="AM141" i="30"/>
  <c r="Z73" i="30" s="1"/>
  <c r="Z85" i="30" s="1"/>
  <c r="Z99" i="30" s="1"/>
  <c r="AB49" i="30" l="1"/>
  <c r="AB50" i="30" s="1"/>
  <c r="AB59" i="30" s="1"/>
  <c r="AB80" i="30" s="1"/>
  <c r="AP137" i="30"/>
  <c r="AL74" i="30"/>
  <c r="AL52" i="30"/>
  <c r="AL47" i="30"/>
  <c r="AM58" i="30"/>
  <c r="AO140" i="30"/>
  <c r="AO141" i="30" s="1"/>
  <c r="AB73" i="30" s="1"/>
  <c r="AB85" i="30" s="1"/>
  <c r="AB99" i="30" s="1"/>
  <c r="AK108" i="30"/>
  <c r="AL109" i="30"/>
  <c r="AC49" i="30" l="1"/>
  <c r="AC50" i="30" s="1"/>
  <c r="AC59" i="30" s="1"/>
  <c r="AC80" i="30" s="1"/>
  <c r="AQ137" i="30"/>
  <c r="AM109" i="30"/>
  <c r="AL108" i="30"/>
  <c r="AP140" i="30"/>
  <c r="AP141" i="30" s="1"/>
  <c r="AC73" i="30" s="1"/>
  <c r="AC85" i="30" s="1"/>
  <c r="AC99" i="30" s="1"/>
  <c r="AM74" i="30"/>
  <c r="AN58" i="30"/>
  <c r="AM52" i="30"/>
  <c r="AM47" i="30"/>
  <c r="AD49" i="30" l="1"/>
  <c r="AD50" i="30" s="1"/>
  <c r="AD59" i="30" s="1"/>
  <c r="AD80" i="30" s="1"/>
  <c r="AR137" i="30"/>
  <c r="AN74" i="30"/>
  <c r="AO58" i="30"/>
  <c r="AN52" i="30"/>
  <c r="AN47" i="30"/>
  <c r="AQ140" i="30"/>
  <c r="AM108" i="30"/>
  <c r="AN109" i="30"/>
  <c r="AE49" i="30" l="1"/>
  <c r="AE50" i="30" s="1"/>
  <c r="AE59" i="30" s="1"/>
  <c r="AE80" i="30" s="1"/>
  <c r="AS137" i="30"/>
  <c r="AO109" i="30"/>
  <c r="AN108" i="30"/>
  <c r="AR140" i="30"/>
  <c r="AO74" i="30"/>
  <c r="AP58" i="30"/>
  <c r="AO52" i="30"/>
  <c r="AO47" i="30"/>
  <c r="AQ141" i="30"/>
  <c r="AD73" i="30" s="1"/>
  <c r="AD85" i="30" s="1"/>
  <c r="AD99" i="30" s="1"/>
  <c r="AF49" i="30" l="1"/>
  <c r="AF50" i="30" s="1"/>
  <c r="AF59" i="30" s="1"/>
  <c r="AF80" i="30" s="1"/>
  <c r="AN50" i="30"/>
  <c r="AN59" i="30" s="1"/>
  <c r="AT137" i="30"/>
  <c r="AP74" i="30"/>
  <c r="AP52" i="30"/>
  <c r="AP47" i="30"/>
  <c r="AS140" i="30"/>
  <c r="AS141" i="30" s="1"/>
  <c r="AR141" i="30"/>
  <c r="AE73" i="30" s="1"/>
  <c r="AE85" i="30" s="1"/>
  <c r="AE99" i="30" s="1"/>
  <c r="AO108" i="30"/>
  <c r="AP109" i="30"/>
  <c r="AP108" i="30" s="1"/>
  <c r="AG49" i="30" l="1"/>
  <c r="AG50" i="30" s="1"/>
  <c r="AG59" i="30" s="1"/>
  <c r="AG80" i="30" s="1"/>
  <c r="AN85" i="30"/>
  <c r="AN99" i="30" s="1"/>
  <c r="AF73" i="30"/>
  <c r="AF85" i="30" s="1"/>
  <c r="AF99" i="30" s="1"/>
  <c r="AM85" i="30"/>
  <c r="AM99" i="30" s="1"/>
  <c r="AU137" i="30"/>
  <c r="AT140" i="30"/>
  <c r="AH49" i="30" l="1"/>
  <c r="AH50" i="30" s="1"/>
  <c r="AH59" i="30" s="1"/>
  <c r="AH80" i="30" s="1"/>
  <c r="AV137" i="30"/>
  <c r="AI49" i="30" s="1"/>
  <c r="AI50" i="30" s="1"/>
  <c r="AI59" i="30" s="1"/>
  <c r="AI80" i="30" s="1"/>
  <c r="AO50" i="30"/>
  <c r="AO59" i="30" s="1"/>
  <c r="AU140" i="30"/>
  <c r="AU141" i="30" s="1"/>
  <c r="AT141" i="30"/>
  <c r="AO85" i="30" l="1"/>
  <c r="AO99" i="30" s="1"/>
  <c r="AG73" i="30"/>
  <c r="AG85" i="30" s="1"/>
  <c r="AG99" i="30" s="1"/>
  <c r="AP85" i="30"/>
  <c r="AP99" i="30" s="1"/>
  <c r="AH73" i="30"/>
  <c r="AH85" i="30" s="1"/>
  <c r="AH99" i="30" s="1"/>
  <c r="AW137" i="30"/>
  <c r="AJ49" i="30" s="1"/>
  <c r="AJ50" i="30"/>
  <c r="AJ59" i="30" s="1"/>
  <c r="AJ80" i="30" s="1"/>
  <c r="AP50" i="30"/>
  <c r="AP59" i="30" s="1"/>
  <c r="AO80" i="30"/>
  <c r="AV140" i="30"/>
  <c r="AV141" i="30" s="1"/>
  <c r="AI73" i="30" s="1"/>
  <c r="AI85" i="30" s="1"/>
  <c r="AI99" i="30" s="1"/>
  <c r="AX137" i="30" l="1"/>
  <c r="AK49" i="30" s="1"/>
  <c r="AK50" i="30"/>
  <c r="AK59" i="30" s="1"/>
  <c r="AK80" i="30" s="1"/>
  <c r="AP80" i="30"/>
  <c r="AW140" i="30"/>
  <c r="AW141" i="30" s="1"/>
  <c r="AJ73" i="30" s="1"/>
  <c r="AJ85" i="30" s="1"/>
  <c r="AJ99" i="30" s="1"/>
  <c r="AY137" i="30" l="1"/>
  <c r="AX140" i="30"/>
  <c r="AX141" i="30" s="1"/>
  <c r="AK73" i="30" s="1"/>
  <c r="AK85" i="30" s="1"/>
  <c r="AK99" i="30" s="1"/>
  <c r="AM50" i="30" l="1"/>
  <c r="AM59" i="30" s="1"/>
  <c r="AL49" i="30"/>
  <c r="AL50" i="30" s="1"/>
  <c r="AL59" i="30" s="1"/>
  <c r="AL80" i="30" s="1"/>
  <c r="AN80" i="30"/>
  <c r="AY140" i="30"/>
  <c r="AY141" i="30" s="1"/>
  <c r="AL73" i="30" s="1"/>
  <c r="AL85" i="30" s="1"/>
  <c r="AL99" i="30" s="1"/>
  <c r="AM80" i="30" l="1"/>
  <c r="L30" i="15"/>
  <c r="B113" i="26" l="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0" i="30"/>
  <c r="F66" i="30" s="1"/>
  <c r="F68" i="30" s="1"/>
  <c r="G61" i="30"/>
  <c r="G60" i="30" s="1"/>
  <c r="G66" i="30" s="1"/>
  <c r="H61" i="30"/>
  <c r="H60" i="30" s="1"/>
  <c r="H66" i="30" s="1"/>
  <c r="I60" i="30"/>
  <c r="I66" i="30" s="1"/>
  <c r="J60" i="30"/>
  <c r="J66" i="30" s="1"/>
  <c r="K60" i="30"/>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30" l="1"/>
  <c r="B88" i="30"/>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<sst xmlns="http://schemas.openxmlformats.org/spreadsheetml/2006/main" count="1650" uniqueCount="641">
  <si>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</si>
  <si>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</si>
  <si>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</si>
  <si>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</si>
  <si>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</si>
  <si>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</si>
  <si>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</si>
  <si>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</si>
  <si>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</si>
  <si>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</si>
  <si>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</si>
  <si>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</si>
  <si>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</si>
  <si>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</si>
  <si>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</si>
  <si>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</si>
  <si>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</si>
  <si>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</si>
  <si>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</si>
  <si>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</si>
  <si>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</si>
  <si>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</si>
  <si>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</si>
  <si>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</si>
  <si>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</si>
  <si>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</si>
  <si>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</si>
  <si>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</si>
  <si>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</si>
  <si>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</si>
  <si>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</si>
  <si>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</si>
  <si>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</si>
  <si>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</si>
  <si>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</si>
  <si>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</si>
  <si>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</si>
  <si>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</si>
  <si>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</si>
  <si>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</si>
  <si>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</si>
  <si>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</si>
  <si>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</si>
  <si>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</si>
  <si>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</si>
  <si>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</si>
  <si>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</si>
  <si>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</si>
  <si>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</si>
  <si>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</si>
  <si>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</si>
  <si>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</si>
  <si>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</si>
  <si>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</si>
  <si>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</si>
  <si>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</si>
  <si>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</si>
  <si>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</si>
  <si>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</si>
  <si>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</si>
  <si>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</si>
  <si>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</si>
  <si>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</si>
  <si>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</si>
  <si>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</si>
  <si>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</si>
  <si>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</si>
  <si>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</si>
  <si>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</si>
  <si>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</si>
  <si>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</si>
  <si>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</si>
  <si>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</si>
  <si>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</si>
  <si>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</si>
  <si>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</si>
  <si>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</si>
  <si>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</si>
  <si>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</si>
  <si>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</si>
  <si>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</si>
  <si>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</si>
  <si>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</si>
  <si>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</si>
  <si>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</si>
  <si>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</si>
  <si>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</si>
  <si>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</si>
  <si>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</si>
  <si>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</si>
  <si>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</si>
  <si>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</si>
  <si>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</si>
  <si>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</si>
  <si>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</si>
  <si>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</si>
  <si>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</si>
  <si>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</si>
  <si>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</si>
  <si>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</si>
  <si>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</si>
  <si>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</si>
  <si>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</si>
  <si>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</si>
  <si>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</si>
  <si>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</si>
  <si>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</si>
  <si>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</si>
  <si>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</si>
  <si>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</si>
  <si>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</si>
  <si>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</si>
  <si>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</si>
  <si>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</si>
  <si>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</si>
  <si>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</si>
  <si>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</si>
  <si>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</si>
  <si>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</si>
  <si>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</si>
  <si>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</si>
  <si>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</si>
  <si>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</si>
  <si>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</si>
  <si>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</si>
  <si>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</si>
  <si>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</si>
  <si>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</si>
  <si>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</si>
  <si>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</si>
  <si>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</si>
  <si>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</si>
  <si>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</si>
  <si>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</si>
  <si>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</si>
  <si>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</si>
  <si>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</si>
  <si>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</si>
  <si>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</si>
  <si>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</si>
  <si>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</si>
  <si>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</si>
  <si>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</si>
  <si>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</si>
  <si>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</si>
  <si>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</si>
  <si>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</si>
  <si>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</si>
  <si>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</si>
  <si>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</si>
  <si>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</si>
  <si>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</si>
  <si>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</si>
  <si>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</si>
  <si>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</si>
  <si>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</si>
  <si>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</si>
  <si>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</si>
  <si>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</si>
  <si>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</si>
  <si>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</si>
  <si>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</si>
  <si>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</si>
  <si>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</si>
  <si>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</si>
  <si>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</si>
  <si>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</si>
  <si>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</si>
  <si>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</si>
  <si>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</si>
  <si>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</si>
  <si>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</si>
  <si>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</si>
  <si>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</si>
  <si>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</si>
  <si>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</si>
  <si>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</si>
  <si>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</si>
  <si>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</si>
  <si>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</si>
  <si>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</si>
  <si>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</si>
  <si>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</si>
  <si>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</si>
  <si>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</si>
  <si>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</si>
  <si>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</si>
  <si>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</si>
  <si>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</si>
  <si>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</si>
  <si>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</si>
  <si>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</si>
  <si>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</si>
  <si>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</si>
  <si>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</si>
  <si>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</si>
  <si>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</si>
  <si>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</si>
  <si>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</si>
  <si>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</si>
  <si>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</si>
  <si>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</si>
  <si>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</si>
  <si>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</si>
  <si>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</si>
  <si>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</si>
  <si>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</si>
  <si>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</si>
  <si>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</si>
  <si>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</si>
  <si>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</si>
  <si>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</si>
  <si>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</si>
  <si>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</si>
  <si>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</si>
  <si>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</si>
  <si>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</si>
  <si>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</si>
  <si>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</si>
  <si>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</si>
  <si>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</si>
  <si>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</si>
  <si>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</si>
  <si>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</si>
  <si>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</si>
  <si>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</si>
  <si>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</si>
  <si>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</si>
  <si>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</si>
  <si>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</si>
  <si>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</si>
  <si>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</si>
  <si>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</si>
  <si>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</si>
  <si>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</si>
  <si>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</si>
  <si>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</si>
  <si>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</si>
  <si>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</si>
  <si>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</si>
  <si>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</si>
  <si>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</si>
  <si>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</si>
  <si>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</si>
  <si>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</si>
  <si>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</si>
  <si>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</si>
  <si>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</si>
  <si>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</si>
  <si>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</si>
  <si>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</si>
  <si>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</si>
  <si>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</si>
  <si>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</si>
  <si>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</si>
  <si>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</si>
  <si>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</si>
  <si>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</si>
  <si>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</si>
  <si>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</si>
  <si>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</si>
  <si>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</si>
  <si>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</si>
  <si>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</si>
  <si>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</si>
  <si>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</si>
  <si>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</si>
  <si>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</si>
  <si>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</si>
  <si>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</si>
  <si>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</si>
  <si>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</si>
  <si>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</si>
  <si>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</si>
  <si>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</si>
  <si>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</si>
  <si>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</si>
  <si>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</si>
  <si>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</si>
  <si>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</si>
  <si>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</si>
  <si>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</si>
  <si>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</si>
  <si>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</si>
  <si>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</si>
  <si>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</si>
  <si>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</si>
  <si>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</si>
  <si>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</si>
  <si>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</si>
  <si>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</si>
  <si>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</si>
  <si>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</si>
  <si>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</si>
  <si>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</si>
  <si>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</si>
  <si>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</si>
  <si>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</si>
  <si>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</si>
  <si>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</si>
  <si>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</si>
  <si>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</si>
  <si>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</si>
  <si>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</si>
  <si>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</si>
  <si>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</si>
  <si>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</si>
  <si>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</si>
  <si>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</si>
  <si>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</si>
  <si>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</si>
  <si>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</si>
  <si>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</si>
  <si>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</si>
  <si>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</si>
  <si>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</si>
  <si>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</si>
  <si>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</si>
  <si>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</si>
  <si>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</si>
  <si>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</si>
  <si>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</si>
  <si>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</si>
  <si>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</si>
  <si>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</si>
  <si>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</si>
  <si>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</si>
  <si>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</si>
  <si>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</si>
  <si>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</si>
  <si>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</si>
  <si>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</si>
  <si>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</si>
  <si>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</si>
  <si>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</si>
  <si>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</si>
  <si>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</si>
  <si>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</si>
  <si>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</si>
  <si>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</si>
  <si>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</si>
  <si>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</si>
  <si>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</si>
  <si>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</si>
  <si>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</si>
  <si>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</si>
  <si>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</si>
  <si>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</si>
  <si>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</si>
  <si>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</si>
  <si>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</si>
  <si>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</si>
  <si>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</si>
  <si>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</si>
  <si>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</si>
  <si>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</si>
  <si>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</si>
  <si>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</si>
  <si>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</si>
  <si>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</si>
  <si>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</si>
  <si>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</si>
  <si>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</si>
  <si>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</si>
  <si>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</si>
  <si>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</si>
  <si>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</si>
  <si>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</si>
  <si>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</si>
  <si>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</si>
  <si>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</si>
  <si>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</si>
  <si>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</si>
  <si>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</si>
  <si>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</si>
  <si>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</si>
  <si>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</si>
  <si>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</si>
  <si>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</si>
  <si>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</si>
  <si>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</si>
  <si>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</si>
  <si>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</si>
  <si>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</si>
  <si>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</si>
  <si>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</si>
  <si>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</si>
  <si>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</si>
  <si>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</si>
  <si>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</si>
  <si>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</si>
  <si>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</si>
  <si>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</si>
  <si>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</si>
  <si>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</si>
  <si>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</si>
  <si>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</si>
  <si>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</si>
  <si>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</si>
  <si>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</si>
  <si>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</si>
  <si>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</si>
  <si>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</si>
  <si>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</si>
  <si>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</si>
  <si>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</si>
  <si>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</si>
  <si>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</si>
  <si>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</si>
  <si>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</si>
  <si>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</si>
  <si>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</si>
  <si>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</si>
  <si>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</si>
  <si>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</si>
  <si>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</si>
  <si>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</si>
  <si>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</si>
  <si>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</si>
  <si>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</si>
  <si>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</si>
  <si>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</si>
  <si>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</si>
  <si>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</si>
  <si>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</si>
  <si>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</si>
  <si>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</si>
  <si>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</si>
  <si>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</si>
  <si>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</si>
  <si>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</si>
  <si>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</si>
  <si>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</si>
  <si>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</si>
  <si>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</si>
  <si>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</si>
  <si>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</si>
  <si>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</si>
  <si>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</si>
  <si>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</si>
  <si>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</si>
  <si>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</si>
  <si>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</si>
  <si>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</si>
  <si>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</si>
  <si>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</si>
  <si>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</si>
  <si>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</si>
  <si>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</si>
  <si>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</si>
  <si>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</si>
  <si>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</si>
  <si>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</si>
  <si>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</si>
  <si>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</si>
  <si>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</si>
  <si>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</si>
  <si>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</si>
  <si>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</si>
  <si>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</si>
  <si>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</si>
  <si>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</si>
  <si>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</si>
  <si>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</si>
  <si>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</si>
  <si>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</si>
  <si>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</si>
  <si>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</si>
  <si>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</si>
  <si>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</si>
  <si>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</si>
  <si>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</si>
  <si>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</si>
  <si>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</si>
  <si>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</si>
  <si>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</si>
  <si>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</si>
  <si>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</si>
  <si>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</si>
  <si>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</si>
  <si>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</si>
  <si>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</si>
  <si>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</si>
  <si>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</si>
  <si>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</si>
  <si>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</si>
  <si>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</si>
  <si>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</si>
  <si>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</si>
  <si>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</si>
  <si>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</si>
  <si>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</si>
  <si>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</si>
  <si>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</si>
  <si>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</si>
  <si>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</si>
  <si>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</si>
  <si>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</si>
  <si>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</si>
  <si>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</si>
  <si>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</si>
  <si>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</si>
  <si>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</si>
  <si>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</si>
  <si>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</si>
  <si>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</si>
  <si>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</si>
  <si>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</si>
  <si>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</si>
  <si>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</si>
  <si>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</si>
  <si>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</si>
  <si>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</si>
  <si>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</si>
  <si>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</si>
  <si>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</si>
  <si>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</si>
  <si>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</si>
  <si>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</si>
  <si>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</si>
  <si>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</si>
  <si>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</si>
  <si>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</si>
  <si>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</si>
  <si>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</si>
  <si>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</si>
  <si>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</si>
  <si>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</si>
  <si>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</si>
  <si>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</si>
  <si>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</si>
  <si>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</si>
  <si>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</si>
  <si>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</si>
  <si>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</si>
  <si>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</si>
  <si>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</si>
  <si>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</si>
  <si>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</si>
  <si>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</si>
  <si>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</si>
  <si>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</si>
  <si>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</si>
  <si>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</si>
  <si>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</si>
  <si>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</si>
  <si>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</si>
  <si>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</si>
  <si>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</si>
  <si>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</si>
  <si>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</si>
  <si>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</si>
  <si>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</si>
  <si>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</si>
  <si>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</si>
  <si>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</si>
  <si>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</si>
  <si>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</si>
  <si>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</si>
  <si>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</si>
  <si>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</si>
  <si>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</si>
  <si>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</si>
  <si>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</si>
  <si>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</si>
  <si>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</si>
  <si>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</si>
  <si>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</si>
  <si>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</si>
  <si>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</si>
  <si>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</si>
  <si>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</si>
  <si>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</si>
  <si>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</si>
  <si>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</si>
  <si>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</si>
  <si>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</si>
  <si>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</si>
  <si>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</si>
  <si>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</si>
  <si>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</si>
  <si>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</si>
  <si>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</si>
  <si>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</si>
  <si>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</si>
  <si>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</si>
  <si>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</si>
  <si>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</si>
  <si>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</si>
  <si>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</si>
  <si>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</si>
  <si>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</si>
  <si>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</si>
  <si>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</si>
  <si>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</si>
  <si>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</si>
  <si>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</si>
  <si>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</si>
  <si>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</si>
  <si>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</si>
  <si>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</si>
  <si>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</si>
  <si>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</si>
  <si>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</si>
  <si>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</si>
  <si>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</si>
  <si>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</si>
  <si>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</si>
  <si>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</si>
  <si>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</si>
  <si>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</si>
  <si>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</si>
  <si>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</si>
  <si>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</si>
  <si>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</si>
  <si>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</si>
  <si>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</si>
  <si>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</si>
  <si>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</si>
  <si>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</si>
  <si>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</si>
  <si>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</si>
  <si>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</si>
  <si>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</si>
  <si>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отдельные ячейки 15 кВ с воздушными разъединителями</t>
  </si>
  <si>
    <t>РУ-15 кВ</t>
  </si>
  <si>
    <t>2029</t>
  </si>
  <si>
    <t>ячейки РУ-15 кВ 5 шт</t>
  </si>
  <si>
    <t>ТП 8</t>
  </si>
  <si>
    <t>среднеотпускной тариф на услуги по передаче на 2024 г.</t>
  </si>
  <si>
    <t>Предложение по корректировке утв.плана 2024</t>
  </si>
  <si>
    <t>г. Пионерский, ул. Октябрьская, Калининградская область</t>
  </si>
  <si>
    <t>показатель замены ТТ 0,4 кВ 36 шт, счетчиков 12 шт.</t>
  </si>
  <si>
    <t>O 24-36</t>
  </si>
  <si>
    <t>З</t>
  </si>
  <si>
    <t>30.02.2024</t>
  </si>
  <si>
    <t>55.05.2024</t>
  </si>
  <si>
    <t>сметный расчет</t>
  </si>
  <si>
    <t>акт приемки  законченного  строительством  объекта
приемочной  комиссией от 31.05.2024</t>
  </si>
  <si>
    <t>замена 2 приборов учета электроэнергиии, 6 ТТ 0,4кВ</t>
  </si>
  <si>
    <t>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</si>
</sst>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6">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10" fillId="32" borderId="1" xfId="62" applyNumberFormat="1" applyFont="1" applyFill="1" applyBorder="1" applyAlignment="1">
      <alignment horizontal="center" vertical="center" wrapText="1"/>
    </xf>
    <xf numFmtId="0" fontId="10" fillId="0" borderId="0" xfId="2" applyAlignment="1">
      <alignment horizontal="center"/>
    </xf>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4" fillId="0" borderId="0" xfId="1" applyFont="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0"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tabSelected="1" view="pageBreakPreview" topLeftCell="A2"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8" t="s">
        <v>619</v>
      </c>
      <c r="B5" s="358"/>
      <c r="C5" s="358"/>
      <c r="D5" s="86"/>
      <c r="E5" s="86"/>
      <c r="F5" s="86"/>
      <c r="G5" s="86"/>
      <c r="H5" s="86"/>
      <c r="I5" s="86"/>
      <c r="J5" s="86"/>
    </row>
    <row r="6" spans="1:22" s="8" customFormat="1" ht="18.75" x14ac:dyDescent="0.3">
      <c r="A6" s="13"/>
      <c r="H6" s="12"/>
    </row>
    <row r="7" spans="1:22" s="8" customFormat="1" ht="18.75" x14ac:dyDescent="0.2">
      <c r="A7" s="362" t="s">
        <v>7</v>
      </c>
      <c r="B7" s="362"/>
      <c r="C7" s="36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3" t="s">
        <v>543</v>
      </c>
      <c r="B9" s="363"/>
      <c r="C9" s="363"/>
      <c r="D9" s="7"/>
      <c r="E9" s="7"/>
      <c r="F9" s="7"/>
      <c r="G9" s="7"/>
      <c r="H9" s="7"/>
      <c r="I9" s="10"/>
      <c r="J9" s="10"/>
      <c r="K9" s="10"/>
      <c r="L9" s="10"/>
      <c r="M9" s="10"/>
      <c r="N9" s="10"/>
      <c r="O9" s="10"/>
      <c r="P9" s="10"/>
      <c r="Q9" s="10"/>
      <c r="R9" s="10"/>
      <c r="S9" s="10"/>
      <c r="T9" s="10"/>
      <c r="U9" s="10"/>
      <c r="V9" s="10"/>
    </row>
    <row r="10" spans="1:22" s="8" customFormat="1" ht="18.75" x14ac:dyDescent="0.2">
      <c r="A10" s="359" t="s">
        <v>6</v>
      </c>
      <c r="B10" s="359"/>
      <c r="C10" s="35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3" t="s">
        <v>633</v>
      </c>
      <c r="B12" s="363"/>
      <c r="C12" s="363"/>
      <c r="D12" s="7"/>
      <c r="E12" s="7"/>
      <c r="F12" s="7"/>
      <c r="G12" s="7"/>
      <c r="H12" s="7"/>
      <c r="I12" s="10"/>
      <c r="J12" s="10"/>
      <c r="K12" s="10"/>
      <c r="L12" s="10"/>
      <c r="M12" s="10"/>
      <c r="N12" s="10"/>
      <c r="O12" s="10"/>
      <c r="P12" s="10"/>
      <c r="Q12" s="10"/>
      <c r="R12" s="10"/>
      <c r="S12" s="10"/>
      <c r="T12" s="10"/>
      <c r="U12" s="10"/>
      <c r="V12" s="10"/>
    </row>
    <row r="13" spans="1:22" s="8" customFormat="1" ht="18.75" x14ac:dyDescent="0.2">
      <c r="A13" s="359" t="s">
        <v>5</v>
      </c>
      <c r="B13" s="359"/>
      <c r="C13" s="35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48.75" customHeight="1" x14ac:dyDescent="0.2">
      <c r="A15" s="364" t="s">
        <v>640</v>
      </c>
      <c r="B15" s="364"/>
      <c r="C15" s="364"/>
      <c r="D15" s="7"/>
      <c r="E15" s="7"/>
      <c r="F15" s="7"/>
      <c r="G15" s="7"/>
      <c r="H15" s="7"/>
      <c r="I15" s="7"/>
      <c r="J15" s="7"/>
      <c r="K15" s="7"/>
      <c r="L15" s="7"/>
      <c r="M15" s="7"/>
      <c r="N15" s="7"/>
      <c r="O15" s="7"/>
      <c r="P15" s="7"/>
      <c r="Q15" s="7"/>
      <c r="R15" s="7"/>
      <c r="S15" s="7"/>
      <c r="T15" s="7"/>
      <c r="U15" s="7"/>
      <c r="V15" s="7"/>
    </row>
    <row r="16" spans="1:22" s="3" customFormat="1" ht="15" customHeight="1" x14ac:dyDescent="0.2">
      <c r="A16" s="359" t="s">
        <v>4</v>
      </c>
      <c r="B16" s="359"/>
      <c r="C16" s="35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0" t="s">
        <v>408</v>
      </c>
      <c r="B18" s="361"/>
      <c r="C18" s="36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604</v>
      </c>
      <c r="D22" s="5"/>
      <c r="E22" s="5"/>
      <c r="F22" s="5"/>
      <c r="G22" s="5"/>
      <c r="H22" s="5"/>
      <c r="I22" s="4"/>
      <c r="J22" s="4"/>
      <c r="K22" s="4"/>
      <c r="L22" s="4"/>
      <c r="M22" s="4"/>
      <c r="N22" s="4"/>
      <c r="O22" s="4"/>
      <c r="P22" s="4"/>
      <c r="Q22" s="4"/>
      <c r="R22" s="4"/>
      <c r="S22" s="4"/>
    </row>
    <row r="23" spans="1:22" s="3" customFormat="1" ht="47.25" x14ac:dyDescent="0.2">
      <c r="A23" s="15" t="s">
        <v>61</v>
      </c>
      <c r="B23" s="18" t="s">
        <v>533</v>
      </c>
      <c r="C23" s="328" t="s">
        <v>605</v>
      </c>
      <c r="D23" s="5"/>
      <c r="E23" s="5"/>
      <c r="F23" s="5"/>
      <c r="G23" s="5"/>
      <c r="H23" s="5"/>
      <c r="I23" s="4"/>
      <c r="J23" s="4"/>
      <c r="K23" s="4"/>
      <c r="L23" s="4"/>
      <c r="M23" s="4"/>
      <c r="N23" s="4"/>
      <c r="O23" s="4"/>
      <c r="P23" s="4"/>
      <c r="Q23" s="4"/>
      <c r="R23" s="4"/>
      <c r="S23" s="4"/>
    </row>
    <row r="24" spans="1:22" s="3" customFormat="1" ht="22.5" customHeight="1" x14ac:dyDescent="0.2">
      <c r="A24" s="355"/>
      <c r="B24" s="356"/>
      <c r="C24" s="357"/>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598</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599</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631</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600</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601</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602</v>
      </c>
      <c r="D33" s="5"/>
      <c r="E33" s="5"/>
      <c r="F33" s="5"/>
      <c r="G33" s="5"/>
      <c r="H33" s="4"/>
      <c r="I33" s="4"/>
      <c r="J33" s="4"/>
      <c r="K33" s="4"/>
      <c r="L33" s="4"/>
      <c r="M33" s="4"/>
      <c r="N33" s="4"/>
      <c r="O33" s="4"/>
      <c r="P33" s="4"/>
      <c r="Q33" s="4"/>
      <c r="R33" s="4"/>
    </row>
    <row r="34" spans="1:18" ht="111" customHeight="1" x14ac:dyDescent="0.25">
      <c r="A34" s="15" t="s">
        <v>377</v>
      </c>
      <c r="B34" s="22" t="s">
        <v>364</v>
      </c>
      <c r="C34" s="16" t="s">
        <v>537</v>
      </c>
    </row>
    <row r="35" spans="1:18" ht="58.5" customHeight="1" x14ac:dyDescent="0.25">
      <c r="A35" s="15" t="s">
        <v>367</v>
      </c>
      <c r="B35" s="22" t="s">
        <v>69</v>
      </c>
      <c r="C35" s="16" t="s">
        <v>435</v>
      </c>
    </row>
    <row r="36" spans="1:18" ht="51.75" customHeight="1" x14ac:dyDescent="0.25">
      <c r="A36" s="15" t="s">
        <v>378</v>
      </c>
      <c r="B36" s="22" t="s">
        <v>365</v>
      </c>
      <c r="C36" s="16" t="s">
        <v>603</v>
      </c>
    </row>
    <row r="37" spans="1:18" ht="43.5" customHeight="1" x14ac:dyDescent="0.25">
      <c r="A37" s="15" t="s">
        <v>368</v>
      </c>
      <c r="B37" s="22" t="s">
        <v>366</v>
      </c>
      <c r="C37" s="16" t="s">
        <v>541</v>
      </c>
    </row>
    <row r="38" spans="1:18" ht="43.5" customHeight="1" x14ac:dyDescent="0.25">
      <c r="A38" s="15" t="s">
        <v>379</v>
      </c>
      <c r="B38" s="22" t="s">
        <v>209</v>
      </c>
      <c r="C38" s="16" t="s">
        <v>603</v>
      </c>
    </row>
    <row r="39" spans="1:18" ht="23.25" customHeight="1" x14ac:dyDescent="0.25">
      <c r="A39" s="355"/>
      <c r="B39" s="356"/>
      <c r="C39" s="357"/>
    </row>
    <row r="40" spans="1:18" ht="63" x14ac:dyDescent="0.25">
      <c r="A40" s="15" t="s">
        <v>369</v>
      </c>
      <c r="B40" s="22" t="s">
        <v>420</v>
      </c>
      <c r="C40" s="16" t="s">
        <v>632</v>
      </c>
    </row>
    <row r="41" spans="1:18" ht="169.5" customHeight="1" x14ac:dyDescent="0.25">
      <c r="A41" s="15" t="s">
        <v>380</v>
      </c>
      <c r="B41" s="22" t="s">
        <v>403</v>
      </c>
      <c r="C41" s="124" t="s">
        <v>537</v>
      </c>
    </row>
    <row r="42" spans="1:18" ht="162.75" customHeight="1" x14ac:dyDescent="0.25">
      <c r="A42" s="15" t="s">
        <v>370</v>
      </c>
      <c r="B42" s="22" t="s">
        <v>417</v>
      </c>
      <c r="C42" s="22" t="s">
        <v>537</v>
      </c>
    </row>
    <row r="43" spans="1:18" ht="186" customHeight="1" x14ac:dyDescent="0.25">
      <c r="A43" s="15" t="s">
        <v>383</v>
      </c>
      <c r="B43" s="22" t="s">
        <v>384</v>
      </c>
      <c r="C43" s="89" t="s">
        <v>540</v>
      </c>
    </row>
    <row r="44" spans="1:18" ht="90.75" customHeight="1" x14ac:dyDescent="0.25">
      <c r="A44" s="15" t="s">
        <v>371</v>
      </c>
      <c r="B44" s="22" t="s">
        <v>409</v>
      </c>
      <c r="C44" s="2" t="s">
        <v>541</v>
      </c>
    </row>
    <row r="45" spans="1:18" ht="93" customHeight="1" x14ac:dyDescent="0.25">
      <c r="A45" s="15" t="s">
        <v>404</v>
      </c>
      <c r="B45" s="22" t="s">
        <v>410</v>
      </c>
      <c r="C45" s="336" t="s">
        <v>537</v>
      </c>
    </row>
    <row r="46" spans="1:18" ht="101.25" customHeight="1" x14ac:dyDescent="0.25">
      <c r="A46" s="15" t="s">
        <v>372</v>
      </c>
      <c r="B46" s="22" t="s">
        <v>411</v>
      </c>
      <c r="C46" s="336" t="s">
        <v>537</v>
      </c>
    </row>
    <row r="47" spans="1:18" ht="18.75" customHeight="1" x14ac:dyDescent="0.25">
      <c r="A47" s="355"/>
      <c r="B47" s="356"/>
      <c r="C47" s="357"/>
    </row>
    <row r="48" spans="1:18" ht="75.75" hidden="1" customHeight="1" x14ac:dyDescent="0.25">
      <c r="A48" s="15" t="s">
        <v>405</v>
      </c>
      <c r="B48" s="22" t="s">
        <v>418</v>
      </c>
      <c r="C48" s="173" t="str">
        <f>CONCATENATE(ROUND('6.2. Паспорт фин осв ввод факт'!AB24,2)," млн.руб.")</f>
        <v>294,53 млн.руб.</v>
      </c>
      <c r="D48" s="1" t="s">
        <v>539</v>
      </c>
    </row>
    <row r="49" spans="1:4" ht="71.25" hidden="1" customHeight="1" x14ac:dyDescent="0.25">
      <c r="A49" s="15" t="s">
        <v>373</v>
      </c>
      <c r="B49" s="22" t="s">
        <v>419</v>
      </c>
      <c r="C49" s="173" t="str">
        <f>CONCATENATE(ROUND('6.2. Паспорт фин осв ввод факт'!AB30,2)," млн.руб.")</f>
        <v>249,6 млн.руб.</v>
      </c>
      <c r="D49" s="1" t="s">
        <v>539</v>
      </c>
    </row>
    <row r="50" spans="1:4" ht="75.75" customHeight="1" x14ac:dyDescent="0.25">
      <c r="A50" s="15" t="s">
        <v>405</v>
      </c>
      <c r="B50" s="22" t="s">
        <v>418</v>
      </c>
      <c r="C50" s="336">
        <f>'6.2. Паспорт фин осв ввод'!C24</f>
        <v>0.9913309560000001</v>
      </c>
    </row>
    <row r="51" spans="1:4" ht="71.25" customHeight="1" x14ac:dyDescent="0.25">
      <c r="A51" s="15" t="s">
        <v>373</v>
      </c>
      <c r="B51" s="22" t="s">
        <v>419</v>
      </c>
      <c r="C51" s="336">
        <f>'6.2. Паспорт фин осв ввод'!C30</f>
        <v>0.82610913000000008</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9" t="str">
        <f>'1. паспорт местоположение'!A5:C5</f>
        <v>Год раскрытия информации: 2024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row>
    <row r="5" spans="1:29" ht="18.75" x14ac:dyDescent="0.3">
      <c r="AC5" s="12"/>
    </row>
    <row r="6" spans="1:29" ht="18.75" x14ac:dyDescent="0.25">
      <c r="A6" s="362" t="s">
        <v>7</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0" t="str">
        <f>'1. паспорт местоположение'!A9:C9</f>
        <v xml:space="preserve">Акционерное общество "Западная энергетическая компания" </v>
      </c>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row>
    <row r="9" spans="1:29" ht="18.75" customHeight="1"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0" t="str">
        <f>'1. паспорт местоположение'!A12:C12</f>
        <v>O 24-36</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430"/>
    </row>
    <row r="12" spans="1:29"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1" t="str">
        <f>'1. паспорт местоположение'!A15:C15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row>
    <row r="15" spans="1:29" ht="15.75" customHeight="1"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row>
    <row r="18" spans="1:32" x14ac:dyDescent="0.25">
      <c r="A18" s="437" t="s">
        <v>393</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row>
    <row r="20" spans="1:32" ht="33" customHeight="1" x14ac:dyDescent="0.25">
      <c r="A20" s="433" t="s">
        <v>183</v>
      </c>
      <c r="B20" s="433" t="s">
        <v>182</v>
      </c>
      <c r="C20" s="428" t="s">
        <v>181</v>
      </c>
      <c r="D20" s="428"/>
      <c r="E20" s="436" t="s">
        <v>180</v>
      </c>
      <c r="F20" s="436"/>
      <c r="G20" s="433" t="s">
        <v>423</v>
      </c>
      <c r="H20" s="439" t="s">
        <v>424</v>
      </c>
      <c r="I20" s="440"/>
      <c r="J20" s="440"/>
      <c r="K20" s="440"/>
      <c r="L20" s="439" t="s">
        <v>425</v>
      </c>
      <c r="M20" s="440"/>
      <c r="N20" s="440"/>
      <c r="O20" s="440"/>
      <c r="P20" s="439" t="s">
        <v>426</v>
      </c>
      <c r="Q20" s="440"/>
      <c r="R20" s="440"/>
      <c r="S20" s="440"/>
      <c r="T20" s="439" t="s">
        <v>438</v>
      </c>
      <c r="U20" s="440"/>
      <c r="V20" s="440"/>
      <c r="W20" s="440"/>
      <c r="X20" s="439" t="s">
        <v>439</v>
      </c>
      <c r="Y20" s="440"/>
      <c r="Z20" s="440"/>
      <c r="AA20" s="440"/>
      <c r="AB20" s="438" t="s">
        <v>179</v>
      </c>
      <c r="AC20" s="438"/>
      <c r="AD20" s="49"/>
      <c r="AE20" s="49"/>
      <c r="AF20" s="49"/>
    </row>
    <row r="21" spans="1:32" ht="99.75" customHeight="1" x14ac:dyDescent="0.25">
      <c r="A21" s="434"/>
      <c r="B21" s="434"/>
      <c r="C21" s="428"/>
      <c r="D21" s="428"/>
      <c r="E21" s="436"/>
      <c r="F21" s="436"/>
      <c r="G21" s="434"/>
      <c r="H21" s="428" t="s">
        <v>2</v>
      </c>
      <c r="I21" s="428"/>
      <c r="J21" s="428" t="s">
        <v>9</v>
      </c>
      <c r="K21" s="428"/>
      <c r="L21" s="428" t="s">
        <v>2</v>
      </c>
      <c r="M21" s="428"/>
      <c r="N21" s="428" t="s">
        <v>9</v>
      </c>
      <c r="O21" s="428"/>
      <c r="P21" s="428" t="s">
        <v>2</v>
      </c>
      <c r="Q21" s="428"/>
      <c r="R21" s="428" t="s">
        <v>178</v>
      </c>
      <c r="S21" s="428"/>
      <c r="T21" s="428" t="s">
        <v>2</v>
      </c>
      <c r="U21" s="428"/>
      <c r="V21" s="428" t="s">
        <v>178</v>
      </c>
      <c r="W21" s="428"/>
      <c r="X21" s="428" t="s">
        <v>2</v>
      </c>
      <c r="Y21" s="428"/>
      <c r="Z21" s="428" t="s">
        <v>178</v>
      </c>
      <c r="AA21" s="428"/>
      <c r="AB21" s="438"/>
      <c r="AC21" s="438"/>
    </row>
    <row r="22" spans="1:32" ht="89.25" customHeight="1" x14ac:dyDescent="0.25">
      <c r="A22" s="435"/>
      <c r="B22" s="435"/>
      <c r="C22" s="46" t="s">
        <v>2</v>
      </c>
      <c r="D22" s="46" t="s">
        <v>178</v>
      </c>
      <c r="E22" s="48" t="s">
        <v>437</v>
      </c>
      <c r="F22" s="48" t="s">
        <v>482</v>
      </c>
      <c r="G22" s="435"/>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529</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529</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529</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43"/>
      <c r="C66" s="443"/>
      <c r="D66" s="443"/>
      <c r="E66" s="443"/>
      <c r="F66" s="443"/>
      <c r="G66" s="443"/>
      <c r="H66" s="443"/>
      <c r="I66" s="443"/>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43"/>
      <c r="C68" s="443"/>
      <c r="D68" s="443"/>
      <c r="E68" s="443"/>
      <c r="F68" s="443"/>
      <c r="G68" s="443"/>
      <c r="H68" s="443"/>
      <c r="I68" s="443"/>
      <c r="J68" s="35"/>
      <c r="K68" s="35"/>
    </row>
    <row r="70" spans="1:28" ht="36.75" customHeight="1" x14ac:dyDescent="0.25">
      <c r="B70" s="443"/>
      <c r="C70" s="443"/>
      <c r="D70" s="443"/>
      <c r="E70" s="443"/>
      <c r="F70" s="443"/>
      <c r="G70" s="443"/>
      <c r="H70" s="443"/>
      <c r="I70" s="443"/>
      <c r="J70" s="35"/>
      <c r="K70" s="35"/>
    </row>
    <row r="71" spans="1:28" x14ac:dyDescent="0.25">
      <c r="N71" s="36"/>
      <c r="V71" s="36"/>
    </row>
    <row r="72" spans="1:28" ht="51" customHeight="1" x14ac:dyDescent="0.25">
      <c r="B72" s="443"/>
      <c r="C72" s="443"/>
      <c r="D72" s="443"/>
      <c r="E72" s="443"/>
      <c r="F72" s="443"/>
      <c r="G72" s="443"/>
      <c r="H72" s="443"/>
      <c r="I72" s="443"/>
      <c r="J72" s="35"/>
      <c r="K72" s="35"/>
      <c r="N72" s="36"/>
      <c r="V72" s="36"/>
    </row>
    <row r="73" spans="1:28" ht="32.25" customHeight="1" x14ac:dyDescent="0.25">
      <c r="B73" s="443"/>
      <c r="C73" s="443"/>
      <c r="D73" s="443"/>
      <c r="E73" s="443"/>
      <c r="F73" s="443"/>
      <c r="G73" s="443"/>
      <c r="H73" s="443"/>
      <c r="I73" s="443"/>
      <c r="J73" s="35"/>
      <c r="K73" s="35"/>
    </row>
    <row r="74" spans="1:28" ht="51.75" customHeight="1" x14ac:dyDescent="0.25">
      <c r="B74" s="443"/>
      <c r="C74" s="443"/>
      <c r="D74" s="443"/>
      <c r="E74" s="443"/>
      <c r="F74" s="443"/>
      <c r="G74" s="443"/>
      <c r="H74" s="443"/>
      <c r="I74" s="443"/>
      <c r="J74" s="35"/>
      <c r="K74" s="35"/>
    </row>
    <row r="75" spans="1:28" ht="21.75" customHeight="1" x14ac:dyDescent="0.25">
      <c r="B75" s="441"/>
      <c r="C75" s="441"/>
      <c r="D75" s="441"/>
      <c r="E75" s="441"/>
      <c r="F75" s="441"/>
      <c r="G75" s="441"/>
      <c r="H75" s="441"/>
      <c r="I75" s="441"/>
      <c r="J75" s="34"/>
      <c r="K75" s="34"/>
    </row>
    <row r="76" spans="1:28" ht="23.25" customHeight="1" x14ac:dyDescent="0.25"/>
    <row r="77" spans="1:28" ht="18.75" customHeight="1" x14ac:dyDescent="0.25">
      <c r="B77" s="442"/>
      <c r="C77" s="442"/>
      <c r="D77" s="442"/>
      <c r="E77" s="442"/>
      <c r="F77" s="442"/>
      <c r="G77" s="442"/>
      <c r="H77" s="442"/>
      <c r="I77" s="442"/>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zoomScale="70" zoomScaleNormal="70" zoomScaleSheetLayoutView="70" workbookViewId="0">
      <selection activeCell="K41" sqref="K41"/>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8.5703125" style="32" customWidth="1"/>
    <col min="8" max="15" width="9.28515625" style="32" customWidth="1"/>
    <col min="16" max="17" width="8" style="32" customWidth="1"/>
    <col min="18" max="19" width="8.5703125" style="32" customWidth="1"/>
    <col min="20" max="20" width="8" style="344" customWidth="1"/>
    <col min="21" max="21" width="8" style="340" customWidth="1"/>
    <col min="22" max="23" width="8.5703125" style="32" customWidth="1"/>
    <col min="24" max="25" width="10.7109375" style="32" customWidth="1"/>
    <col min="26" max="27" width="8.5703125" style="32" customWidth="1"/>
    <col min="28" max="28" width="16" style="32" customWidth="1"/>
    <col min="29" max="29" width="20.5703125" style="32" customWidth="1"/>
    <col min="30" max="30" width="9.140625" style="32"/>
    <col min="31" max="35" width="14.28515625" style="32" customWidth="1"/>
    <col min="36"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8" t="str">
        <f>'6.1. Паспорт сетевой график'!A5:K5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c r="AA4" s="358"/>
      <c r="AB4" s="358"/>
      <c r="AC4" s="358"/>
    </row>
    <row r="5" spans="1:29" ht="18.75" x14ac:dyDescent="0.3">
      <c r="AC5" s="12"/>
    </row>
    <row r="6" spans="1:29" ht="18.75" x14ac:dyDescent="0.25">
      <c r="A6" s="369" t="s">
        <v>7</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09"/>
      <c r="B7" s="109"/>
      <c r="C7" s="109"/>
      <c r="D7" s="109"/>
      <c r="E7" s="109"/>
      <c r="F7" s="109"/>
      <c r="G7" s="109"/>
      <c r="H7" s="169"/>
      <c r="I7" s="169"/>
      <c r="J7" s="169"/>
      <c r="K7" s="169"/>
      <c r="L7" s="169"/>
      <c r="M7" s="169"/>
      <c r="N7" s="169"/>
      <c r="O7" s="169"/>
      <c r="P7" s="169"/>
      <c r="Q7" s="169"/>
      <c r="R7" s="169"/>
      <c r="S7" s="169"/>
      <c r="T7" s="345"/>
      <c r="U7" s="341"/>
      <c r="V7" s="169"/>
      <c r="W7" s="169"/>
      <c r="X7" s="169"/>
      <c r="Y7" s="169"/>
      <c r="Z7" s="169"/>
      <c r="AA7" s="169"/>
      <c r="AB7" s="169"/>
      <c r="AC7" s="169"/>
    </row>
    <row r="8" spans="1:29" x14ac:dyDescent="0.25">
      <c r="A8" s="363" t="str">
        <f>'6.1. Паспорт сетевой график'!A9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row>
    <row r="9" spans="1:29" ht="18.75" customHeight="1" x14ac:dyDescent="0.25">
      <c r="A9" s="365" t="s">
        <v>6</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row>
    <row r="10" spans="1:29" ht="18.75" x14ac:dyDescent="0.25">
      <c r="A10" s="109"/>
      <c r="B10" s="109"/>
      <c r="C10" s="109"/>
      <c r="D10" s="109"/>
      <c r="E10" s="109"/>
      <c r="F10" s="109"/>
      <c r="G10" s="109"/>
      <c r="H10" s="169"/>
      <c r="I10" s="169"/>
      <c r="J10" s="169"/>
      <c r="K10" s="169"/>
      <c r="L10" s="169"/>
      <c r="M10" s="169"/>
      <c r="N10" s="169"/>
      <c r="O10" s="169"/>
      <c r="P10" s="169"/>
      <c r="Q10" s="169"/>
      <c r="R10" s="169"/>
      <c r="S10" s="169"/>
      <c r="T10" s="345"/>
      <c r="U10" s="341"/>
      <c r="V10" s="169"/>
      <c r="W10" s="169"/>
      <c r="X10" s="169"/>
      <c r="Y10" s="169"/>
      <c r="Z10" s="169"/>
      <c r="AA10" s="169"/>
      <c r="AB10" s="169"/>
      <c r="AC10" s="169"/>
    </row>
    <row r="11" spans="1:29" x14ac:dyDescent="0.25">
      <c r="A11" s="363" t="str">
        <f>'6.1. Паспорт сетевой график'!A12</f>
        <v>O 24-36</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row>
    <row r="12" spans="1:29" x14ac:dyDescent="0.25">
      <c r="A12" s="365" t="s">
        <v>5</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row>
    <row r="13" spans="1:29" ht="16.5" customHeight="1" x14ac:dyDescent="0.3">
      <c r="A13" s="126"/>
      <c r="B13" s="126"/>
      <c r="C13" s="126"/>
      <c r="D13" s="126"/>
      <c r="E13" s="126"/>
      <c r="F13" s="126"/>
      <c r="G13" s="126"/>
      <c r="H13" s="50"/>
      <c r="I13" s="50"/>
      <c r="J13" s="50"/>
      <c r="K13" s="50"/>
      <c r="L13" s="50"/>
      <c r="M13" s="50"/>
      <c r="N13" s="50"/>
      <c r="O13" s="50"/>
      <c r="P13" s="50"/>
      <c r="Q13" s="50"/>
      <c r="R13" s="50"/>
      <c r="S13" s="50"/>
      <c r="T13" s="346"/>
      <c r="U13" s="342"/>
      <c r="V13" s="50"/>
      <c r="W13" s="50"/>
      <c r="X13" s="50"/>
      <c r="Y13" s="50"/>
      <c r="Z13" s="50"/>
      <c r="AA13" s="50"/>
      <c r="AB13" s="50"/>
      <c r="AC13" s="50"/>
    </row>
    <row r="14" spans="1:29" ht="36" customHeight="1" x14ac:dyDescent="0.25">
      <c r="A14" s="391" t="str">
        <f>'6.1. Паспорт сетевой график'!A15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row>
    <row r="15" spans="1:29" ht="15.75" customHeight="1" x14ac:dyDescent="0.25">
      <c r="A15" s="365" t="s">
        <v>4</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row>
    <row r="16" spans="1:29"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row>
    <row r="18" spans="1:35" x14ac:dyDescent="0.25">
      <c r="A18" s="437" t="s">
        <v>393</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row>
    <row r="19" spans="1:35" ht="49.5" hidden="1" customHeight="1" x14ac:dyDescent="0.25">
      <c r="E19" s="48" t="s">
        <v>593</v>
      </c>
      <c r="F19" s="48"/>
      <c r="G19" s="48" t="s">
        <v>594</v>
      </c>
      <c r="H19" s="32" t="s">
        <v>595</v>
      </c>
      <c r="L19" s="32" t="s">
        <v>596</v>
      </c>
      <c r="P19" s="32" t="s">
        <v>597</v>
      </c>
    </row>
    <row r="20" spans="1:35" ht="33" customHeight="1" x14ac:dyDescent="0.25">
      <c r="A20" s="433" t="s">
        <v>183</v>
      </c>
      <c r="B20" s="433" t="s">
        <v>182</v>
      </c>
      <c r="C20" s="428" t="s">
        <v>181</v>
      </c>
      <c r="D20" s="428"/>
      <c r="E20" s="436" t="s">
        <v>180</v>
      </c>
      <c r="F20" s="436"/>
      <c r="G20" s="433" t="s">
        <v>630</v>
      </c>
      <c r="H20" s="439">
        <v>2025</v>
      </c>
      <c r="I20" s="440"/>
      <c r="J20" s="440"/>
      <c r="K20" s="444"/>
      <c r="L20" s="439">
        <v>2026</v>
      </c>
      <c r="M20" s="440"/>
      <c r="N20" s="440"/>
      <c r="O20" s="444"/>
      <c r="P20" s="439">
        <v>2027</v>
      </c>
      <c r="Q20" s="440"/>
      <c r="R20" s="440"/>
      <c r="S20" s="444"/>
      <c r="T20" s="439">
        <v>2028</v>
      </c>
      <c r="U20" s="440"/>
      <c r="V20" s="440"/>
      <c r="W20" s="444"/>
      <c r="X20" s="439">
        <v>2029</v>
      </c>
      <c r="Y20" s="440"/>
      <c r="Z20" s="440"/>
      <c r="AA20" s="444"/>
      <c r="AB20" s="438" t="s">
        <v>179</v>
      </c>
      <c r="AC20" s="438"/>
      <c r="AD20" s="49"/>
      <c r="AE20" s="49"/>
      <c r="AF20" s="49"/>
    </row>
    <row r="21" spans="1:35" ht="99.75" customHeight="1" x14ac:dyDescent="0.25">
      <c r="A21" s="434"/>
      <c r="B21" s="434"/>
      <c r="C21" s="428"/>
      <c r="D21" s="428"/>
      <c r="E21" s="436"/>
      <c r="F21" s="436"/>
      <c r="G21" s="434"/>
      <c r="H21" s="428" t="s">
        <v>2</v>
      </c>
      <c r="I21" s="428"/>
      <c r="J21" s="428" t="s">
        <v>178</v>
      </c>
      <c r="K21" s="428"/>
      <c r="L21" s="428" t="s">
        <v>2</v>
      </c>
      <c r="M21" s="428"/>
      <c r="N21" s="428" t="s">
        <v>178</v>
      </c>
      <c r="O21" s="428"/>
      <c r="P21" s="428" t="s">
        <v>2</v>
      </c>
      <c r="Q21" s="428"/>
      <c r="R21" s="428" t="s">
        <v>178</v>
      </c>
      <c r="S21" s="428"/>
      <c r="T21" s="428" t="s">
        <v>2</v>
      </c>
      <c r="U21" s="428"/>
      <c r="V21" s="428" t="s">
        <v>178</v>
      </c>
      <c r="W21" s="428"/>
      <c r="X21" s="428" t="s">
        <v>2</v>
      </c>
      <c r="Y21" s="428"/>
      <c r="Z21" s="428" t="s">
        <v>178</v>
      </c>
      <c r="AA21" s="428"/>
      <c r="AB21" s="438"/>
      <c r="AC21" s="438"/>
    </row>
    <row r="22" spans="1:35" ht="89.25" customHeight="1" x14ac:dyDescent="0.25">
      <c r="A22" s="435"/>
      <c r="B22" s="435"/>
      <c r="C22" s="46" t="s">
        <v>2</v>
      </c>
      <c r="D22" s="46" t="s">
        <v>178</v>
      </c>
      <c r="E22" s="39" t="s">
        <v>622</v>
      </c>
      <c r="F22" s="39" t="s">
        <v>622</v>
      </c>
      <c r="G22" s="435"/>
      <c r="H22" s="47" t="s">
        <v>374</v>
      </c>
      <c r="I22" s="47" t="s">
        <v>375</v>
      </c>
      <c r="J22" s="47" t="s">
        <v>374</v>
      </c>
      <c r="K22" s="47" t="s">
        <v>375</v>
      </c>
      <c r="L22" s="47" t="s">
        <v>374</v>
      </c>
      <c r="M22" s="47" t="s">
        <v>375</v>
      </c>
      <c r="N22" s="47" t="s">
        <v>374</v>
      </c>
      <c r="O22" s="47" t="s">
        <v>375</v>
      </c>
      <c r="P22" s="47" t="s">
        <v>374</v>
      </c>
      <c r="Q22" s="47" t="s">
        <v>375</v>
      </c>
      <c r="R22" s="47" t="s">
        <v>374</v>
      </c>
      <c r="S22" s="47" t="s">
        <v>375</v>
      </c>
      <c r="T22" s="348" t="s">
        <v>374</v>
      </c>
      <c r="U22" s="348" t="s">
        <v>375</v>
      </c>
      <c r="V22" s="47" t="s">
        <v>374</v>
      </c>
      <c r="W22" s="47" t="s">
        <v>375</v>
      </c>
      <c r="X22" s="47" t="s">
        <v>374</v>
      </c>
      <c r="Y22" s="47" t="s">
        <v>375</v>
      </c>
      <c r="Z22" s="47" t="s">
        <v>374</v>
      </c>
      <c r="AA22" s="47" t="s">
        <v>375</v>
      </c>
      <c r="AB22" s="46" t="s">
        <v>606</v>
      </c>
      <c r="AC22" s="46" t="s">
        <v>536</v>
      </c>
    </row>
    <row r="23" spans="1:35"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49">
        <v>20</v>
      </c>
      <c r="U23" s="349">
        <v>21</v>
      </c>
      <c r="V23" s="39">
        <v>22</v>
      </c>
      <c r="W23" s="39">
        <v>23</v>
      </c>
      <c r="X23" s="39">
        <v>24</v>
      </c>
      <c r="Y23" s="39">
        <v>25</v>
      </c>
      <c r="Z23" s="39">
        <v>26</v>
      </c>
      <c r="AA23" s="39">
        <v>27</v>
      </c>
      <c r="AB23" s="39">
        <v>28</v>
      </c>
      <c r="AC23" s="39">
        <v>29</v>
      </c>
    </row>
    <row r="24" spans="1:35" ht="47.25" customHeight="1" x14ac:dyDescent="0.25">
      <c r="A24" s="44">
        <v>1</v>
      </c>
      <c r="B24" s="43" t="s">
        <v>177</v>
      </c>
      <c r="C24" s="98">
        <f>C30*1.2</f>
        <v>0.9913309560000001</v>
      </c>
      <c r="D24" s="100" t="s">
        <v>537</v>
      </c>
      <c r="E24" s="100">
        <f>C24</f>
        <v>0.9913309560000001</v>
      </c>
      <c r="F24" s="100">
        <f>C24</f>
        <v>0.9913309560000001</v>
      </c>
      <c r="G24" s="100">
        <f>C24</f>
        <v>0.9913309560000001</v>
      </c>
      <c r="H24" s="100">
        <v>0</v>
      </c>
      <c r="I24" s="100">
        <v>0</v>
      </c>
      <c r="J24" s="100" t="s">
        <v>537</v>
      </c>
      <c r="K24" s="100" t="s">
        <v>537</v>
      </c>
      <c r="L24" s="100">
        <v>0</v>
      </c>
      <c r="M24" s="100">
        <v>0</v>
      </c>
      <c r="N24" s="100" t="str">
        <f t="shared" ref="N24:N64" si="0">D24</f>
        <v>нд</v>
      </c>
      <c r="O24" s="100" t="s">
        <v>537</v>
      </c>
      <c r="P24" s="100">
        <v>0</v>
      </c>
      <c r="Q24" s="100">
        <v>0</v>
      </c>
      <c r="R24" s="100" t="s">
        <v>537</v>
      </c>
      <c r="S24" s="100" t="s">
        <v>537</v>
      </c>
      <c r="T24" s="100">
        <v>0</v>
      </c>
      <c r="U24" s="100">
        <v>0</v>
      </c>
      <c r="V24" s="100" t="s">
        <v>537</v>
      </c>
      <c r="W24" s="100" t="s">
        <v>537</v>
      </c>
      <c r="X24" s="100">
        <v>0</v>
      </c>
      <c r="Y24" s="100">
        <v>0</v>
      </c>
      <c r="Z24" s="100" t="s">
        <v>537</v>
      </c>
      <c r="AA24" s="100" t="s">
        <v>537</v>
      </c>
      <c r="AB24" s="98">
        <f>X24+T24+P24+L24+H24</f>
        <v>0</v>
      </c>
      <c r="AC24" s="100" t="s">
        <v>537</v>
      </c>
    </row>
    <row r="25" spans="1:35" ht="24" customHeight="1" x14ac:dyDescent="0.25">
      <c r="A25" s="41" t="s">
        <v>176</v>
      </c>
      <c r="B25" s="25" t="s">
        <v>175</v>
      </c>
      <c r="C25" s="98">
        <v>0</v>
      </c>
      <c r="D25" s="100" t="s">
        <v>537</v>
      </c>
      <c r="E25" s="100">
        <f t="shared" ref="E25:E64" si="1">C25</f>
        <v>0</v>
      </c>
      <c r="F25" s="100">
        <f t="shared" ref="F25:F64" si="2">C25</f>
        <v>0</v>
      </c>
      <c r="G25" s="100">
        <f t="shared" ref="G25:G64" si="3">C25</f>
        <v>0</v>
      </c>
      <c r="H25" s="100">
        <v>0</v>
      </c>
      <c r="I25" s="100">
        <v>0</v>
      </c>
      <c r="J25" s="100" t="s">
        <v>537</v>
      </c>
      <c r="K25" s="100" t="s">
        <v>537</v>
      </c>
      <c r="L25" s="100">
        <v>0</v>
      </c>
      <c r="M25" s="100">
        <v>0</v>
      </c>
      <c r="N25" s="100" t="str">
        <f t="shared" si="0"/>
        <v>нд</v>
      </c>
      <c r="O25" s="100" t="s">
        <v>537</v>
      </c>
      <c r="P25" s="100">
        <v>0</v>
      </c>
      <c r="Q25" s="100">
        <v>0</v>
      </c>
      <c r="R25" s="100" t="s">
        <v>537</v>
      </c>
      <c r="S25" s="100" t="s">
        <v>537</v>
      </c>
      <c r="T25" s="100">
        <v>0</v>
      </c>
      <c r="U25" s="100">
        <v>0</v>
      </c>
      <c r="V25" s="100" t="s">
        <v>537</v>
      </c>
      <c r="W25" s="100" t="s">
        <v>537</v>
      </c>
      <c r="X25" s="100">
        <v>0</v>
      </c>
      <c r="Y25" s="100">
        <v>0</v>
      </c>
      <c r="Z25" s="100" t="s">
        <v>537</v>
      </c>
      <c r="AA25" s="100" t="s">
        <v>537</v>
      </c>
      <c r="AB25" s="98">
        <f t="shared" ref="AB25:AB64" si="4">X25+T25+P25+L25+H25</f>
        <v>0</v>
      </c>
      <c r="AC25" s="100" t="s">
        <v>537</v>
      </c>
    </row>
    <row r="26" spans="1:35" x14ac:dyDescent="0.25">
      <c r="A26" s="41" t="s">
        <v>174</v>
      </c>
      <c r="B26" s="25" t="s">
        <v>173</v>
      </c>
      <c r="C26" s="98">
        <v>0</v>
      </c>
      <c r="D26" s="100" t="s">
        <v>537</v>
      </c>
      <c r="E26" s="100">
        <f t="shared" si="1"/>
        <v>0</v>
      </c>
      <c r="F26" s="100">
        <f t="shared" si="2"/>
        <v>0</v>
      </c>
      <c r="G26" s="100">
        <f t="shared" si="3"/>
        <v>0</v>
      </c>
      <c r="H26" s="100">
        <v>0</v>
      </c>
      <c r="I26" s="100">
        <v>0</v>
      </c>
      <c r="J26" s="100" t="s">
        <v>537</v>
      </c>
      <c r="K26" s="100" t="s">
        <v>537</v>
      </c>
      <c r="L26" s="100">
        <v>0</v>
      </c>
      <c r="M26" s="100">
        <v>0</v>
      </c>
      <c r="N26" s="100" t="str">
        <f t="shared" si="0"/>
        <v>нд</v>
      </c>
      <c r="O26" s="100" t="s">
        <v>537</v>
      </c>
      <c r="P26" s="100">
        <v>0</v>
      </c>
      <c r="Q26" s="100">
        <v>0</v>
      </c>
      <c r="R26" s="100" t="s">
        <v>537</v>
      </c>
      <c r="S26" s="100" t="s">
        <v>537</v>
      </c>
      <c r="T26" s="100">
        <v>0</v>
      </c>
      <c r="U26" s="100">
        <v>0</v>
      </c>
      <c r="V26" s="100" t="s">
        <v>537</v>
      </c>
      <c r="W26" s="100" t="s">
        <v>537</v>
      </c>
      <c r="X26" s="100">
        <v>0</v>
      </c>
      <c r="Y26" s="100">
        <v>0</v>
      </c>
      <c r="Z26" s="100" t="s">
        <v>537</v>
      </c>
      <c r="AA26" s="100" t="s">
        <v>537</v>
      </c>
      <c r="AB26" s="98">
        <f t="shared" si="4"/>
        <v>0</v>
      </c>
      <c r="AC26" s="100" t="s">
        <v>537</v>
      </c>
    </row>
    <row r="27" spans="1:35" ht="31.5" x14ac:dyDescent="0.25">
      <c r="A27" s="41" t="s">
        <v>172</v>
      </c>
      <c r="B27" s="25" t="s">
        <v>356</v>
      </c>
      <c r="C27" s="98">
        <f>C24</f>
        <v>0.9913309560000001</v>
      </c>
      <c r="D27" s="100" t="s">
        <v>537</v>
      </c>
      <c r="E27" s="100">
        <f t="shared" si="1"/>
        <v>0.9913309560000001</v>
      </c>
      <c r="F27" s="100">
        <f t="shared" si="2"/>
        <v>0.9913309560000001</v>
      </c>
      <c r="G27" s="100">
        <f t="shared" si="3"/>
        <v>0.9913309560000001</v>
      </c>
      <c r="H27" s="100">
        <v>0</v>
      </c>
      <c r="I27" s="100">
        <v>0</v>
      </c>
      <c r="J27" s="100" t="s">
        <v>537</v>
      </c>
      <c r="K27" s="100" t="s">
        <v>537</v>
      </c>
      <c r="L27" s="100">
        <v>0</v>
      </c>
      <c r="M27" s="100">
        <v>0</v>
      </c>
      <c r="N27" s="100" t="str">
        <f t="shared" si="0"/>
        <v>нд</v>
      </c>
      <c r="O27" s="100" t="s">
        <v>537</v>
      </c>
      <c r="P27" s="100">
        <v>0</v>
      </c>
      <c r="Q27" s="100">
        <v>0</v>
      </c>
      <c r="R27" s="100" t="s">
        <v>537</v>
      </c>
      <c r="S27" s="100" t="s">
        <v>537</v>
      </c>
      <c r="T27" s="100">
        <v>0</v>
      </c>
      <c r="U27" s="100">
        <v>0</v>
      </c>
      <c r="V27" s="100" t="s">
        <v>537</v>
      </c>
      <c r="W27" s="100" t="s">
        <v>537</v>
      </c>
      <c r="X27" s="100">
        <v>0</v>
      </c>
      <c r="Y27" s="100">
        <v>0</v>
      </c>
      <c r="Z27" s="100" t="s">
        <v>537</v>
      </c>
      <c r="AA27" s="100" t="s">
        <v>537</v>
      </c>
      <c r="AB27" s="98">
        <f t="shared" si="4"/>
        <v>0</v>
      </c>
      <c r="AC27" s="100" t="s">
        <v>537</v>
      </c>
    </row>
    <row r="28" spans="1:35" x14ac:dyDescent="0.25">
      <c r="A28" s="41" t="s">
        <v>171</v>
      </c>
      <c r="B28" s="25" t="s">
        <v>538</v>
      </c>
      <c r="C28" s="98">
        <v>0</v>
      </c>
      <c r="D28" s="100" t="s">
        <v>537</v>
      </c>
      <c r="E28" s="100">
        <f t="shared" si="1"/>
        <v>0</v>
      </c>
      <c r="F28" s="100">
        <f t="shared" si="2"/>
        <v>0</v>
      </c>
      <c r="G28" s="100">
        <f t="shared" si="3"/>
        <v>0</v>
      </c>
      <c r="H28" s="100">
        <v>0</v>
      </c>
      <c r="I28" s="100">
        <v>0</v>
      </c>
      <c r="J28" s="100" t="s">
        <v>537</v>
      </c>
      <c r="K28" s="100" t="s">
        <v>537</v>
      </c>
      <c r="L28" s="100">
        <v>0</v>
      </c>
      <c r="M28" s="100">
        <v>0</v>
      </c>
      <c r="N28" s="100" t="str">
        <f t="shared" si="0"/>
        <v>нд</v>
      </c>
      <c r="O28" s="100" t="s">
        <v>537</v>
      </c>
      <c r="P28" s="100">
        <v>0</v>
      </c>
      <c r="Q28" s="100">
        <v>0</v>
      </c>
      <c r="R28" s="100" t="s">
        <v>537</v>
      </c>
      <c r="S28" s="100" t="s">
        <v>537</v>
      </c>
      <c r="T28" s="100">
        <v>0</v>
      </c>
      <c r="U28" s="100">
        <v>0</v>
      </c>
      <c r="V28" s="100" t="s">
        <v>537</v>
      </c>
      <c r="W28" s="100" t="s">
        <v>537</v>
      </c>
      <c r="X28" s="100">
        <v>0</v>
      </c>
      <c r="Y28" s="100">
        <v>0</v>
      </c>
      <c r="Z28" s="100" t="s">
        <v>537</v>
      </c>
      <c r="AA28" s="100" t="s">
        <v>537</v>
      </c>
      <c r="AB28" s="98">
        <f t="shared" si="4"/>
        <v>0</v>
      </c>
      <c r="AC28" s="100" t="s">
        <v>537</v>
      </c>
    </row>
    <row r="29" spans="1:35" x14ac:dyDescent="0.25">
      <c r="A29" s="41" t="s">
        <v>169</v>
      </c>
      <c r="B29" s="45" t="s">
        <v>168</v>
      </c>
      <c r="C29" s="98">
        <v>0</v>
      </c>
      <c r="D29" s="100" t="s">
        <v>537</v>
      </c>
      <c r="E29" s="100">
        <f t="shared" si="1"/>
        <v>0</v>
      </c>
      <c r="F29" s="100">
        <f t="shared" si="2"/>
        <v>0</v>
      </c>
      <c r="G29" s="100">
        <f t="shared" si="3"/>
        <v>0</v>
      </c>
      <c r="H29" s="100">
        <v>0</v>
      </c>
      <c r="I29" s="100">
        <v>0</v>
      </c>
      <c r="J29" s="100" t="s">
        <v>537</v>
      </c>
      <c r="K29" s="100" t="s">
        <v>537</v>
      </c>
      <c r="L29" s="100">
        <v>0</v>
      </c>
      <c r="M29" s="100">
        <v>0</v>
      </c>
      <c r="N29" s="100" t="str">
        <f t="shared" si="0"/>
        <v>нд</v>
      </c>
      <c r="O29" s="100" t="s">
        <v>537</v>
      </c>
      <c r="P29" s="100">
        <v>0</v>
      </c>
      <c r="Q29" s="100">
        <v>0</v>
      </c>
      <c r="R29" s="100" t="s">
        <v>537</v>
      </c>
      <c r="S29" s="100" t="s">
        <v>537</v>
      </c>
      <c r="T29" s="100">
        <v>0</v>
      </c>
      <c r="U29" s="100">
        <v>0</v>
      </c>
      <c r="V29" s="100" t="s">
        <v>537</v>
      </c>
      <c r="W29" s="100" t="s">
        <v>537</v>
      </c>
      <c r="X29" s="100">
        <v>0</v>
      </c>
      <c r="Y29" s="100">
        <v>0</v>
      </c>
      <c r="Z29" s="100" t="s">
        <v>537</v>
      </c>
      <c r="AA29" s="100" t="s">
        <v>537</v>
      </c>
      <c r="AB29" s="98">
        <f t="shared" si="4"/>
        <v>0</v>
      </c>
      <c r="AC29" s="100" t="s">
        <v>537</v>
      </c>
    </row>
    <row r="30" spans="1:35" s="338" customFormat="1" ht="47.25" x14ac:dyDescent="0.25">
      <c r="A30" s="44" t="s">
        <v>61</v>
      </c>
      <c r="B30" s="43" t="s">
        <v>167</v>
      </c>
      <c r="C30" s="98">
        <f>SUM(C31:C34)</f>
        <v>0.82610913000000008</v>
      </c>
      <c r="D30" s="100" t="s">
        <v>537</v>
      </c>
      <c r="E30" s="100">
        <f t="shared" si="1"/>
        <v>0.82610913000000008</v>
      </c>
      <c r="F30" s="100">
        <f t="shared" si="2"/>
        <v>0.82610913000000008</v>
      </c>
      <c r="G30" s="100">
        <f t="shared" si="3"/>
        <v>0.82610913000000008</v>
      </c>
      <c r="H30" s="100">
        <v>0</v>
      </c>
      <c r="I30" s="100">
        <v>0</v>
      </c>
      <c r="J30" s="100" t="s">
        <v>537</v>
      </c>
      <c r="K30" s="100" t="s">
        <v>537</v>
      </c>
      <c r="L30" s="100">
        <v>0</v>
      </c>
      <c r="M30" s="100">
        <v>0</v>
      </c>
      <c r="N30" s="100" t="str">
        <f t="shared" si="0"/>
        <v>нд</v>
      </c>
      <c r="O30" s="100" t="s">
        <v>537</v>
      </c>
      <c r="P30" s="100">
        <v>0</v>
      </c>
      <c r="Q30" s="100">
        <v>0</v>
      </c>
      <c r="R30" s="100" t="s">
        <v>537</v>
      </c>
      <c r="S30" s="100" t="s">
        <v>537</v>
      </c>
      <c r="T30" s="100">
        <v>0</v>
      </c>
      <c r="U30" s="100">
        <v>0</v>
      </c>
      <c r="V30" s="100" t="s">
        <v>537</v>
      </c>
      <c r="W30" s="100" t="s">
        <v>537</v>
      </c>
      <c r="X30" s="100">
        <v>0</v>
      </c>
      <c r="Y30" s="100">
        <v>0</v>
      </c>
      <c r="Z30" s="100" t="s">
        <v>537</v>
      </c>
      <c r="AA30" s="100" t="s">
        <v>537</v>
      </c>
      <c r="AB30" s="98">
        <f t="shared" si="4"/>
        <v>0</v>
      </c>
      <c r="AC30" s="100" t="s">
        <v>537</v>
      </c>
      <c r="AD30" s="351"/>
      <c r="AE30" s="351"/>
      <c r="AF30" s="351"/>
      <c r="AG30" s="351"/>
      <c r="AH30" s="351"/>
      <c r="AI30" s="351"/>
    </row>
    <row r="31" spans="1:35" x14ac:dyDescent="0.25">
      <c r="A31" s="44" t="s">
        <v>166</v>
      </c>
      <c r="B31" s="25" t="s">
        <v>165</v>
      </c>
      <c r="C31" s="98">
        <v>0</v>
      </c>
      <c r="D31" s="100" t="s">
        <v>537</v>
      </c>
      <c r="E31" s="100">
        <f t="shared" si="1"/>
        <v>0</v>
      </c>
      <c r="F31" s="100">
        <f t="shared" si="2"/>
        <v>0</v>
      </c>
      <c r="G31" s="100">
        <f t="shared" si="3"/>
        <v>0</v>
      </c>
      <c r="H31" s="100">
        <v>0</v>
      </c>
      <c r="I31" s="100">
        <v>0</v>
      </c>
      <c r="J31" s="100" t="s">
        <v>537</v>
      </c>
      <c r="K31" s="100" t="s">
        <v>537</v>
      </c>
      <c r="L31" s="100">
        <v>0</v>
      </c>
      <c r="M31" s="100">
        <v>0</v>
      </c>
      <c r="N31" s="100" t="str">
        <f t="shared" si="0"/>
        <v>нд</v>
      </c>
      <c r="O31" s="100" t="s">
        <v>537</v>
      </c>
      <c r="P31" s="100">
        <v>0</v>
      </c>
      <c r="Q31" s="100">
        <v>0</v>
      </c>
      <c r="R31" s="100" t="s">
        <v>537</v>
      </c>
      <c r="S31" s="100" t="s">
        <v>537</v>
      </c>
      <c r="T31" s="100">
        <v>0</v>
      </c>
      <c r="U31" s="100">
        <v>0</v>
      </c>
      <c r="V31" s="100" t="s">
        <v>537</v>
      </c>
      <c r="W31" s="100" t="s">
        <v>537</v>
      </c>
      <c r="X31" s="100">
        <v>0</v>
      </c>
      <c r="Y31" s="100">
        <v>0</v>
      </c>
      <c r="Z31" s="100" t="s">
        <v>537</v>
      </c>
      <c r="AA31" s="100" t="s">
        <v>537</v>
      </c>
      <c r="AB31" s="98">
        <f t="shared" si="4"/>
        <v>0</v>
      </c>
      <c r="AC31" s="100" t="s">
        <v>537</v>
      </c>
    </row>
    <row r="32" spans="1:35" ht="31.5" x14ac:dyDescent="0.25">
      <c r="A32" s="44" t="s">
        <v>164</v>
      </c>
      <c r="B32" s="25" t="s">
        <v>163</v>
      </c>
      <c r="C32" s="98">
        <v>0.56789265</v>
      </c>
      <c r="D32" s="100" t="s">
        <v>537</v>
      </c>
      <c r="E32" s="100">
        <f t="shared" si="1"/>
        <v>0.56789265</v>
      </c>
      <c r="F32" s="100">
        <f t="shared" si="2"/>
        <v>0.56789265</v>
      </c>
      <c r="G32" s="100">
        <f t="shared" si="3"/>
        <v>0.56789265</v>
      </c>
      <c r="H32" s="100">
        <v>0</v>
      </c>
      <c r="I32" s="100">
        <v>0</v>
      </c>
      <c r="J32" s="100" t="s">
        <v>537</v>
      </c>
      <c r="K32" s="100" t="s">
        <v>537</v>
      </c>
      <c r="L32" s="100">
        <v>0</v>
      </c>
      <c r="M32" s="100">
        <v>0</v>
      </c>
      <c r="N32" s="100" t="str">
        <f t="shared" si="0"/>
        <v>нд</v>
      </c>
      <c r="O32" s="100" t="s">
        <v>537</v>
      </c>
      <c r="P32" s="100">
        <v>0</v>
      </c>
      <c r="Q32" s="100">
        <v>0</v>
      </c>
      <c r="R32" s="100" t="s">
        <v>537</v>
      </c>
      <c r="S32" s="100" t="s">
        <v>537</v>
      </c>
      <c r="T32" s="100">
        <v>0</v>
      </c>
      <c r="U32" s="100">
        <v>0</v>
      </c>
      <c r="V32" s="100" t="s">
        <v>537</v>
      </c>
      <c r="W32" s="100" t="s">
        <v>537</v>
      </c>
      <c r="X32" s="100">
        <v>0</v>
      </c>
      <c r="Y32" s="100">
        <v>0</v>
      </c>
      <c r="Z32" s="100" t="s">
        <v>537</v>
      </c>
      <c r="AA32" s="100" t="s">
        <v>537</v>
      </c>
      <c r="AB32" s="98">
        <f t="shared" si="4"/>
        <v>0</v>
      </c>
      <c r="AC32" s="100" t="s">
        <v>537</v>
      </c>
    </row>
    <row r="33" spans="1:29" x14ac:dyDescent="0.25">
      <c r="A33" s="44" t="s">
        <v>162</v>
      </c>
      <c r="B33" s="25" t="s">
        <v>161</v>
      </c>
      <c r="C33" s="98">
        <v>0</v>
      </c>
      <c r="D33" s="100" t="s">
        <v>537</v>
      </c>
      <c r="E33" s="100">
        <f t="shared" si="1"/>
        <v>0</v>
      </c>
      <c r="F33" s="100">
        <f t="shared" si="2"/>
        <v>0</v>
      </c>
      <c r="G33" s="100">
        <f t="shared" si="3"/>
        <v>0</v>
      </c>
      <c r="H33" s="100">
        <v>0</v>
      </c>
      <c r="I33" s="100">
        <v>0</v>
      </c>
      <c r="J33" s="100" t="s">
        <v>537</v>
      </c>
      <c r="K33" s="100" t="s">
        <v>537</v>
      </c>
      <c r="L33" s="100">
        <v>0</v>
      </c>
      <c r="M33" s="100">
        <v>0</v>
      </c>
      <c r="N33" s="100" t="str">
        <f t="shared" si="0"/>
        <v>нд</v>
      </c>
      <c r="O33" s="100" t="s">
        <v>537</v>
      </c>
      <c r="P33" s="100">
        <v>0</v>
      </c>
      <c r="Q33" s="100">
        <v>0</v>
      </c>
      <c r="R33" s="100" t="s">
        <v>537</v>
      </c>
      <c r="S33" s="100" t="s">
        <v>537</v>
      </c>
      <c r="T33" s="100">
        <v>0</v>
      </c>
      <c r="U33" s="100">
        <v>0</v>
      </c>
      <c r="V33" s="100" t="s">
        <v>537</v>
      </c>
      <c r="W33" s="100" t="s">
        <v>537</v>
      </c>
      <c r="X33" s="100">
        <v>0</v>
      </c>
      <c r="Y33" s="100">
        <v>0</v>
      </c>
      <c r="Z33" s="100" t="s">
        <v>537</v>
      </c>
      <c r="AA33" s="100" t="s">
        <v>537</v>
      </c>
      <c r="AB33" s="98">
        <f t="shared" si="4"/>
        <v>0</v>
      </c>
      <c r="AC33" s="100" t="s">
        <v>537</v>
      </c>
    </row>
    <row r="34" spans="1:29" x14ac:dyDescent="0.25">
      <c r="A34" s="44" t="s">
        <v>160</v>
      </c>
      <c r="B34" s="25" t="s">
        <v>159</v>
      </c>
      <c r="C34" s="98">
        <v>0.25821648000000003</v>
      </c>
      <c r="D34" s="100" t="s">
        <v>537</v>
      </c>
      <c r="E34" s="100">
        <f t="shared" si="1"/>
        <v>0.25821648000000003</v>
      </c>
      <c r="F34" s="100">
        <f t="shared" si="2"/>
        <v>0.25821648000000003</v>
      </c>
      <c r="G34" s="100">
        <f t="shared" si="3"/>
        <v>0.25821648000000003</v>
      </c>
      <c r="H34" s="100">
        <v>0</v>
      </c>
      <c r="I34" s="100">
        <v>0</v>
      </c>
      <c r="J34" s="100" t="s">
        <v>537</v>
      </c>
      <c r="K34" s="100" t="s">
        <v>537</v>
      </c>
      <c r="L34" s="100">
        <v>0</v>
      </c>
      <c r="M34" s="100">
        <v>0</v>
      </c>
      <c r="N34" s="100" t="str">
        <f t="shared" si="0"/>
        <v>нд</v>
      </c>
      <c r="O34" s="100" t="s">
        <v>537</v>
      </c>
      <c r="P34" s="100">
        <v>0</v>
      </c>
      <c r="Q34" s="100">
        <v>0</v>
      </c>
      <c r="R34" s="100" t="s">
        <v>537</v>
      </c>
      <c r="S34" s="100" t="s">
        <v>537</v>
      </c>
      <c r="T34" s="100">
        <v>0</v>
      </c>
      <c r="U34" s="100">
        <v>0</v>
      </c>
      <c r="V34" s="100" t="s">
        <v>537</v>
      </c>
      <c r="W34" s="100" t="s">
        <v>537</v>
      </c>
      <c r="X34" s="100">
        <v>0</v>
      </c>
      <c r="Y34" s="100">
        <v>0</v>
      </c>
      <c r="Z34" s="100" t="s">
        <v>537</v>
      </c>
      <c r="AA34" s="100" t="s">
        <v>537</v>
      </c>
      <c r="AB34" s="98">
        <f t="shared" si="4"/>
        <v>0</v>
      </c>
      <c r="AC34" s="100" t="s">
        <v>537</v>
      </c>
    </row>
    <row r="35" spans="1:29" s="338" customFormat="1" ht="31.5" x14ac:dyDescent="0.25">
      <c r="A35" s="44" t="s">
        <v>60</v>
      </c>
      <c r="B35" s="43" t="s">
        <v>158</v>
      </c>
      <c r="C35" s="98">
        <v>0</v>
      </c>
      <c r="D35" s="100" t="s">
        <v>537</v>
      </c>
      <c r="E35" s="100">
        <f t="shared" si="1"/>
        <v>0</v>
      </c>
      <c r="F35" s="100">
        <f t="shared" si="2"/>
        <v>0</v>
      </c>
      <c r="G35" s="100">
        <f t="shared" si="3"/>
        <v>0</v>
      </c>
      <c r="H35" s="100">
        <v>0</v>
      </c>
      <c r="I35" s="100">
        <v>0</v>
      </c>
      <c r="J35" s="100" t="s">
        <v>537</v>
      </c>
      <c r="K35" s="100" t="s">
        <v>537</v>
      </c>
      <c r="L35" s="100">
        <v>0</v>
      </c>
      <c r="M35" s="100">
        <v>0</v>
      </c>
      <c r="N35" s="100" t="str">
        <f t="shared" si="0"/>
        <v>нд</v>
      </c>
      <c r="O35" s="100" t="s">
        <v>537</v>
      </c>
      <c r="P35" s="100">
        <v>0</v>
      </c>
      <c r="Q35" s="100">
        <v>0</v>
      </c>
      <c r="R35" s="100" t="s">
        <v>537</v>
      </c>
      <c r="S35" s="100" t="s">
        <v>537</v>
      </c>
      <c r="T35" s="100">
        <v>0</v>
      </c>
      <c r="U35" s="100">
        <v>0</v>
      </c>
      <c r="V35" s="100" t="s">
        <v>537</v>
      </c>
      <c r="W35" s="100" t="s">
        <v>537</v>
      </c>
      <c r="X35" s="100">
        <v>0</v>
      </c>
      <c r="Y35" s="100">
        <v>0</v>
      </c>
      <c r="Z35" s="100" t="s">
        <v>537</v>
      </c>
      <c r="AA35" s="100" t="s">
        <v>537</v>
      </c>
      <c r="AB35" s="98">
        <f t="shared" si="4"/>
        <v>0</v>
      </c>
      <c r="AC35" s="100" t="s">
        <v>537</v>
      </c>
    </row>
    <row r="36" spans="1:29" ht="31.5" x14ac:dyDescent="0.25">
      <c r="A36" s="41" t="s">
        <v>157</v>
      </c>
      <c r="B36" s="170" t="s">
        <v>156</v>
      </c>
      <c r="C36" s="98">
        <v>0</v>
      </c>
      <c r="D36" s="100" t="s">
        <v>537</v>
      </c>
      <c r="E36" s="100">
        <f t="shared" si="1"/>
        <v>0</v>
      </c>
      <c r="F36" s="100">
        <f t="shared" si="2"/>
        <v>0</v>
      </c>
      <c r="G36" s="100">
        <f t="shared" si="3"/>
        <v>0</v>
      </c>
      <c r="H36" s="100">
        <v>0</v>
      </c>
      <c r="I36" s="100">
        <v>0</v>
      </c>
      <c r="J36" s="100" t="s">
        <v>537</v>
      </c>
      <c r="K36" s="100" t="s">
        <v>537</v>
      </c>
      <c r="L36" s="100">
        <v>0</v>
      </c>
      <c r="M36" s="100">
        <v>0</v>
      </c>
      <c r="N36" s="100" t="str">
        <f t="shared" si="0"/>
        <v>нд</v>
      </c>
      <c r="O36" s="100" t="s">
        <v>537</v>
      </c>
      <c r="P36" s="100">
        <v>0</v>
      </c>
      <c r="Q36" s="100">
        <v>0</v>
      </c>
      <c r="R36" s="100" t="s">
        <v>537</v>
      </c>
      <c r="S36" s="100" t="s">
        <v>537</v>
      </c>
      <c r="T36" s="100">
        <v>0</v>
      </c>
      <c r="U36" s="100">
        <v>0</v>
      </c>
      <c r="V36" s="100" t="s">
        <v>537</v>
      </c>
      <c r="W36" s="100" t="s">
        <v>537</v>
      </c>
      <c r="X36" s="100">
        <v>0</v>
      </c>
      <c r="Y36" s="100">
        <v>0</v>
      </c>
      <c r="Z36" s="100" t="s">
        <v>537</v>
      </c>
      <c r="AA36" s="100" t="s">
        <v>537</v>
      </c>
      <c r="AB36" s="98">
        <f t="shared" si="4"/>
        <v>0</v>
      </c>
      <c r="AC36" s="100" t="s">
        <v>537</v>
      </c>
    </row>
    <row r="37" spans="1:29" x14ac:dyDescent="0.25">
      <c r="A37" s="41" t="s">
        <v>155</v>
      </c>
      <c r="B37" s="170" t="s">
        <v>145</v>
      </c>
      <c r="C37" s="98">
        <v>0</v>
      </c>
      <c r="D37" s="100" t="s">
        <v>537</v>
      </c>
      <c r="E37" s="100">
        <f t="shared" si="1"/>
        <v>0</v>
      </c>
      <c r="F37" s="100">
        <f t="shared" si="2"/>
        <v>0</v>
      </c>
      <c r="G37" s="100">
        <f t="shared" si="3"/>
        <v>0</v>
      </c>
      <c r="H37" s="100">
        <v>0</v>
      </c>
      <c r="I37" s="100">
        <v>0</v>
      </c>
      <c r="J37" s="100" t="s">
        <v>537</v>
      </c>
      <c r="K37" s="100" t="s">
        <v>537</v>
      </c>
      <c r="L37" s="100">
        <v>0</v>
      </c>
      <c r="M37" s="100">
        <v>0</v>
      </c>
      <c r="N37" s="100" t="str">
        <f t="shared" si="0"/>
        <v>нд</v>
      </c>
      <c r="O37" s="100" t="s">
        <v>537</v>
      </c>
      <c r="P37" s="100">
        <v>0</v>
      </c>
      <c r="Q37" s="100">
        <v>0</v>
      </c>
      <c r="R37" s="100" t="s">
        <v>537</v>
      </c>
      <c r="S37" s="100" t="s">
        <v>537</v>
      </c>
      <c r="T37" s="100">
        <v>0</v>
      </c>
      <c r="U37" s="100">
        <v>0</v>
      </c>
      <c r="V37" s="100" t="s">
        <v>537</v>
      </c>
      <c r="W37" s="100" t="s">
        <v>537</v>
      </c>
      <c r="X37" s="100">
        <v>0</v>
      </c>
      <c r="Y37" s="100">
        <v>0</v>
      </c>
      <c r="Z37" s="100" t="s">
        <v>537</v>
      </c>
      <c r="AA37" s="100" t="s">
        <v>537</v>
      </c>
      <c r="AB37" s="98">
        <f t="shared" si="4"/>
        <v>0</v>
      </c>
      <c r="AC37" s="100" t="s">
        <v>537</v>
      </c>
    </row>
    <row r="38" spans="1:29" x14ac:dyDescent="0.25">
      <c r="A38" s="41" t="s">
        <v>154</v>
      </c>
      <c r="B38" s="170" t="s">
        <v>143</v>
      </c>
      <c r="C38" s="98">
        <v>0</v>
      </c>
      <c r="D38" s="100" t="s">
        <v>537</v>
      </c>
      <c r="E38" s="100">
        <f t="shared" si="1"/>
        <v>0</v>
      </c>
      <c r="F38" s="100">
        <f t="shared" si="2"/>
        <v>0</v>
      </c>
      <c r="G38" s="100">
        <f t="shared" si="3"/>
        <v>0</v>
      </c>
      <c r="H38" s="100">
        <v>0</v>
      </c>
      <c r="I38" s="100">
        <v>0</v>
      </c>
      <c r="J38" s="100" t="s">
        <v>537</v>
      </c>
      <c r="K38" s="100" t="s">
        <v>537</v>
      </c>
      <c r="L38" s="100">
        <v>0</v>
      </c>
      <c r="M38" s="100">
        <v>0</v>
      </c>
      <c r="N38" s="100" t="str">
        <f t="shared" si="0"/>
        <v>нд</v>
      </c>
      <c r="O38" s="100" t="s">
        <v>537</v>
      </c>
      <c r="P38" s="100">
        <v>0</v>
      </c>
      <c r="Q38" s="100">
        <v>0</v>
      </c>
      <c r="R38" s="100" t="s">
        <v>537</v>
      </c>
      <c r="S38" s="100" t="s">
        <v>537</v>
      </c>
      <c r="T38" s="100">
        <v>0</v>
      </c>
      <c r="U38" s="100">
        <v>0</v>
      </c>
      <c r="V38" s="100" t="s">
        <v>537</v>
      </c>
      <c r="W38" s="100" t="s">
        <v>537</v>
      </c>
      <c r="X38" s="100">
        <v>0</v>
      </c>
      <c r="Y38" s="100">
        <v>0</v>
      </c>
      <c r="Z38" s="100" t="s">
        <v>537</v>
      </c>
      <c r="AA38" s="100" t="s">
        <v>537</v>
      </c>
      <c r="AB38" s="98">
        <f t="shared" si="4"/>
        <v>0</v>
      </c>
      <c r="AC38" s="100" t="s">
        <v>537</v>
      </c>
    </row>
    <row r="39" spans="1:29" ht="31.5" x14ac:dyDescent="0.25">
      <c r="A39" s="41" t="s">
        <v>153</v>
      </c>
      <c r="B39" s="25" t="s">
        <v>141</v>
      </c>
      <c r="C39" s="98">
        <v>0</v>
      </c>
      <c r="D39" s="100" t="s">
        <v>537</v>
      </c>
      <c r="E39" s="100">
        <f t="shared" si="1"/>
        <v>0</v>
      </c>
      <c r="F39" s="100">
        <f t="shared" si="2"/>
        <v>0</v>
      </c>
      <c r="G39" s="100">
        <f t="shared" si="3"/>
        <v>0</v>
      </c>
      <c r="H39" s="100">
        <v>0</v>
      </c>
      <c r="I39" s="100">
        <v>0</v>
      </c>
      <c r="J39" s="100" t="s">
        <v>537</v>
      </c>
      <c r="K39" s="100" t="s">
        <v>537</v>
      </c>
      <c r="L39" s="100">
        <v>0</v>
      </c>
      <c r="M39" s="100">
        <v>0</v>
      </c>
      <c r="N39" s="100" t="str">
        <f t="shared" si="0"/>
        <v>нд</v>
      </c>
      <c r="O39" s="100" t="s">
        <v>537</v>
      </c>
      <c r="P39" s="100">
        <v>0</v>
      </c>
      <c r="Q39" s="100">
        <v>0</v>
      </c>
      <c r="R39" s="100" t="s">
        <v>537</v>
      </c>
      <c r="S39" s="100" t="s">
        <v>537</v>
      </c>
      <c r="T39" s="100">
        <v>0</v>
      </c>
      <c r="U39" s="100">
        <v>0</v>
      </c>
      <c r="V39" s="100" t="s">
        <v>537</v>
      </c>
      <c r="W39" s="100" t="s">
        <v>537</v>
      </c>
      <c r="X39" s="100">
        <v>0</v>
      </c>
      <c r="Y39" s="100">
        <v>0</v>
      </c>
      <c r="Z39" s="100" t="s">
        <v>537</v>
      </c>
      <c r="AA39" s="100" t="s">
        <v>537</v>
      </c>
      <c r="AB39" s="98">
        <f t="shared" si="4"/>
        <v>0</v>
      </c>
      <c r="AC39" s="100" t="s">
        <v>537</v>
      </c>
    </row>
    <row r="40" spans="1:29" ht="31.5" x14ac:dyDescent="0.25">
      <c r="A40" s="41" t="s">
        <v>152</v>
      </c>
      <c r="B40" s="25" t="s">
        <v>139</v>
      </c>
      <c r="C40" s="98">
        <v>0</v>
      </c>
      <c r="D40" s="100" t="s">
        <v>537</v>
      </c>
      <c r="E40" s="100">
        <f t="shared" si="1"/>
        <v>0</v>
      </c>
      <c r="F40" s="100">
        <f t="shared" si="2"/>
        <v>0</v>
      </c>
      <c r="G40" s="100">
        <f t="shared" si="3"/>
        <v>0</v>
      </c>
      <c r="H40" s="100">
        <v>0</v>
      </c>
      <c r="I40" s="100">
        <v>0</v>
      </c>
      <c r="J40" s="100" t="s">
        <v>537</v>
      </c>
      <c r="K40" s="100" t="s">
        <v>537</v>
      </c>
      <c r="L40" s="100">
        <v>0</v>
      </c>
      <c r="M40" s="100">
        <v>0</v>
      </c>
      <c r="N40" s="100" t="str">
        <f t="shared" si="0"/>
        <v>нд</v>
      </c>
      <c r="O40" s="100" t="s">
        <v>537</v>
      </c>
      <c r="P40" s="100">
        <v>0</v>
      </c>
      <c r="Q40" s="100">
        <v>0</v>
      </c>
      <c r="R40" s="100" t="s">
        <v>537</v>
      </c>
      <c r="S40" s="100" t="s">
        <v>537</v>
      </c>
      <c r="T40" s="100">
        <v>0</v>
      </c>
      <c r="U40" s="100">
        <v>0</v>
      </c>
      <c r="V40" s="100" t="s">
        <v>537</v>
      </c>
      <c r="W40" s="100" t="s">
        <v>537</v>
      </c>
      <c r="X40" s="100">
        <v>0</v>
      </c>
      <c r="Y40" s="100">
        <v>0</v>
      </c>
      <c r="Z40" s="100" t="s">
        <v>537</v>
      </c>
      <c r="AA40" s="100" t="s">
        <v>537</v>
      </c>
      <c r="AB40" s="98">
        <f t="shared" si="4"/>
        <v>0</v>
      </c>
      <c r="AC40" s="100" t="s">
        <v>537</v>
      </c>
    </row>
    <row r="41" spans="1:29" x14ac:dyDescent="0.25">
      <c r="A41" s="41" t="s">
        <v>151</v>
      </c>
      <c r="B41" s="25" t="s">
        <v>137</v>
      </c>
      <c r="C41" s="98">
        <v>0</v>
      </c>
      <c r="D41" s="100" t="s">
        <v>537</v>
      </c>
      <c r="E41" s="100">
        <f t="shared" si="1"/>
        <v>0</v>
      </c>
      <c r="F41" s="100">
        <f t="shared" si="2"/>
        <v>0</v>
      </c>
      <c r="G41" s="100">
        <f t="shared" si="3"/>
        <v>0</v>
      </c>
      <c r="H41" s="100">
        <v>0</v>
      </c>
      <c r="I41" s="100">
        <v>0</v>
      </c>
      <c r="J41" s="100" t="s">
        <v>537</v>
      </c>
      <c r="K41" s="100" t="s">
        <v>537</v>
      </c>
      <c r="L41" s="100">
        <v>0</v>
      </c>
      <c r="M41" s="100">
        <v>0</v>
      </c>
      <c r="N41" s="100" t="str">
        <f t="shared" si="0"/>
        <v>нд</v>
      </c>
      <c r="O41" s="100" t="s">
        <v>537</v>
      </c>
      <c r="P41" s="100">
        <v>0</v>
      </c>
      <c r="Q41" s="100">
        <v>0</v>
      </c>
      <c r="R41" s="100" t="s">
        <v>537</v>
      </c>
      <c r="S41" s="100" t="s">
        <v>537</v>
      </c>
      <c r="T41" s="100">
        <v>0</v>
      </c>
      <c r="U41" s="100">
        <v>0</v>
      </c>
      <c r="V41" s="100" t="s">
        <v>537</v>
      </c>
      <c r="W41" s="100" t="s">
        <v>537</v>
      </c>
      <c r="X41" s="100">
        <v>0</v>
      </c>
      <c r="Y41" s="100">
        <v>0</v>
      </c>
      <c r="Z41" s="100" t="s">
        <v>537</v>
      </c>
      <c r="AA41" s="100" t="s">
        <v>537</v>
      </c>
      <c r="AB41" s="98">
        <f t="shared" si="4"/>
        <v>0</v>
      </c>
      <c r="AC41" s="100" t="s">
        <v>537</v>
      </c>
    </row>
    <row r="42" spans="1:29" ht="18.75" x14ac:dyDescent="0.25">
      <c r="A42" s="41" t="s">
        <v>150</v>
      </c>
      <c r="B42" s="170" t="s">
        <v>542</v>
      </c>
      <c r="C42" s="98">
        <v>1</v>
      </c>
      <c r="D42" s="100" t="s">
        <v>537</v>
      </c>
      <c r="E42" s="100">
        <f t="shared" si="1"/>
        <v>1</v>
      </c>
      <c r="F42" s="100">
        <f t="shared" si="2"/>
        <v>1</v>
      </c>
      <c r="G42" s="100">
        <f t="shared" si="3"/>
        <v>1</v>
      </c>
      <c r="H42" s="100">
        <v>0</v>
      </c>
      <c r="I42" s="100">
        <v>0</v>
      </c>
      <c r="J42" s="100" t="s">
        <v>537</v>
      </c>
      <c r="K42" s="100" t="s">
        <v>537</v>
      </c>
      <c r="L42" s="100">
        <v>0</v>
      </c>
      <c r="M42" s="100">
        <v>0</v>
      </c>
      <c r="N42" s="100" t="str">
        <f t="shared" si="0"/>
        <v>нд</v>
      </c>
      <c r="O42" s="100" t="s">
        <v>537</v>
      </c>
      <c r="P42" s="100">
        <v>0</v>
      </c>
      <c r="Q42" s="100">
        <v>0</v>
      </c>
      <c r="R42" s="100" t="s">
        <v>537</v>
      </c>
      <c r="S42" s="100" t="s">
        <v>537</v>
      </c>
      <c r="T42" s="100">
        <v>0</v>
      </c>
      <c r="U42" s="100">
        <v>0</v>
      </c>
      <c r="V42" s="100" t="s">
        <v>537</v>
      </c>
      <c r="W42" s="100" t="s">
        <v>537</v>
      </c>
      <c r="X42" s="100">
        <v>0</v>
      </c>
      <c r="Y42" s="100">
        <v>0</v>
      </c>
      <c r="Z42" s="100" t="s">
        <v>537</v>
      </c>
      <c r="AA42" s="100" t="s">
        <v>537</v>
      </c>
      <c r="AB42" s="98">
        <f t="shared" si="4"/>
        <v>0</v>
      </c>
      <c r="AC42" s="100" t="s">
        <v>537</v>
      </c>
    </row>
    <row r="43" spans="1:29" s="338" customFormat="1" x14ac:dyDescent="0.25">
      <c r="A43" s="44" t="s">
        <v>59</v>
      </c>
      <c r="B43" s="43" t="s">
        <v>149</v>
      </c>
      <c r="C43" s="98">
        <v>0</v>
      </c>
      <c r="D43" s="100" t="s">
        <v>537</v>
      </c>
      <c r="E43" s="100">
        <f t="shared" si="1"/>
        <v>0</v>
      </c>
      <c r="F43" s="100">
        <f t="shared" si="2"/>
        <v>0</v>
      </c>
      <c r="G43" s="100">
        <f t="shared" si="3"/>
        <v>0</v>
      </c>
      <c r="H43" s="100">
        <v>0</v>
      </c>
      <c r="I43" s="100">
        <v>0</v>
      </c>
      <c r="J43" s="100" t="s">
        <v>537</v>
      </c>
      <c r="K43" s="100" t="s">
        <v>537</v>
      </c>
      <c r="L43" s="100">
        <v>0</v>
      </c>
      <c r="M43" s="100">
        <v>0</v>
      </c>
      <c r="N43" s="100" t="str">
        <f t="shared" si="0"/>
        <v>нд</v>
      </c>
      <c r="O43" s="100" t="s">
        <v>537</v>
      </c>
      <c r="P43" s="100">
        <v>0</v>
      </c>
      <c r="Q43" s="100">
        <v>0</v>
      </c>
      <c r="R43" s="100" t="s">
        <v>537</v>
      </c>
      <c r="S43" s="100" t="s">
        <v>537</v>
      </c>
      <c r="T43" s="100">
        <v>0</v>
      </c>
      <c r="U43" s="100">
        <v>0</v>
      </c>
      <c r="V43" s="100" t="s">
        <v>537</v>
      </c>
      <c r="W43" s="100" t="s">
        <v>537</v>
      </c>
      <c r="X43" s="100">
        <v>0</v>
      </c>
      <c r="Y43" s="100">
        <v>0</v>
      </c>
      <c r="Z43" s="100" t="s">
        <v>537</v>
      </c>
      <c r="AA43" s="100" t="s">
        <v>537</v>
      </c>
      <c r="AB43" s="98">
        <f t="shared" si="4"/>
        <v>0</v>
      </c>
      <c r="AC43" s="100" t="s">
        <v>537</v>
      </c>
    </row>
    <row r="44" spans="1:29" x14ac:dyDescent="0.25">
      <c r="A44" s="41" t="s">
        <v>148</v>
      </c>
      <c r="B44" s="25" t="s">
        <v>147</v>
      </c>
      <c r="C44" s="98">
        <v>0</v>
      </c>
      <c r="D44" s="100" t="s">
        <v>537</v>
      </c>
      <c r="E44" s="100">
        <f t="shared" si="1"/>
        <v>0</v>
      </c>
      <c r="F44" s="100">
        <f t="shared" si="2"/>
        <v>0</v>
      </c>
      <c r="G44" s="100">
        <f t="shared" si="3"/>
        <v>0</v>
      </c>
      <c r="H44" s="100">
        <v>0</v>
      </c>
      <c r="I44" s="100">
        <v>0</v>
      </c>
      <c r="J44" s="100" t="s">
        <v>537</v>
      </c>
      <c r="K44" s="100" t="s">
        <v>537</v>
      </c>
      <c r="L44" s="100">
        <v>0</v>
      </c>
      <c r="M44" s="100">
        <v>0</v>
      </c>
      <c r="N44" s="100" t="str">
        <f t="shared" si="0"/>
        <v>нд</v>
      </c>
      <c r="O44" s="100" t="s">
        <v>537</v>
      </c>
      <c r="P44" s="100">
        <v>0</v>
      </c>
      <c r="Q44" s="100">
        <v>0</v>
      </c>
      <c r="R44" s="100" t="s">
        <v>537</v>
      </c>
      <c r="S44" s="100" t="s">
        <v>537</v>
      </c>
      <c r="T44" s="100">
        <v>0</v>
      </c>
      <c r="U44" s="100">
        <v>0</v>
      </c>
      <c r="V44" s="100" t="s">
        <v>537</v>
      </c>
      <c r="W44" s="100" t="s">
        <v>537</v>
      </c>
      <c r="X44" s="100">
        <v>0</v>
      </c>
      <c r="Y44" s="100">
        <v>0</v>
      </c>
      <c r="Z44" s="100" t="s">
        <v>537</v>
      </c>
      <c r="AA44" s="100" t="s">
        <v>537</v>
      </c>
      <c r="AB44" s="98">
        <f t="shared" si="4"/>
        <v>0</v>
      </c>
      <c r="AC44" s="100" t="s">
        <v>537</v>
      </c>
    </row>
    <row r="45" spans="1:29" x14ac:dyDescent="0.25">
      <c r="A45" s="41" t="s">
        <v>146</v>
      </c>
      <c r="B45" s="25" t="s">
        <v>145</v>
      </c>
      <c r="C45" s="98">
        <v>0</v>
      </c>
      <c r="D45" s="100" t="s">
        <v>537</v>
      </c>
      <c r="E45" s="100">
        <f t="shared" si="1"/>
        <v>0</v>
      </c>
      <c r="F45" s="100">
        <f t="shared" si="2"/>
        <v>0</v>
      </c>
      <c r="G45" s="100">
        <f t="shared" si="3"/>
        <v>0</v>
      </c>
      <c r="H45" s="100">
        <v>0</v>
      </c>
      <c r="I45" s="100">
        <v>0</v>
      </c>
      <c r="J45" s="100" t="s">
        <v>537</v>
      </c>
      <c r="K45" s="100" t="s">
        <v>537</v>
      </c>
      <c r="L45" s="100">
        <v>0</v>
      </c>
      <c r="M45" s="100">
        <v>0</v>
      </c>
      <c r="N45" s="100" t="str">
        <f t="shared" si="0"/>
        <v>нд</v>
      </c>
      <c r="O45" s="100" t="s">
        <v>537</v>
      </c>
      <c r="P45" s="100">
        <v>0</v>
      </c>
      <c r="Q45" s="100">
        <v>0</v>
      </c>
      <c r="R45" s="100" t="s">
        <v>537</v>
      </c>
      <c r="S45" s="100" t="s">
        <v>537</v>
      </c>
      <c r="T45" s="100">
        <v>0</v>
      </c>
      <c r="U45" s="100">
        <v>0</v>
      </c>
      <c r="V45" s="100" t="s">
        <v>537</v>
      </c>
      <c r="W45" s="100" t="s">
        <v>537</v>
      </c>
      <c r="X45" s="100">
        <v>0</v>
      </c>
      <c r="Y45" s="100">
        <v>0</v>
      </c>
      <c r="Z45" s="100" t="s">
        <v>537</v>
      </c>
      <c r="AA45" s="100" t="s">
        <v>537</v>
      </c>
      <c r="AB45" s="98">
        <f t="shared" si="4"/>
        <v>0</v>
      </c>
      <c r="AC45" s="100" t="s">
        <v>537</v>
      </c>
    </row>
    <row r="46" spans="1:29" x14ac:dyDescent="0.25">
      <c r="A46" s="41" t="s">
        <v>144</v>
      </c>
      <c r="B46" s="25" t="s">
        <v>143</v>
      </c>
      <c r="C46" s="98">
        <v>0</v>
      </c>
      <c r="D46" s="100" t="s">
        <v>537</v>
      </c>
      <c r="E46" s="100">
        <f t="shared" si="1"/>
        <v>0</v>
      </c>
      <c r="F46" s="100">
        <f t="shared" si="2"/>
        <v>0</v>
      </c>
      <c r="G46" s="100">
        <f t="shared" si="3"/>
        <v>0</v>
      </c>
      <c r="H46" s="100">
        <v>0</v>
      </c>
      <c r="I46" s="100">
        <v>0</v>
      </c>
      <c r="J46" s="100" t="s">
        <v>537</v>
      </c>
      <c r="K46" s="100" t="s">
        <v>537</v>
      </c>
      <c r="L46" s="100">
        <v>0</v>
      </c>
      <c r="M46" s="100">
        <v>0</v>
      </c>
      <c r="N46" s="100" t="str">
        <f t="shared" si="0"/>
        <v>нд</v>
      </c>
      <c r="O46" s="100" t="s">
        <v>537</v>
      </c>
      <c r="P46" s="100">
        <v>0</v>
      </c>
      <c r="Q46" s="100">
        <v>0</v>
      </c>
      <c r="R46" s="100" t="s">
        <v>537</v>
      </c>
      <c r="S46" s="100" t="s">
        <v>537</v>
      </c>
      <c r="T46" s="100">
        <v>0</v>
      </c>
      <c r="U46" s="100">
        <v>0</v>
      </c>
      <c r="V46" s="100" t="s">
        <v>537</v>
      </c>
      <c r="W46" s="100" t="s">
        <v>537</v>
      </c>
      <c r="X46" s="100">
        <v>0</v>
      </c>
      <c r="Y46" s="100">
        <v>0</v>
      </c>
      <c r="Z46" s="100" t="s">
        <v>537</v>
      </c>
      <c r="AA46" s="100" t="s">
        <v>537</v>
      </c>
      <c r="AB46" s="98">
        <f t="shared" si="4"/>
        <v>0</v>
      </c>
      <c r="AC46" s="100" t="s">
        <v>537</v>
      </c>
    </row>
    <row r="47" spans="1:29" ht="31.5" x14ac:dyDescent="0.25">
      <c r="A47" s="41" t="s">
        <v>142</v>
      </c>
      <c r="B47" s="25" t="s">
        <v>141</v>
      </c>
      <c r="C47" s="98">
        <v>0</v>
      </c>
      <c r="D47" s="100" t="s">
        <v>537</v>
      </c>
      <c r="E47" s="100">
        <f t="shared" si="1"/>
        <v>0</v>
      </c>
      <c r="F47" s="100">
        <f t="shared" si="2"/>
        <v>0</v>
      </c>
      <c r="G47" s="100">
        <f t="shared" si="3"/>
        <v>0</v>
      </c>
      <c r="H47" s="100">
        <v>0</v>
      </c>
      <c r="I47" s="100">
        <v>0</v>
      </c>
      <c r="J47" s="100" t="s">
        <v>537</v>
      </c>
      <c r="K47" s="100" t="s">
        <v>537</v>
      </c>
      <c r="L47" s="100">
        <v>0</v>
      </c>
      <c r="M47" s="100">
        <v>0</v>
      </c>
      <c r="N47" s="100" t="str">
        <f t="shared" si="0"/>
        <v>нд</v>
      </c>
      <c r="O47" s="100" t="s">
        <v>537</v>
      </c>
      <c r="P47" s="100">
        <v>0</v>
      </c>
      <c r="Q47" s="100">
        <v>0</v>
      </c>
      <c r="R47" s="100" t="s">
        <v>537</v>
      </c>
      <c r="S47" s="100" t="s">
        <v>537</v>
      </c>
      <c r="T47" s="100">
        <v>0</v>
      </c>
      <c r="U47" s="100">
        <v>0</v>
      </c>
      <c r="V47" s="100" t="s">
        <v>537</v>
      </c>
      <c r="W47" s="100" t="s">
        <v>537</v>
      </c>
      <c r="X47" s="100">
        <v>0</v>
      </c>
      <c r="Y47" s="100">
        <v>0</v>
      </c>
      <c r="Z47" s="100" t="s">
        <v>537</v>
      </c>
      <c r="AA47" s="100" t="s">
        <v>537</v>
      </c>
      <c r="AB47" s="98">
        <f t="shared" si="4"/>
        <v>0</v>
      </c>
      <c r="AC47" s="100" t="s">
        <v>537</v>
      </c>
    </row>
    <row r="48" spans="1:29" ht="31.5" x14ac:dyDescent="0.25">
      <c r="A48" s="41" t="s">
        <v>140</v>
      </c>
      <c r="B48" s="25" t="s">
        <v>139</v>
      </c>
      <c r="C48" s="98">
        <v>0</v>
      </c>
      <c r="D48" s="100" t="s">
        <v>537</v>
      </c>
      <c r="E48" s="100">
        <f t="shared" si="1"/>
        <v>0</v>
      </c>
      <c r="F48" s="100">
        <f t="shared" si="2"/>
        <v>0</v>
      </c>
      <c r="G48" s="100">
        <f t="shared" si="3"/>
        <v>0</v>
      </c>
      <c r="H48" s="100">
        <v>0</v>
      </c>
      <c r="I48" s="100">
        <v>0</v>
      </c>
      <c r="J48" s="100" t="s">
        <v>537</v>
      </c>
      <c r="K48" s="100" t="s">
        <v>537</v>
      </c>
      <c r="L48" s="100">
        <v>0</v>
      </c>
      <c r="M48" s="100">
        <v>0</v>
      </c>
      <c r="N48" s="100" t="str">
        <f t="shared" si="0"/>
        <v>нд</v>
      </c>
      <c r="O48" s="100" t="s">
        <v>537</v>
      </c>
      <c r="P48" s="100">
        <v>0</v>
      </c>
      <c r="Q48" s="100">
        <v>0</v>
      </c>
      <c r="R48" s="100" t="s">
        <v>537</v>
      </c>
      <c r="S48" s="100" t="s">
        <v>537</v>
      </c>
      <c r="T48" s="100">
        <v>0</v>
      </c>
      <c r="U48" s="100">
        <v>0</v>
      </c>
      <c r="V48" s="100" t="s">
        <v>537</v>
      </c>
      <c r="W48" s="100" t="s">
        <v>537</v>
      </c>
      <c r="X48" s="100">
        <v>0</v>
      </c>
      <c r="Y48" s="100">
        <v>0</v>
      </c>
      <c r="Z48" s="100" t="s">
        <v>537</v>
      </c>
      <c r="AA48" s="100" t="s">
        <v>537</v>
      </c>
      <c r="AB48" s="98">
        <f t="shared" si="4"/>
        <v>0</v>
      </c>
      <c r="AC48" s="100" t="s">
        <v>537</v>
      </c>
    </row>
    <row r="49" spans="1:29" x14ac:dyDescent="0.25">
      <c r="A49" s="41" t="s">
        <v>138</v>
      </c>
      <c r="B49" s="25" t="s">
        <v>137</v>
      </c>
      <c r="C49" s="98">
        <v>0</v>
      </c>
      <c r="D49" s="100" t="s">
        <v>537</v>
      </c>
      <c r="E49" s="100">
        <f t="shared" si="1"/>
        <v>0</v>
      </c>
      <c r="F49" s="100">
        <f t="shared" si="2"/>
        <v>0</v>
      </c>
      <c r="G49" s="100">
        <f t="shared" si="3"/>
        <v>0</v>
      </c>
      <c r="H49" s="100">
        <v>0</v>
      </c>
      <c r="I49" s="100">
        <v>0</v>
      </c>
      <c r="J49" s="100" t="s">
        <v>537</v>
      </c>
      <c r="K49" s="100" t="s">
        <v>537</v>
      </c>
      <c r="L49" s="100">
        <v>0</v>
      </c>
      <c r="M49" s="100">
        <v>0</v>
      </c>
      <c r="N49" s="100" t="str">
        <f t="shared" si="0"/>
        <v>нд</v>
      </c>
      <c r="O49" s="100" t="s">
        <v>537</v>
      </c>
      <c r="P49" s="100">
        <v>0</v>
      </c>
      <c r="Q49" s="100">
        <v>0</v>
      </c>
      <c r="R49" s="100" t="s">
        <v>537</v>
      </c>
      <c r="S49" s="100" t="s">
        <v>537</v>
      </c>
      <c r="T49" s="100">
        <v>0</v>
      </c>
      <c r="U49" s="100">
        <v>0</v>
      </c>
      <c r="V49" s="100" t="s">
        <v>537</v>
      </c>
      <c r="W49" s="100" t="s">
        <v>537</v>
      </c>
      <c r="X49" s="100">
        <v>0</v>
      </c>
      <c r="Y49" s="100">
        <v>0</v>
      </c>
      <c r="Z49" s="100" t="s">
        <v>537</v>
      </c>
      <c r="AA49" s="100" t="s">
        <v>537</v>
      </c>
      <c r="AB49" s="98">
        <f t="shared" si="4"/>
        <v>0</v>
      </c>
      <c r="AC49" s="100" t="s">
        <v>537</v>
      </c>
    </row>
    <row r="50" spans="1:29" ht="18.75" x14ac:dyDescent="0.25">
      <c r="A50" s="41" t="s">
        <v>136</v>
      </c>
      <c r="B50" s="170" t="s">
        <v>542</v>
      </c>
      <c r="C50" s="98">
        <v>1</v>
      </c>
      <c r="D50" s="100" t="s">
        <v>537</v>
      </c>
      <c r="E50" s="100">
        <f t="shared" si="1"/>
        <v>1</v>
      </c>
      <c r="F50" s="100">
        <f t="shared" si="2"/>
        <v>1</v>
      </c>
      <c r="G50" s="100">
        <f t="shared" si="3"/>
        <v>1</v>
      </c>
      <c r="H50" s="100">
        <v>0</v>
      </c>
      <c r="I50" s="100">
        <v>0</v>
      </c>
      <c r="J50" s="100" t="s">
        <v>537</v>
      </c>
      <c r="K50" s="100" t="s">
        <v>537</v>
      </c>
      <c r="L50" s="100">
        <v>0</v>
      </c>
      <c r="M50" s="100">
        <v>0</v>
      </c>
      <c r="N50" s="100" t="str">
        <f t="shared" si="0"/>
        <v>нд</v>
      </c>
      <c r="O50" s="100" t="s">
        <v>537</v>
      </c>
      <c r="P50" s="100">
        <v>0</v>
      </c>
      <c r="Q50" s="100">
        <v>0</v>
      </c>
      <c r="R50" s="100" t="s">
        <v>537</v>
      </c>
      <c r="S50" s="100" t="s">
        <v>537</v>
      </c>
      <c r="T50" s="100">
        <v>0</v>
      </c>
      <c r="U50" s="100">
        <v>0</v>
      </c>
      <c r="V50" s="100" t="s">
        <v>537</v>
      </c>
      <c r="W50" s="100" t="s">
        <v>537</v>
      </c>
      <c r="X50" s="100">
        <v>0</v>
      </c>
      <c r="Y50" s="100">
        <v>0</v>
      </c>
      <c r="Z50" s="100" t="s">
        <v>537</v>
      </c>
      <c r="AA50" s="100" t="s">
        <v>537</v>
      </c>
      <c r="AB50" s="98">
        <f t="shared" si="4"/>
        <v>0</v>
      </c>
      <c r="AC50" s="100" t="s">
        <v>537</v>
      </c>
    </row>
    <row r="51" spans="1:29" s="338" customFormat="1" ht="35.25" customHeight="1" x14ac:dyDescent="0.25">
      <c r="A51" s="44" t="s">
        <v>57</v>
      </c>
      <c r="B51" s="43" t="s">
        <v>135</v>
      </c>
      <c r="C51" s="98">
        <v>0</v>
      </c>
      <c r="D51" s="100" t="s">
        <v>537</v>
      </c>
      <c r="E51" s="100">
        <f t="shared" si="1"/>
        <v>0</v>
      </c>
      <c r="F51" s="100">
        <f t="shared" si="2"/>
        <v>0</v>
      </c>
      <c r="G51" s="100">
        <f t="shared" si="3"/>
        <v>0</v>
      </c>
      <c r="H51" s="100">
        <v>0</v>
      </c>
      <c r="I51" s="100">
        <v>0</v>
      </c>
      <c r="J51" s="100" t="s">
        <v>537</v>
      </c>
      <c r="K51" s="100" t="s">
        <v>537</v>
      </c>
      <c r="L51" s="100">
        <v>0</v>
      </c>
      <c r="M51" s="100">
        <v>0</v>
      </c>
      <c r="N51" s="100" t="str">
        <f t="shared" si="0"/>
        <v>нд</v>
      </c>
      <c r="O51" s="100" t="s">
        <v>537</v>
      </c>
      <c r="P51" s="100">
        <v>0</v>
      </c>
      <c r="Q51" s="100">
        <v>0</v>
      </c>
      <c r="R51" s="100" t="s">
        <v>537</v>
      </c>
      <c r="S51" s="100" t="s">
        <v>537</v>
      </c>
      <c r="T51" s="100">
        <v>0</v>
      </c>
      <c r="U51" s="100">
        <v>0</v>
      </c>
      <c r="V51" s="100" t="s">
        <v>537</v>
      </c>
      <c r="W51" s="100" t="s">
        <v>537</v>
      </c>
      <c r="X51" s="100">
        <v>0</v>
      </c>
      <c r="Y51" s="100">
        <v>0</v>
      </c>
      <c r="Z51" s="100" t="s">
        <v>537</v>
      </c>
      <c r="AA51" s="100" t="s">
        <v>537</v>
      </c>
      <c r="AB51" s="98">
        <f t="shared" si="4"/>
        <v>0</v>
      </c>
      <c r="AC51" s="100" t="s">
        <v>537</v>
      </c>
    </row>
    <row r="52" spans="1:29" x14ac:dyDescent="0.25">
      <c r="A52" s="41" t="s">
        <v>134</v>
      </c>
      <c r="B52" s="25" t="s">
        <v>133</v>
      </c>
      <c r="C52" s="98">
        <f>C30</f>
        <v>0.82610913000000008</v>
      </c>
      <c r="D52" s="100" t="s">
        <v>537</v>
      </c>
      <c r="E52" s="100">
        <f t="shared" si="1"/>
        <v>0.82610913000000008</v>
      </c>
      <c r="F52" s="100">
        <f t="shared" si="2"/>
        <v>0.82610913000000008</v>
      </c>
      <c r="G52" s="100">
        <f t="shared" si="3"/>
        <v>0.82610913000000008</v>
      </c>
      <c r="H52" s="100">
        <v>0</v>
      </c>
      <c r="I52" s="100">
        <v>0</v>
      </c>
      <c r="J52" s="100" t="s">
        <v>537</v>
      </c>
      <c r="K52" s="100" t="s">
        <v>537</v>
      </c>
      <c r="L52" s="100">
        <v>0</v>
      </c>
      <c r="M52" s="100">
        <v>0</v>
      </c>
      <c r="N52" s="100" t="str">
        <f t="shared" si="0"/>
        <v>нд</v>
      </c>
      <c r="O52" s="100" t="s">
        <v>537</v>
      </c>
      <c r="P52" s="100">
        <v>0</v>
      </c>
      <c r="Q52" s="100">
        <v>0</v>
      </c>
      <c r="R52" s="100" t="s">
        <v>537</v>
      </c>
      <c r="S52" s="100" t="s">
        <v>537</v>
      </c>
      <c r="T52" s="100">
        <v>0</v>
      </c>
      <c r="U52" s="100">
        <v>0</v>
      </c>
      <c r="V52" s="100" t="s">
        <v>537</v>
      </c>
      <c r="W52" s="100" t="s">
        <v>537</v>
      </c>
      <c r="X52" s="100">
        <v>0</v>
      </c>
      <c r="Y52" s="100">
        <v>0</v>
      </c>
      <c r="Z52" s="100" t="s">
        <v>537</v>
      </c>
      <c r="AA52" s="100" t="s">
        <v>537</v>
      </c>
      <c r="AB52" s="98">
        <f t="shared" si="4"/>
        <v>0</v>
      </c>
      <c r="AC52" s="100" t="s">
        <v>537</v>
      </c>
    </row>
    <row r="53" spans="1:29" x14ac:dyDescent="0.25">
      <c r="A53" s="41" t="s">
        <v>132</v>
      </c>
      <c r="B53" s="25" t="s">
        <v>126</v>
      </c>
      <c r="C53" s="98">
        <v>0</v>
      </c>
      <c r="D53" s="100" t="s">
        <v>537</v>
      </c>
      <c r="E53" s="100">
        <f t="shared" si="1"/>
        <v>0</v>
      </c>
      <c r="F53" s="100">
        <f t="shared" si="2"/>
        <v>0</v>
      </c>
      <c r="G53" s="100">
        <f t="shared" si="3"/>
        <v>0</v>
      </c>
      <c r="H53" s="100">
        <v>0</v>
      </c>
      <c r="I53" s="100">
        <v>0</v>
      </c>
      <c r="J53" s="100" t="s">
        <v>537</v>
      </c>
      <c r="K53" s="100" t="s">
        <v>537</v>
      </c>
      <c r="L53" s="100">
        <v>0</v>
      </c>
      <c r="M53" s="100">
        <v>0</v>
      </c>
      <c r="N53" s="100" t="str">
        <f t="shared" si="0"/>
        <v>нд</v>
      </c>
      <c r="O53" s="100" t="s">
        <v>537</v>
      </c>
      <c r="P53" s="100">
        <v>0</v>
      </c>
      <c r="Q53" s="100">
        <v>0</v>
      </c>
      <c r="R53" s="100" t="s">
        <v>537</v>
      </c>
      <c r="S53" s="100" t="s">
        <v>537</v>
      </c>
      <c r="T53" s="100">
        <v>0</v>
      </c>
      <c r="U53" s="100">
        <v>0</v>
      </c>
      <c r="V53" s="100" t="s">
        <v>537</v>
      </c>
      <c r="W53" s="100" t="s">
        <v>537</v>
      </c>
      <c r="X53" s="100">
        <v>0</v>
      </c>
      <c r="Y53" s="100">
        <v>0</v>
      </c>
      <c r="Z53" s="100" t="s">
        <v>537</v>
      </c>
      <c r="AA53" s="100" t="s">
        <v>537</v>
      </c>
      <c r="AB53" s="98">
        <f t="shared" si="4"/>
        <v>0</v>
      </c>
      <c r="AC53" s="100" t="s">
        <v>537</v>
      </c>
    </row>
    <row r="54" spans="1:29" x14ac:dyDescent="0.25">
      <c r="A54" s="41" t="s">
        <v>131</v>
      </c>
      <c r="B54" s="170" t="s">
        <v>125</v>
      </c>
      <c r="C54" s="98">
        <v>0</v>
      </c>
      <c r="D54" s="100" t="s">
        <v>537</v>
      </c>
      <c r="E54" s="100">
        <f t="shared" si="1"/>
        <v>0</v>
      </c>
      <c r="F54" s="100">
        <f t="shared" si="2"/>
        <v>0</v>
      </c>
      <c r="G54" s="100">
        <f t="shared" si="3"/>
        <v>0</v>
      </c>
      <c r="H54" s="100">
        <v>0</v>
      </c>
      <c r="I54" s="100">
        <v>0</v>
      </c>
      <c r="J54" s="100" t="s">
        <v>537</v>
      </c>
      <c r="K54" s="100" t="s">
        <v>537</v>
      </c>
      <c r="L54" s="100">
        <v>0</v>
      </c>
      <c r="M54" s="100">
        <v>0</v>
      </c>
      <c r="N54" s="100" t="str">
        <f t="shared" si="0"/>
        <v>нд</v>
      </c>
      <c r="O54" s="100" t="s">
        <v>537</v>
      </c>
      <c r="P54" s="100">
        <v>0</v>
      </c>
      <c r="Q54" s="100">
        <v>0</v>
      </c>
      <c r="R54" s="100" t="s">
        <v>537</v>
      </c>
      <c r="S54" s="100" t="s">
        <v>537</v>
      </c>
      <c r="T54" s="100">
        <v>0</v>
      </c>
      <c r="U54" s="100">
        <v>0</v>
      </c>
      <c r="V54" s="100" t="s">
        <v>537</v>
      </c>
      <c r="W54" s="100" t="s">
        <v>537</v>
      </c>
      <c r="X54" s="100">
        <v>0</v>
      </c>
      <c r="Y54" s="100">
        <v>0</v>
      </c>
      <c r="Z54" s="100" t="s">
        <v>537</v>
      </c>
      <c r="AA54" s="100" t="s">
        <v>537</v>
      </c>
      <c r="AB54" s="98">
        <f t="shared" si="4"/>
        <v>0</v>
      </c>
      <c r="AC54" s="100" t="s">
        <v>537</v>
      </c>
    </row>
    <row r="55" spans="1:29" x14ac:dyDescent="0.25">
      <c r="A55" s="41" t="s">
        <v>130</v>
      </c>
      <c r="B55" s="170" t="s">
        <v>124</v>
      </c>
      <c r="C55" s="98">
        <v>0</v>
      </c>
      <c r="D55" s="100" t="s">
        <v>537</v>
      </c>
      <c r="E55" s="100">
        <f t="shared" si="1"/>
        <v>0</v>
      </c>
      <c r="F55" s="100">
        <f t="shared" si="2"/>
        <v>0</v>
      </c>
      <c r="G55" s="100">
        <f t="shared" si="3"/>
        <v>0</v>
      </c>
      <c r="H55" s="100">
        <v>0</v>
      </c>
      <c r="I55" s="100">
        <v>0</v>
      </c>
      <c r="J55" s="100" t="s">
        <v>537</v>
      </c>
      <c r="K55" s="100" t="s">
        <v>537</v>
      </c>
      <c r="L55" s="100">
        <v>0</v>
      </c>
      <c r="M55" s="100">
        <v>0</v>
      </c>
      <c r="N55" s="100" t="str">
        <f t="shared" si="0"/>
        <v>нд</v>
      </c>
      <c r="O55" s="100" t="s">
        <v>537</v>
      </c>
      <c r="P55" s="100">
        <v>0</v>
      </c>
      <c r="Q55" s="100">
        <v>0</v>
      </c>
      <c r="R55" s="100" t="s">
        <v>537</v>
      </c>
      <c r="S55" s="100" t="s">
        <v>537</v>
      </c>
      <c r="T55" s="100">
        <v>0</v>
      </c>
      <c r="U55" s="100">
        <v>0</v>
      </c>
      <c r="V55" s="100" t="s">
        <v>537</v>
      </c>
      <c r="W55" s="100" t="s">
        <v>537</v>
      </c>
      <c r="X55" s="100">
        <v>0</v>
      </c>
      <c r="Y55" s="100">
        <v>0</v>
      </c>
      <c r="Z55" s="100" t="s">
        <v>537</v>
      </c>
      <c r="AA55" s="100" t="s">
        <v>537</v>
      </c>
      <c r="AB55" s="98">
        <f t="shared" si="4"/>
        <v>0</v>
      </c>
      <c r="AC55" s="100" t="s">
        <v>537</v>
      </c>
    </row>
    <row r="56" spans="1:29" x14ac:dyDescent="0.25">
      <c r="A56" s="41" t="s">
        <v>129</v>
      </c>
      <c r="B56" s="170" t="s">
        <v>123</v>
      </c>
      <c r="C56" s="98">
        <v>0</v>
      </c>
      <c r="D56" s="100" t="s">
        <v>537</v>
      </c>
      <c r="E56" s="100">
        <f t="shared" si="1"/>
        <v>0</v>
      </c>
      <c r="F56" s="100">
        <f t="shared" si="2"/>
        <v>0</v>
      </c>
      <c r="G56" s="100">
        <f t="shared" si="3"/>
        <v>0</v>
      </c>
      <c r="H56" s="100">
        <v>0</v>
      </c>
      <c r="I56" s="100">
        <v>0</v>
      </c>
      <c r="J56" s="100" t="s">
        <v>537</v>
      </c>
      <c r="K56" s="100" t="s">
        <v>537</v>
      </c>
      <c r="L56" s="100">
        <v>0</v>
      </c>
      <c r="M56" s="100">
        <v>0</v>
      </c>
      <c r="N56" s="100" t="str">
        <f t="shared" si="0"/>
        <v>нд</v>
      </c>
      <c r="O56" s="100" t="s">
        <v>537</v>
      </c>
      <c r="P56" s="100">
        <v>0</v>
      </c>
      <c r="Q56" s="100">
        <v>0</v>
      </c>
      <c r="R56" s="100" t="s">
        <v>537</v>
      </c>
      <c r="S56" s="100" t="s">
        <v>537</v>
      </c>
      <c r="T56" s="100">
        <v>0</v>
      </c>
      <c r="U56" s="100">
        <v>0</v>
      </c>
      <c r="V56" s="100" t="s">
        <v>537</v>
      </c>
      <c r="W56" s="100" t="s">
        <v>537</v>
      </c>
      <c r="X56" s="100">
        <v>0</v>
      </c>
      <c r="Y56" s="100">
        <v>0</v>
      </c>
      <c r="Z56" s="100" t="s">
        <v>537</v>
      </c>
      <c r="AA56" s="100" t="s">
        <v>537</v>
      </c>
      <c r="AB56" s="98">
        <f t="shared" si="4"/>
        <v>0</v>
      </c>
      <c r="AC56" s="100" t="s">
        <v>537</v>
      </c>
    </row>
    <row r="57" spans="1:29" ht="18.75" x14ac:dyDescent="0.25">
      <c r="A57" s="41" t="s">
        <v>128</v>
      </c>
      <c r="B57" s="170" t="s">
        <v>542</v>
      </c>
      <c r="C57" s="98">
        <v>1</v>
      </c>
      <c r="D57" s="100" t="s">
        <v>537</v>
      </c>
      <c r="E57" s="100">
        <f t="shared" si="1"/>
        <v>1</v>
      </c>
      <c r="F57" s="100">
        <f t="shared" si="2"/>
        <v>1</v>
      </c>
      <c r="G57" s="100">
        <f t="shared" si="3"/>
        <v>1</v>
      </c>
      <c r="H57" s="100">
        <v>0</v>
      </c>
      <c r="I57" s="100">
        <v>0</v>
      </c>
      <c r="J57" s="100" t="s">
        <v>537</v>
      </c>
      <c r="K57" s="100" t="s">
        <v>537</v>
      </c>
      <c r="L57" s="100">
        <v>0</v>
      </c>
      <c r="M57" s="100">
        <v>0</v>
      </c>
      <c r="N57" s="100" t="str">
        <f t="shared" si="0"/>
        <v>нд</v>
      </c>
      <c r="O57" s="100" t="s">
        <v>537</v>
      </c>
      <c r="P57" s="100">
        <v>0</v>
      </c>
      <c r="Q57" s="100">
        <v>0</v>
      </c>
      <c r="R57" s="100" t="s">
        <v>537</v>
      </c>
      <c r="S57" s="100" t="s">
        <v>537</v>
      </c>
      <c r="T57" s="100">
        <v>0</v>
      </c>
      <c r="U57" s="100">
        <v>0</v>
      </c>
      <c r="V57" s="100" t="s">
        <v>537</v>
      </c>
      <c r="W57" s="100" t="s">
        <v>537</v>
      </c>
      <c r="X57" s="100">
        <v>0</v>
      </c>
      <c r="Y57" s="100">
        <v>0</v>
      </c>
      <c r="Z57" s="100" t="s">
        <v>537</v>
      </c>
      <c r="AA57" s="100" t="s">
        <v>537</v>
      </c>
      <c r="AB57" s="98">
        <f t="shared" si="4"/>
        <v>0</v>
      </c>
      <c r="AC57" s="100" t="s">
        <v>537</v>
      </c>
    </row>
    <row r="58" spans="1:29" s="338" customFormat="1" ht="36.75" customHeight="1" x14ac:dyDescent="0.25">
      <c r="A58" s="44" t="s">
        <v>56</v>
      </c>
      <c r="B58" s="171" t="s">
        <v>207</v>
      </c>
      <c r="C58" s="98">
        <v>0</v>
      </c>
      <c r="D58" s="100" t="s">
        <v>537</v>
      </c>
      <c r="E58" s="100">
        <f t="shared" si="1"/>
        <v>0</v>
      </c>
      <c r="F58" s="100">
        <f t="shared" si="2"/>
        <v>0</v>
      </c>
      <c r="G58" s="100">
        <f t="shared" si="3"/>
        <v>0</v>
      </c>
      <c r="H58" s="100">
        <v>0</v>
      </c>
      <c r="I58" s="100">
        <v>0</v>
      </c>
      <c r="J58" s="100" t="s">
        <v>537</v>
      </c>
      <c r="K58" s="100" t="s">
        <v>537</v>
      </c>
      <c r="L58" s="100">
        <v>0</v>
      </c>
      <c r="M58" s="100">
        <v>0</v>
      </c>
      <c r="N58" s="100" t="str">
        <f t="shared" si="0"/>
        <v>нд</v>
      </c>
      <c r="O58" s="100" t="s">
        <v>537</v>
      </c>
      <c r="P58" s="100">
        <v>0</v>
      </c>
      <c r="Q58" s="100">
        <v>0</v>
      </c>
      <c r="R58" s="100" t="s">
        <v>537</v>
      </c>
      <c r="S58" s="100" t="s">
        <v>537</v>
      </c>
      <c r="T58" s="100">
        <v>0</v>
      </c>
      <c r="U58" s="100">
        <v>0</v>
      </c>
      <c r="V58" s="100" t="s">
        <v>537</v>
      </c>
      <c r="W58" s="100" t="s">
        <v>537</v>
      </c>
      <c r="X58" s="100">
        <v>0</v>
      </c>
      <c r="Y58" s="100">
        <v>0</v>
      </c>
      <c r="Z58" s="100" t="s">
        <v>537</v>
      </c>
      <c r="AA58" s="100" t="s">
        <v>537</v>
      </c>
      <c r="AB58" s="98">
        <f t="shared" si="4"/>
        <v>0</v>
      </c>
      <c r="AC58" s="100" t="s">
        <v>537</v>
      </c>
    </row>
    <row r="59" spans="1:29" s="338" customFormat="1" x14ac:dyDescent="0.25">
      <c r="A59" s="44" t="s">
        <v>54</v>
      </c>
      <c r="B59" s="43" t="s">
        <v>127</v>
      </c>
      <c r="C59" s="98">
        <v>0</v>
      </c>
      <c r="D59" s="100" t="s">
        <v>537</v>
      </c>
      <c r="E59" s="100">
        <f t="shared" si="1"/>
        <v>0</v>
      </c>
      <c r="F59" s="100">
        <f t="shared" si="2"/>
        <v>0</v>
      </c>
      <c r="G59" s="100">
        <f t="shared" si="3"/>
        <v>0</v>
      </c>
      <c r="H59" s="100">
        <v>0</v>
      </c>
      <c r="I59" s="100">
        <v>0</v>
      </c>
      <c r="J59" s="100" t="s">
        <v>537</v>
      </c>
      <c r="K59" s="100" t="s">
        <v>537</v>
      </c>
      <c r="L59" s="100">
        <v>0</v>
      </c>
      <c r="M59" s="100">
        <v>0</v>
      </c>
      <c r="N59" s="100" t="str">
        <f t="shared" si="0"/>
        <v>нд</v>
      </c>
      <c r="O59" s="100" t="s">
        <v>537</v>
      </c>
      <c r="P59" s="100">
        <v>0</v>
      </c>
      <c r="Q59" s="100">
        <v>0</v>
      </c>
      <c r="R59" s="100" t="s">
        <v>537</v>
      </c>
      <c r="S59" s="100" t="s">
        <v>537</v>
      </c>
      <c r="T59" s="100">
        <v>0</v>
      </c>
      <c r="U59" s="100">
        <v>0</v>
      </c>
      <c r="V59" s="100" t="s">
        <v>537</v>
      </c>
      <c r="W59" s="100" t="s">
        <v>537</v>
      </c>
      <c r="X59" s="100">
        <v>0</v>
      </c>
      <c r="Y59" s="100">
        <v>0</v>
      </c>
      <c r="Z59" s="100" t="s">
        <v>537</v>
      </c>
      <c r="AA59" s="100" t="s">
        <v>537</v>
      </c>
      <c r="AB59" s="98">
        <f t="shared" si="4"/>
        <v>0</v>
      </c>
      <c r="AC59" s="100" t="s">
        <v>537</v>
      </c>
    </row>
    <row r="60" spans="1:29" x14ac:dyDescent="0.25">
      <c r="A60" s="41" t="s">
        <v>201</v>
      </c>
      <c r="B60" s="172" t="s">
        <v>147</v>
      </c>
      <c r="C60" s="98">
        <v>0</v>
      </c>
      <c r="D60" s="100" t="s">
        <v>537</v>
      </c>
      <c r="E60" s="100">
        <f t="shared" si="1"/>
        <v>0</v>
      </c>
      <c r="F60" s="100">
        <f t="shared" si="2"/>
        <v>0</v>
      </c>
      <c r="G60" s="100">
        <f t="shared" si="3"/>
        <v>0</v>
      </c>
      <c r="H60" s="100">
        <v>0</v>
      </c>
      <c r="I60" s="100">
        <v>0</v>
      </c>
      <c r="J60" s="100" t="s">
        <v>537</v>
      </c>
      <c r="K60" s="100" t="s">
        <v>537</v>
      </c>
      <c r="L60" s="100">
        <v>0</v>
      </c>
      <c r="M60" s="100">
        <v>0</v>
      </c>
      <c r="N60" s="100" t="str">
        <f t="shared" si="0"/>
        <v>нд</v>
      </c>
      <c r="O60" s="100" t="s">
        <v>537</v>
      </c>
      <c r="P60" s="100">
        <v>0</v>
      </c>
      <c r="Q60" s="100">
        <v>0</v>
      </c>
      <c r="R60" s="100" t="s">
        <v>537</v>
      </c>
      <c r="S60" s="100" t="s">
        <v>537</v>
      </c>
      <c r="T60" s="100">
        <v>0</v>
      </c>
      <c r="U60" s="100">
        <v>0</v>
      </c>
      <c r="V60" s="100" t="s">
        <v>537</v>
      </c>
      <c r="W60" s="100" t="s">
        <v>537</v>
      </c>
      <c r="X60" s="100">
        <v>0</v>
      </c>
      <c r="Y60" s="100">
        <v>0</v>
      </c>
      <c r="Z60" s="100" t="s">
        <v>537</v>
      </c>
      <c r="AA60" s="100" t="s">
        <v>537</v>
      </c>
      <c r="AB60" s="98">
        <f t="shared" si="4"/>
        <v>0</v>
      </c>
      <c r="AC60" s="100" t="s">
        <v>537</v>
      </c>
    </row>
    <row r="61" spans="1:29" x14ac:dyDescent="0.25">
      <c r="A61" s="41" t="s">
        <v>202</v>
      </c>
      <c r="B61" s="172" t="s">
        <v>145</v>
      </c>
      <c r="C61" s="98">
        <v>0</v>
      </c>
      <c r="D61" s="100" t="s">
        <v>537</v>
      </c>
      <c r="E61" s="100">
        <f t="shared" si="1"/>
        <v>0</v>
      </c>
      <c r="F61" s="100">
        <f t="shared" si="2"/>
        <v>0</v>
      </c>
      <c r="G61" s="100">
        <f t="shared" si="3"/>
        <v>0</v>
      </c>
      <c r="H61" s="100">
        <v>0</v>
      </c>
      <c r="I61" s="100">
        <v>0</v>
      </c>
      <c r="J61" s="100" t="s">
        <v>537</v>
      </c>
      <c r="K61" s="100" t="s">
        <v>537</v>
      </c>
      <c r="L61" s="100">
        <v>0</v>
      </c>
      <c r="M61" s="100">
        <v>0</v>
      </c>
      <c r="N61" s="100" t="str">
        <f t="shared" si="0"/>
        <v>нд</v>
      </c>
      <c r="O61" s="100" t="s">
        <v>537</v>
      </c>
      <c r="P61" s="100">
        <v>0</v>
      </c>
      <c r="Q61" s="100">
        <v>0</v>
      </c>
      <c r="R61" s="100" t="s">
        <v>537</v>
      </c>
      <c r="S61" s="100" t="s">
        <v>537</v>
      </c>
      <c r="T61" s="100">
        <v>0</v>
      </c>
      <c r="U61" s="100">
        <v>0</v>
      </c>
      <c r="V61" s="100" t="s">
        <v>537</v>
      </c>
      <c r="W61" s="100" t="s">
        <v>537</v>
      </c>
      <c r="X61" s="100">
        <v>0</v>
      </c>
      <c r="Y61" s="100">
        <v>0</v>
      </c>
      <c r="Z61" s="100" t="s">
        <v>537</v>
      </c>
      <c r="AA61" s="100" t="s">
        <v>537</v>
      </c>
      <c r="AB61" s="98">
        <f t="shared" si="4"/>
        <v>0</v>
      </c>
      <c r="AC61" s="100" t="s">
        <v>537</v>
      </c>
    </row>
    <row r="62" spans="1:29" x14ac:dyDescent="0.25">
      <c r="A62" s="41" t="s">
        <v>203</v>
      </c>
      <c r="B62" s="172" t="s">
        <v>143</v>
      </c>
      <c r="C62" s="98">
        <v>0</v>
      </c>
      <c r="D62" s="100" t="s">
        <v>537</v>
      </c>
      <c r="E62" s="100">
        <f t="shared" si="1"/>
        <v>0</v>
      </c>
      <c r="F62" s="100">
        <f t="shared" si="2"/>
        <v>0</v>
      </c>
      <c r="G62" s="100">
        <f t="shared" si="3"/>
        <v>0</v>
      </c>
      <c r="H62" s="100">
        <v>0</v>
      </c>
      <c r="I62" s="100">
        <v>0</v>
      </c>
      <c r="J62" s="100" t="s">
        <v>537</v>
      </c>
      <c r="K62" s="100" t="s">
        <v>537</v>
      </c>
      <c r="L62" s="100">
        <v>0</v>
      </c>
      <c r="M62" s="100">
        <v>0</v>
      </c>
      <c r="N62" s="100" t="str">
        <f t="shared" si="0"/>
        <v>нд</v>
      </c>
      <c r="O62" s="100" t="s">
        <v>537</v>
      </c>
      <c r="P62" s="100">
        <v>0</v>
      </c>
      <c r="Q62" s="100">
        <v>0</v>
      </c>
      <c r="R62" s="100" t="s">
        <v>537</v>
      </c>
      <c r="S62" s="100" t="s">
        <v>537</v>
      </c>
      <c r="T62" s="100">
        <v>0</v>
      </c>
      <c r="U62" s="100">
        <v>0</v>
      </c>
      <c r="V62" s="100" t="s">
        <v>537</v>
      </c>
      <c r="W62" s="100" t="s">
        <v>537</v>
      </c>
      <c r="X62" s="100">
        <v>0</v>
      </c>
      <c r="Y62" s="100">
        <v>0</v>
      </c>
      <c r="Z62" s="100" t="s">
        <v>537</v>
      </c>
      <c r="AA62" s="100" t="s">
        <v>537</v>
      </c>
      <c r="AB62" s="98">
        <f t="shared" si="4"/>
        <v>0</v>
      </c>
      <c r="AC62" s="100" t="s">
        <v>537</v>
      </c>
    </row>
    <row r="63" spans="1:29" x14ac:dyDescent="0.25">
      <c r="A63" s="41" t="s">
        <v>204</v>
      </c>
      <c r="B63" s="172" t="s">
        <v>206</v>
      </c>
      <c r="C63" s="98">
        <v>0</v>
      </c>
      <c r="D63" s="100" t="s">
        <v>537</v>
      </c>
      <c r="E63" s="100">
        <f t="shared" si="1"/>
        <v>0</v>
      </c>
      <c r="F63" s="100">
        <f t="shared" si="2"/>
        <v>0</v>
      </c>
      <c r="G63" s="100">
        <f t="shared" si="3"/>
        <v>0</v>
      </c>
      <c r="H63" s="100">
        <v>0</v>
      </c>
      <c r="I63" s="100">
        <v>0</v>
      </c>
      <c r="J63" s="100" t="s">
        <v>537</v>
      </c>
      <c r="K63" s="100" t="s">
        <v>537</v>
      </c>
      <c r="L63" s="100">
        <v>0</v>
      </c>
      <c r="M63" s="100">
        <v>0</v>
      </c>
      <c r="N63" s="100" t="str">
        <f t="shared" si="0"/>
        <v>нд</v>
      </c>
      <c r="O63" s="100" t="s">
        <v>537</v>
      </c>
      <c r="P63" s="100">
        <v>0</v>
      </c>
      <c r="Q63" s="100">
        <v>0</v>
      </c>
      <c r="R63" s="100" t="s">
        <v>537</v>
      </c>
      <c r="S63" s="100" t="s">
        <v>537</v>
      </c>
      <c r="T63" s="100">
        <v>0</v>
      </c>
      <c r="U63" s="100">
        <v>0</v>
      </c>
      <c r="V63" s="100" t="s">
        <v>537</v>
      </c>
      <c r="W63" s="100" t="s">
        <v>537</v>
      </c>
      <c r="X63" s="100">
        <v>0</v>
      </c>
      <c r="Y63" s="100">
        <v>0</v>
      </c>
      <c r="Z63" s="100" t="s">
        <v>537</v>
      </c>
      <c r="AA63" s="100" t="s">
        <v>537</v>
      </c>
      <c r="AB63" s="98">
        <f t="shared" si="4"/>
        <v>0</v>
      </c>
      <c r="AC63" s="100" t="s">
        <v>537</v>
      </c>
    </row>
    <row r="64" spans="1:29" ht="18.75" x14ac:dyDescent="0.25">
      <c r="A64" s="41" t="s">
        <v>205</v>
      </c>
      <c r="B64" s="170" t="s">
        <v>542</v>
      </c>
      <c r="C64" s="98">
        <v>0</v>
      </c>
      <c r="D64" s="100" t="s">
        <v>537</v>
      </c>
      <c r="E64" s="100">
        <f t="shared" si="1"/>
        <v>0</v>
      </c>
      <c r="F64" s="100">
        <f t="shared" si="2"/>
        <v>0</v>
      </c>
      <c r="G64" s="100">
        <f t="shared" si="3"/>
        <v>0</v>
      </c>
      <c r="H64" s="100">
        <v>0</v>
      </c>
      <c r="I64" s="100">
        <v>0</v>
      </c>
      <c r="J64" s="100" t="s">
        <v>537</v>
      </c>
      <c r="K64" s="100" t="s">
        <v>537</v>
      </c>
      <c r="L64" s="100">
        <v>0</v>
      </c>
      <c r="M64" s="100">
        <v>0</v>
      </c>
      <c r="N64" s="100" t="str">
        <f t="shared" si="0"/>
        <v>нд</v>
      </c>
      <c r="O64" s="100" t="s">
        <v>537</v>
      </c>
      <c r="P64" s="100">
        <v>0</v>
      </c>
      <c r="Q64" s="100">
        <v>0</v>
      </c>
      <c r="R64" s="100" t="s">
        <v>537</v>
      </c>
      <c r="S64" s="100" t="s">
        <v>537</v>
      </c>
      <c r="T64" s="100">
        <v>0</v>
      </c>
      <c r="U64" s="100">
        <v>0</v>
      </c>
      <c r="V64" s="100" t="s">
        <v>537</v>
      </c>
      <c r="W64" s="100" t="s">
        <v>537</v>
      </c>
      <c r="X64" s="100">
        <v>0</v>
      </c>
      <c r="Y64" s="100">
        <v>0</v>
      </c>
      <c r="Z64" s="100" t="s">
        <v>537</v>
      </c>
      <c r="AA64" s="100" t="s">
        <v>537</v>
      </c>
      <c r="AB64" s="98">
        <f t="shared" si="4"/>
        <v>0</v>
      </c>
      <c r="AC64" s="100" t="s">
        <v>537</v>
      </c>
    </row>
    <row r="65" spans="1:28" x14ac:dyDescent="0.25">
      <c r="A65" s="38"/>
      <c r="B65" s="33"/>
      <c r="C65" s="33"/>
      <c r="D65" s="339"/>
      <c r="E65" s="33"/>
      <c r="F65" s="33"/>
      <c r="G65" s="33"/>
    </row>
    <row r="66" spans="1:28" ht="54" customHeight="1" x14ac:dyDescent="0.25">
      <c r="B66" s="443"/>
      <c r="C66" s="443"/>
      <c r="D66" s="443"/>
      <c r="E66" s="443"/>
      <c r="F66" s="35"/>
      <c r="G66" s="35"/>
      <c r="H66" s="37"/>
      <c r="I66" s="37"/>
      <c r="J66" s="37"/>
      <c r="K66" s="37"/>
      <c r="L66" s="37"/>
      <c r="M66" s="37"/>
      <c r="N66" s="337"/>
      <c r="O66" s="37"/>
      <c r="P66" s="37"/>
      <c r="Q66" s="37"/>
      <c r="R66" s="37"/>
      <c r="S66" s="37"/>
      <c r="T66" s="347"/>
      <c r="U66" s="343"/>
      <c r="V66" s="37"/>
      <c r="W66" s="37"/>
      <c r="X66" s="37"/>
      <c r="Y66" s="37"/>
      <c r="Z66" s="37"/>
      <c r="AA66" s="37"/>
      <c r="AB66" s="37"/>
    </row>
    <row r="68" spans="1:28" ht="50.25" customHeight="1" x14ac:dyDescent="0.25">
      <c r="B68" s="443"/>
      <c r="C68" s="443"/>
      <c r="D68" s="443"/>
      <c r="E68" s="443"/>
      <c r="F68" s="35"/>
      <c r="G68" s="35"/>
    </row>
    <row r="70" spans="1:28" ht="36.75" customHeight="1" x14ac:dyDescent="0.25">
      <c r="B70" s="443"/>
      <c r="C70" s="443"/>
      <c r="D70" s="443"/>
      <c r="E70" s="443"/>
      <c r="F70" s="35"/>
      <c r="G70" s="35"/>
    </row>
    <row r="72" spans="1:28" ht="51" customHeight="1" x14ac:dyDescent="0.25">
      <c r="B72" s="443"/>
      <c r="C72" s="443"/>
      <c r="D72" s="443"/>
      <c r="E72" s="443"/>
      <c r="F72" s="35"/>
      <c r="G72" s="35"/>
    </row>
    <row r="73" spans="1:28" ht="32.25" customHeight="1" x14ac:dyDescent="0.25">
      <c r="B73" s="443"/>
      <c r="C73" s="443"/>
      <c r="D73" s="443"/>
      <c r="E73" s="443"/>
      <c r="F73" s="35"/>
      <c r="G73" s="35"/>
    </row>
    <row r="74" spans="1:28" ht="51.75" customHeight="1" x14ac:dyDescent="0.25">
      <c r="B74" s="443"/>
      <c r="C74" s="443"/>
      <c r="D74" s="443"/>
      <c r="E74" s="443"/>
      <c r="F74" s="35"/>
      <c r="G74" s="35"/>
    </row>
    <row r="75" spans="1:28" ht="21.75" customHeight="1" x14ac:dyDescent="0.25">
      <c r="B75" s="441"/>
      <c r="C75" s="441"/>
      <c r="D75" s="441"/>
      <c r="E75" s="441"/>
      <c r="F75" s="34"/>
      <c r="G75" s="34"/>
    </row>
    <row r="76" spans="1:28" ht="23.25" customHeight="1" x14ac:dyDescent="0.25"/>
    <row r="77" spans="1:28" ht="18.75" customHeight="1" x14ac:dyDescent="0.25">
      <c r="B77" s="442"/>
      <c r="C77" s="442"/>
      <c r="D77" s="442"/>
      <c r="E77" s="442"/>
      <c r="F77" s="33"/>
      <c r="G77" s="33"/>
    </row>
  </sheetData>
  <mergeCells count="39">
    <mergeCell ref="B75:E75"/>
    <mergeCell ref="B77:E77"/>
    <mergeCell ref="B66:E66"/>
    <mergeCell ref="B68:E68"/>
    <mergeCell ref="B72:E72"/>
    <mergeCell ref="B73:E73"/>
    <mergeCell ref="B74:E74"/>
    <mergeCell ref="B70:E70"/>
    <mergeCell ref="AB20:AC21"/>
    <mergeCell ref="H21:I21"/>
    <mergeCell ref="J21:K21"/>
    <mergeCell ref="L21:M21"/>
    <mergeCell ref="N21:O21"/>
    <mergeCell ref="P21:Q21"/>
    <mergeCell ref="R21:S21"/>
    <mergeCell ref="T21:U21"/>
    <mergeCell ref="P20:S20"/>
    <mergeCell ref="Z21:AA21"/>
    <mergeCell ref="G20:G22"/>
    <mergeCell ref="H20:K20"/>
    <mergeCell ref="L20:O20"/>
    <mergeCell ref="T20:W20"/>
    <mergeCell ref="X20:AA20"/>
    <mergeCell ref="E20:F21"/>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358"/>
      <c r="AQ5" s="358"/>
      <c r="AR5" s="358"/>
      <c r="AS5" s="358"/>
      <c r="AT5" s="358"/>
      <c r="AU5" s="358"/>
      <c r="AV5" s="358"/>
    </row>
    <row r="6" spans="1:48" ht="18.75" x14ac:dyDescent="0.3">
      <c r="AV6" s="12"/>
    </row>
    <row r="7" spans="1:48" ht="18.75" x14ac:dyDescent="0.25">
      <c r="A7" s="369" t="s">
        <v>7</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ht="15.75"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65" t="s">
        <v>6</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ht="15.75" x14ac:dyDescent="0.25">
      <c r="A12" s="370" t="str">
        <f>'1. паспорт местоположение'!A12:C12</f>
        <v>O 24-36</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x14ac:dyDescent="0.25">
      <c r="A13" s="365" t="s">
        <v>5</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6"/>
      <c r="AM14" s="366"/>
      <c r="AN14" s="366"/>
      <c r="AO14" s="366"/>
      <c r="AP14" s="366"/>
      <c r="AQ14" s="366"/>
      <c r="AR14" s="366"/>
      <c r="AS14" s="366"/>
      <c r="AT14" s="366"/>
      <c r="AU14" s="366"/>
      <c r="AV14" s="366"/>
    </row>
    <row r="15" spans="1:48" ht="15.75" x14ac:dyDescent="0.25">
      <c r="A15" s="363" t="str">
        <f>'1. паспорт местоположение'!A15:C15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65" t="s">
        <v>4</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row>
    <row r="18" spans="1:48"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row>
    <row r="19" spans="1:4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392"/>
      <c r="AB20" s="392"/>
      <c r="AC20" s="392"/>
      <c r="AD20" s="392"/>
      <c r="AE20" s="392"/>
      <c r="AF20" s="392"/>
      <c r="AG20" s="392"/>
      <c r="AH20" s="392"/>
      <c r="AI20" s="392"/>
      <c r="AJ20" s="392"/>
      <c r="AK20" s="392"/>
      <c r="AL20" s="392"/>
      <c r="AM20" s="392"/>
      <c r="AN20" s="392"/>
      <c r="AO20" s="392"/>
      <c r="AP20" s="392"/>
      <c r="AQ20" s="392"/>
      <c r="AR20" s="392"/>
      <c r="AS20" s="392"/>
      <c r="AT20" s="392"/>
      <c r="AU20" s="392"/>
      <c r="AV20" s="392"/>
    </row>
    <row r="21" spans="1:48" x14ac:dyDescent="0.25">
      <c r="A21" s="445" t="s">
        <v>406</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5"/>
      <c r="AM21" s="445"/>
      <c r="AN21" s="445"/>
      <c r="AO21" s="445"/>
      <c r="AP21" s="445"/>
      <c r="AQ21" s="445"/>
      <c r="AR21" s="445"/>
      <c r="AS21" s="445"/>
      <c r="AT21" s="445"/>
      <c r="AU21" s="445"/>
      <c r="AV21" s="445"/>
    </row>
    <row r="22" spans="1:48" ht="58.5" customHeight="1" x14ac:dyDescent="0.25">
      <c r="A22" s="446" t="s">
        <v>50</v>
      </c>
      <c r="B22" s="452" t="s">
        <v>22</v>
      </c>
      <c r="C22" s="449" t="s">
        <v>49</v>
      </c>
      <c r="D22" s="449" t="s">
        <v>48</v>
      </c>
      <c r="E22" s="455" t="s">
        <v>416</v>
      </c>
      <c r="F22" s="456"/>
      <c r="G22" s="456"/>
      <c r="H22" s="456"/>
      <c r="I22" s="456"/>
      <c r="J22" s="456"/>
      <c r="K22" s="456"/>
      <c r="L22" s="457"/>
      <c r="M22" s="449" t="s">
        <v>47</v>
      </c>
      <c r="N22" s="449" t="s">
        <v>46</v>
      </c>
      <c r="O22" s="449" t="s">
        <v>45</v>
      </c>
      <c r="P22" s="458" t="s">
        <v>228</v>
      </c>
      <c r="Q22" s="458" t="s">
        <v>44</v>
      </c>
      <c r="R22" s="458" t="s">
        <v>43</v>
      </c>
      <c r="S22" s="458" t="s">
        <v>42</v>
      </c>
      <c r="T22" s="458"/>
      <c r="U22" s="459" t="s">
        <v>41</v>
      </c>
      <c r="V22" s="459" t="s">
        <v>40</v>
      </c>
      <c r="W22" s="458" t="s">
        <v>39</v>
      </c>
      <c r="X22" s="458" t="s">
        <v>38</v>
      </c>
      <c r="Y22" s="458" t="s">
        <v>37</v>
      </c>
      <c r="Z22" s="459" t="s">
        <v>36</v>
      </c>
      <c r="AA22" s="458" t="s">
        <v>35</v>
      </c>
      <c r="AB22" s="458" t="s">
        <v>34</v>
      </c>
      <c r="AC22" s="458" t="s">
        <v>33</v>
      </c>
      <c r="AD22" s="458" t="s">
        <v>32</v>
      </c>
      <c r="AE22" s="458" t="s">
        <v>31</v>
      </c>
      <c r="AF22" s="458" t="s">
        <v>30</v>
      </c>
      <c r="AG22" s="458"/>
      <c r="AH22" s="458"/>
      <c r="AI22" s="458"/>
      <c r="AJ22" s="458"/>
      <c r="AK22" s="458"/>
      <c r="AL22" s="458" t="s">
        <v>29</v>
      </c>
      <c r="AM22" s="458"/>
      <c r="AN22" s="458"/>
      <c r="AO22" s="458"/>
      <c r="AP22" s="458" t="s">
        <v>28</v>
      </c>
      <c r="AQ22" s="458"/>
      <c r="AR22" s="458" t="s">
        <v>27</v>
      </c>
      <c r="AS22" s="458" t="s">
        <v>26</v>
      </c>
      <c r="AT22" s="458" t="s">
        <v>25</v>
      </c>
      <c r="AU22" s="458" t="s">
        <v>24</v>
      </c>
      <c r="AV22" s="460" t="s">
        <v>23</v>
      </c>
    </row>
    <row r="23" spans="1:48" ht="64.5" customHeight="1" x14ac:dyDescent="0.25">
      <c r="A23" s="447"/>
      <c r="B23" s="453"/>
      <c r="C23" s="450"/>
      <c r="D23" s="450"/>
      <c r="E23" s="462" t="s">
        <v>21</v>
      </c>
      <c r="F23" s="464" t="s">
        <v>126</v>
      </c>
      <c r="G23" s="464" t="s">
        <v>125</v>
      </c>
      <c r="H23" s="464" t="s">
        <v>124</v>
      </c>
      <c r="I23" s="468" t="s">
        <v>353</v>
      </c>
      <c r="J23" s="468" t="s">
        <v>354</v>
      </c>
      <c r="K23" s="468" t="s">
        <v>355</v>
      </c>
      <c r="L23" s="464" t="s">
        <v>74</v>
      </c>
      <c r="M23" s="450"/>
      <c r="N23" s="450"/>
      <c r="O23" s="450"/>
      <c r="P23" s="458"/>
      <c r="Q23" s="458"/>
      <c r="R23" s="458"/>
      <c r="S23" s="466" t="s">
        <v>2</v>
      </c>
      <c r="T23" s="466" t="s">
        <v>9</v>
      </c>
      <c r="U23" s="459"/>
      <c r="V23" s="459"/>
      <c r="W23" s="458"/>
      <c r="X23" s="458"/>
      <c r="Y23" s="458"/>
      <c r="Z23" s="458"/>
      <c r="AA23" s="458"/>
      <c r="AB23" s="458"/>
      <c r="AC23" s="458"/>
      <c r="AD23" s="458"/>
      <c r="AE23" s="458"/>
      <c r="AF23" s="458" t="s">
        <v>20</v>
      </c>
      <c r="AG23" s="458"/>
      <c r="AH23" s="458" t="s">
        <v>19</v>
      </c>
      <c r="AI23" s="458"/>
      <c r="AJ23" s="449" t="s">
        <v>18</v>
      </c>
      <c r="AK23" s="449" t="s">
        <v>17</v>
      </c>
      <c r="AL23" s="449" t="s">
        <v>16</v>
      </c>
      <c r="AM23" s="449" t="s">
        <v>15</v>
      </c>
      <c r="AN23" s="449" t="s">
        <v>14</v>
      </c>
      <c r="AO23" s="449" t="s">
        <v>13</v>
      </c>
      <c r="AP23" s="449" t="s">
        <v>12</v>
      </c>
      <c r="AQ23" s="449" t="s">
        <v>9</v>
      </c>
      <c r="AR23" s="458"/>
      <c r="AS23" s="458"/>
      <c r="AT23" s="458"/>
      <c r="AU23" s="458"/>
      <c r="AV23" s="461"/>
    </row>
    <row r="24" spans="1:48" ht="96.75" customHeight="1" x14ac:dyDescent="0.25">
      <c r="A24" s="448"/>
      <c r="B24" s="454"/>
      <c r="C24" s="451"/>
      <c r="D24" s="451"/>
      <c r="E24" s="463"/>
      <c r="F24" s="465"/>
      <c r="G24" s="465"/>
      <c r="H24" s="465"/>
      <c r="I24" s="469"/>
      <c r="J24" s="469"/>
      <c r="K24" s="469"/>
      <c r="L24" s="465"/>
      <c r="M24" s="451"/>
      <c r="N24" s="451"/>
      <c r="O24" s="451"/>
      <c r="P24" s="458"/>
      <c r="Q24" s="458"/>
      <c r="R24" s="458"/>
      <c r="S24" s="467"/>
      <c r="T24" s="467"/>
      <c r="U24" s="459"/>
      <c r="V24" s="459"/>
      <c r="W24" s="458"/>
      <c r="X24" s="458"/>
      <c r="Y24" s="458"/>
      <c r="Z24" s="458"/>
      <c r="AA24" s="458"/>
      <c r="AB24" s="458"/>
      <c r="AC24" s="458"/>
      <c r="AD24" s="458"/>
      <c r="AE24" s="458"/>
      <c r="AF24" s="142" t="s">
        <v>11</v>
      </c>
      <c r="AG24" s="142" t="s">
        <v>10</v>
      </c>
      <c r="AH24" s="143" t="s">
        <v>2</v>
      </c>
      <c r="AI24" s="143" t="s">
        <v>9</v>
      </c>
      <c r="AJ24" s="451"/>
      <c r="AK24" s="451"/>
      <c r="AL24" s="451"/>
      <c r="AM24" s="451"/>
      <c r="AN24" s="451"/>
      <c r="AO24" s="451"/>
      <c r="AP24" s="451"/>
      <c r="AQ24" s="451"/>
      <c r="AR24" s="458"/>
      <c r="AS24" s="458"/>
      <c r="AT24" s="458"/>
      <c r="AU24" s="458"/>
      <c r="AV24" s="461"/>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5"/>
      <c r="AQ26" s="185"/>
      <c r="AR26" s="185"/>
      <c r="AS26" s="185"/>
      <c r="AT26" s="185"/>
      <c r="AU26" s="148"/>
      <c r="AV26" s="14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00" zoomScale="90" zoomScaleNormal="90" zoomScaleSheetLayoutView="90" workbookViewId="0">
      <selection activeCell="B132" sqref="B132"/>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0" t="str">
        <f>'1. паспорт местоположение'!A5:C5</f>
        <v>Год раскрытия информации: 2024 год</v>
      </c>
      <c r="B5" s="470"/>
      <c r="C5" s="52"/>
      <c r="D5" s="52"/>
      <c r="E5" s="52"/>
      <c r="F5" s="52"/>
      <c r="G5" s="52"/>
      <c r="H5" s="52"/>
    </row>
    <row r="6" spans="1:8" ht="18.75" x14ac:dyDescent="0.3">
      <c r="A6" s="85"/>
      <c r="B6" s="85"/>
      <c r="C6" s="85"/>
      <c r="D6" s="85"/>
      <c r="E6" s="85"/>
      <c r="F6" s="85"/>
      <c r="G6" s="85"/>
      <c r="H6" s="85"/>
    </row>
    <row r="7" spans="1:8" ht="18.75" x14ac:dyDescent="0.25">
      <c r="A7" s="369" t="s">
        <v>7</v>
      </c>
      <c r="B7" s="369"/>
      <c r="C7" s="109"/>
      <c r="D7" s="109"/>
      <c r="E7" s="109"/>
      <c r="F7" s="109"/>
      <c r="G7" s="109"/>
      <c r="H7" s="109"/>
    </row>
    <row r="8" spans="1:8" ht="18.75" x14ac:dyDescent="0.25">
      <c r="A8" s="109"/>
      <c r="B8" s="109"/>
      <c r="C8" s="109"/>
      <c r="D8" s="109"/>
      <c r="E8" s="109"/>
      <c r="F8" s="109"/>
      <c r="G8" s="109"/>
      <c r="H8" s="109"/>
    </row>
    <row r="9" spans="1:8" x14ac:dyDescent="0.25">
      <c r="A9" s="363" t="str">
        <f>'1. паспорт местоположение'!A9:C9</f>
        <v xml:space="preserve">Акционерное общество "Западная энергетическая компания" </v>
      </c>
      <c r="B9" s="363"/>
      <c r="C9" s="111"/>
      <c r="D9" s="111"/>
      <c r="E9" s="111"/>
      <c r="F9" s="111"/>
      <c r="G9" s="111"/>
      <c r="H9" s="111"/>
    </row>
    <row r="10" spans="1:8" x14ac:dyDescent="0.25">
      <c r="A10" s="365" t="s">
        <v>6</v>
      </c>
      <c r="B10" s="365"/>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63" t="str">
        <f>'1. паспорт местоположение'!A12:C12</f>
        <v>O 24-36</v>
      </c>
      <c r="B12" s="363"/>
      <c r="C12" s="111"/>
      <c r="D12" s="111"/>
      <c r="E12" s="111"/>
      <c r="F12" s="111"/>
      <c r="G12" s="111"/>
      <c r="H12" s="111"/>
    </row>
    <row r="13" spans="1:8" x14ac:dyDescent="0.25">
      <c r="A13" s="365" t="s">
        <v>5</v>
      </c>
      <c r="B13" s="365"/>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91" t="str">
        <f>'1. паспорт местоположение'!A15:C15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c r="B15" s="391"/>
      <c r="C15" s="111"/>
      <c r="D15" s="111"/>
      <c r="E15" s="111"/>
      <c r="F15" s="111"/>
      <c r="G15" s="111"/>
      <c r="H15" s="111"/>
    </row>
    <row r="16" spans="1:8" x14ac:dyDescent="0.25">
      <c r="A16" s="365" t="s">
        <v>4</v>
      </c>
      <c r="B16" s="365"/>
      <c r="C16" s="112"/>
      <c r="D16" s="112"/>
      <c r="E16" s="112"/>
      <c r="F16" s="112"/>
      <c r="G16" s="112"/>
      <c r="H16" s="112"/>
    </row>
    <row r="17" spans="1:2" x14ac:dyDescent="0.25">
      <c r="B17" s="59"/>
    </row>
    <row r="18" spans="1:2" ht="33.75" customHeight="1" x14ac:dyDescent="0.25">
      <c r="A18" s="471" t="s">
        <v>407</v>
      </c>
      <c r="B18" s="472"/>
    </row>
    <row r="19" spans="1:2" x14ac:dyDescent="0.25">
      <c r="B19" s="24"/>
    </row>
    <row r="20" spans="1:2" ht="16.5" thickBot="1" x14ac:dyDescent="0.3">
      <c r="B20" s="60"/>
    </row>
    <row r="21" spans="1:2" ht="54" customHeight="1" thickBot="1" x14ac:dyDescent="0.3">
      <c r="A21" s="61" t="s">
        <v>304</v>
      </c>
      <c r="B21" s="62" t="str">
        <f>A15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row>
    <row r="22" spans="1:2" ht="30" customHeight="1" thickBot="1" x14ac:dyDescent="0.3">
      <c r="A22" s="61" t="s">
        <v>305</v>
      </c>
      <c r="B22" s="62" t="str">
        <f>'1. паспорт местоположение'!C27</f>
        <v>г. Пионерский, ул. Октябрьская, Калининградская область</v>
      </c>
    </row>
    <row r="23" spans="1:2" ht="16.5" thickBot="1" x14ac:dyDescent="0.3">
      <c r="A23" s="61" t="s">
        <v>289</v>
      </c>
      <c r="B23" s="63" t="s">
        <v>607</v>
      </c>
    </row>
    <row r="24" spans="1:2" ht="16.5" thickBot="1" x14ac:dyDescent="0.3">
      <c r="A24" s="61" t="s">
        <v>306</v>
      </c>
      <c r="B24" s="63">
        <v>0</v>
      </c>
    </row>
    <row r="25" spans="1:2" ht="16.5" thickBot="1" x14ac:dyDescent="0.3">
      <c r="A25" s="64" t="s">
        <v>307</v>
      </c>
      <c r="B25" s="333">
        <f>'6.1. Паспорт сетевой график'!D53</f>
        <v>45443</v>
      </c>
    </row>
    <row r="26" spans="1:2" ht="16.5" thickBot="1" x14ac:dyDescent="0.3">
      <c r="A26" s="65" t="s">
        <v>308</v>
      </c>
      <c r="B26" s="329" t="s">
        <v>608</v>
      </c>
    </row>
    <row r="27" spans="1:2" ht="29.25" thickBot="1" x14ac:dyDescent="0.3">
      <c r="A27" s="72" t="s">
        <v>615</v>
      </c>
      <c r="B27" s="330">
        <f>'6.2. Паспорт фин осв ввод'!C24</f>
        <v>0.9913309560000001</v>
      </c>
    </row>
    <row r="28" spans="1:2" ht="42" customHeight="1" thickBot="1" x14ac:dyDescent="0.3">
      <c r="A28" s="67" t="s">
        <v>309</v>
      </c>
      <c r="B28" s="67" t="s">
        <v>637</v>
      </c>
    </row>
    <row r="29" spans="1:2" ht="29.25" thickBot="1" x14ac:dyDescent="0.3">
      <c r="A29" s="73" t="s">
        <v>310</v>
      </c>
      <c r="B29" s="103"/>
    </row>
    <row r="30" spans="1:2" ht="29.25" thickBot="1" x14ac:dyDescent="0.3">
      <c r="A30" s="73" t="s">
        <v>311</v>
      </c>
      <c r="B30" s="103">
        <v>0.9913309560000001</v>
      </c>
    </row>
    <row r="31" spans="1:2" ht="16.5" thickBot="1" x14ac:dyDescent="0.3">
      <c r="A31" s="67" t="s">
        <v>312</v>
      </c>
      <c r="B31" s="103"/>
    </row>
    <row r="32" spans="1:2" ht="29.25" thickBot="1" x14ac:dyDescent="0.3">
      <c r="A32" s="73" t="s">
        <v>313</v>
      </c>
      <c r="B32" s="103"/>
    </row>
    <row r="33" spans="1:3" s="153" customFormat="1" ht="16.5" thickBot="1" x14ac:dyDescent="0.3">
      <c r="A33" s="160"/>
      <c r="B33" s="161"/>
      <c r="C33" s="153">
        <v>10</v>
      </c>
    </row>
    <row r="34" spans="1:3" ht="16.5" thickBot="1" x14ac:dyDescent="0.3">
      <c r="A34" s="67" t="s">
        <v>315</v>
      </c>
      <c r="B34" s="93"/>
    </row>
    <row r="35" spans="1:3" ht="16.5" thickBot="1" x14ac:dyDescent="0.3">
      <c r="A35" s="67" t="s">
        <v>316</v>
      </c>
      <c r="B35" s="103"/>
      <c r="C35" s="32">
        <v>1</v>
      </c>
    </row>
    <row r="36" spans="1:3" ht="16.5" thickBot="1" x14ac:dyDescent="0.3">
      <c r="A36" s="67" t="s">
        <v>317</v>
      </c>
      <c r="B36" s="103"/>
      <c r="C36" s="32">
        <v>2</v>
      </c>
    </row>
    <row r="37" spans="1:3" s="153" customFormat="1" ht="16.5" thickBot="1" x14ac:dyDescent="0.3">
      <c r="A37" s="91" t="s">
        <v>314</v>
      </c>
      <c r="B37" s="92"/>
      <c r="C37" s="153">
        <v>10</v>
      </c>
    </row>
    <row r="38" spans="1:3" ht="16.5" thickBot="1" x14ac:dyDescent="0.3">
      <c r="A38" s="67" t="s">
        <v>315</v>
      </c>
      <c r="B38" s="93">
        <f>B37/$B$27</f>
        <v>0</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3">
        <v>10</v>
      </c>
    </row>
    <row r="42" spans="1:3" ht="16.5" thickBot="1" x14ac:dyDescent="0.3">
      <c r="A42" s="67" t="s">
        <v>315</v>
      </c>
      <c r="B42" s="93">
        <f>B41/$B$27</f>
        <v>0</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3">
        <v>10</v>
      </c>
    </row>
    <row r="46" spans="1:3" ht="16.5" thickBot="1" x14ac:dyDescent="0.3">
      <c r="A46" s="67" t="s">
        <v>315</v>
      </c>
      <c r="B46" s="93">
        <f>B45/$B$27</f>
        <v>0</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3">
        <v>10</v>
      </c>
    </row>
    <row r="50" spans="1:3" ht="16.5" thickBot="1" x14ac:dyDescent="0.3">
      <c r="A50" s="67" t="s">
        <v>315</v>
      </c>
      <c r="B50" s="93">
        <f>B49/$B$27</f>
        <v>0</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3" customFormat="1" ht="16.5" thickBot="1" x14ac:dyDescent="0.3">
      <c r="A54" s="91" t="s">
        <v>314</v>
      </c>
      <c r="B54" s="92"/>
      <c r="C54" s="153">
        <v>20</v>
      </c>
    </row>
    <row r="55" spans="1:3" ht="16.5" thickBot="1" x14ac:dyDescent="0.3">
      <c r="A55" s="67" t="s">
        <v>315</v>
      </c>
      <c r="B55" s="93">
        <f>B54/$B$27</f>
        <v>0</v>
      </c>
    </row>
    <row r="56" spans="1:3" ht="16.5" thickBot="1" x14ac:dyDescent="0.3">
      <c r="A56" s="67" t="s">
        <v>316</v>
      </c>
      <c r="B56" s="90"/>
      <c r="C56" s="32">
        <v>1</v>
      </c>
    </row>
    <row r="57" spans="1:3" ht="16.5" thickBot="1" x14ac:dyDescent="0.3">
      <c r="A57" s="67" t="s">
        <v>317</v>
      </c>
      <c r="B57" s="90"/>
      <c r="C57" s="32">
        <v>2</v>
      </c>
    </row>
    <row r="58" spans="1:3" s="153" customFormat="1" ht="16.5" thickBot="1" x14ac:dyDescent="0.3">
      <c r="A58" s="91" t="s">
        <v>314</v>
      </c>
      <c r="B58" s="92"/>
      <c r="C58" s="153">
        <v>20</v>
      </c>
    </row>
    <row r="59" spans="1:3" ht="16.5" thickBot="1" x14ac:dyDescent="0.3">
      <c r="A59" s="67" t="s">
        <v>315</v>
      </c>
      <c r="B59" s="93">
        <f>B58/$B$27</f>
        <v>0</v>
      </c>
    </row>
    <row r="60" spans="1:3" ht="16.5" thickBot="1" x14ac:dyDescent="0.3">
      <c r="A60" s="67" t="s">
        <v>316</v>
      </c>
      <c r="B60" s="90"/>
      <c r="C60" s="32">
        <v>1</v>
      </c>
    </row>
    <row r="61" spans="1:3" ht="16.5" thickBot="1" x14ac:dyDescent="0.3">
      <c r="A61" s="67" t="s">
        <v>317</v>
      </c>
      <c r="B61" s="90"/>
      <c r="C61" s="32">
        <v>2</v>
      </c>
    </row>
    <row r="62" spans="1:3" s="153" customFormat="1" ht="16.5" thickBot="1" x14ac:dyDescent="0.3">
      <c r="A62" s="91" t="s">
        <v>314</v>
      </c>
      <c r="B62" s="92"/>
      <c r="C62" s="153">
        <v>20</v>
      </c>
    </row>
    <row r="63" spans="1:3" ht="16.5" thickBot="1" x14ac:dyDescent="0.3">
      <c r="A63" s="67" t="s">
        <v>315</v>
      </c>
      <c r="B63" s="93">
        <f>B62/$B$27</f>
        <v>0</v>
      </c>
    </row>
    <row r="64" spans="1:3" ht="16.5" thickBot="1" x14ac:dyDescent="0.3">
      <c r="A64" s="67" t="s">
        <v>316</v>
      </c>
      <c r="B64" s="90"/>
      <c r="C64" s="32">
        <v>1</v>
      </c>
    </row>
    <row r="65" spans="1:3" ht="16.5" thickBot="1" x14ac:dyDescent="0.3">
      <c r="A65" s="67" t="s">
        <v>317</v>
      </c>
      <c r="B65" s="90"/>
      <c r="C65" s="32">
        <v>2</v>
      </c>
    </row>
    <row r="66" spans="1:3" s="153" customFormat="1" ht="16.5" thickBot="1" x14ac:dyDescent="0.3">
      <c r="A66" s="91" t="s">
        <v>314</v>
      </c>
      <c r="B66" s="92"/>
      <c r="C66" s="153">
        <v>20</v>
      </c>
    </row>
    <row r="67" spans="1:3" ht="16.5" thickBot="1" x14ac:dyDescent="0.3">
      <c r="A67" s="67" t="s">
        <v>315</v>
      </c>
      <c r="B67" s="93">
        <f>B66/$B$27</f>
        <v>0</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3" customFormat="1" ht="16.5" thickBot="1" x14ac:dyDescent="0.3">
      <c r="A71" s="160"/>
      <c r="B71" s="161"/>
      <c r="C71" s="153">
        <v>30</v>
      </c>
    </row>
    <row r="72" spans="1:3" ht="16.5" thickBot="1" x14ac:dyDescent="0.3">
      <c r="A72" s="67" t="s">
        <v>315</v>
      </c>
      <c r="B72" s="93"/>
    </row>
    <row r="73" spans="1:3" ht="16.5" thickBot="1" x14ac:dyDescent="0.3">
      <c r="A73" s="67" t="s">
        <v>316</v>
      </c>
      <c r="B73" s="103"/>
      <c r="C73" s="32">
        <v>1</v>
      </c>
    </row>
    <row r="74" spans="1:3" ht="16.5" thickBot="1" x14ac:dyDescent="0.3">
      <c r="A74" s="67" t="s">
        <v>317</v>
      </c>
      <c r="B74" s="103"/>
      <c r="C74" s="32">
        <v>2</v>
      </c>
    </row>
    <row r="75" spans="1:3" s="153" customFormat="1" ht="16.5" thickBot="1" x14ac:dyDescent="0.3">
      <c r="A75" s="160"/>
      <c r="B75" s="161"/>
      <c r="C75" s="153">
        <v>30</v>
      </c>
    </row>
    <row r="76" spans="1:3" ht="16.5" thickBot="1" x14ac:dyDescent="0.3">
      <c r="A76" s="67" t="s">
        <v>315</v>
      </c>
      <c r="B76" s="93"/>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3" customFormat="1" ht="16.5" thickBot="1" x14ac:dyDescent="0.3">
      <c r="A83" s="91" t="s">
        <v>314</v>
      </c>
      <c r="B83" s="92"/>
      <c r="C83" s="153">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3" customFormat="1" ht="16.5" thickBot="1" x14ac:dyDescent="0.3">
      <c r="A87" s="91" t="s">
        <v>314</v>
      </c>
      <c r="B87" s="92"/>
      <c r="C87" s="153">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3" customFormat="1" ht="16.5" thickBot="1" x14ac:dyDescent="0.3">
      <c r="A91" s="91" t="s">
        <v>314</v>
      </c>
      <c r="B91" s="92"/>
      <c r="C91" s="153">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3" customFormat="1" ht="16.5" thickBot="1" x14ac:dyDescent="0.3">
      <c r="A95" s="91" t="s">
        <v>314</v>
      </c>
      <c r="B95" s="92"/>
      <c r="C95" s="153">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3" customFormat="1" ht="16.5" thickBot="1" x14ac:dyDescent="0.3">
      <c r="A99" s="91" t="s">
        <v>314</v>
      </c>
      <c r="B99" s="92"/>
      <c r="C99" s="153">
        <v>30</v>
      </c>
    </row>
    <row r="100" spans="1:3" ht="16.5" thickBot="1" x14ac:dyDescent="0.3">
      <c r="A100" s="67" t="s">
        <v>315</v>
      </c>
      <c r="B100" s="93">
        <f>B99/$B$27</f>
        <v>0</v>
      </c>
    </row>
    <row r="101" spans="1:3" ht="16.5" thickBot="1" x14ac:dyDescent="0.3">
      <c r="A101" s="67" t="s">
        <v>316</v>
      </c>
      <c r="B101" s="90"/>
      <c r="C101" s="32">
        <v>1</v>
      </c>
    </row>
    <row r="102" spans="1:3" ht="16.5" thickBot="1" x14ac:dyDescent="0.3">
      <c r="A102" s="67" t="s">
        <v>317</v>
      </c>
      <c r="B102" s="90"/>
      <c r="C102" s="32">
        <v>2</v>
      </c>
    </row>
    <row r="103" spans="1:3" s="153" customFormat="1" ht="16.5" thickBot="1" x14ac:dyDescent="0.3">
      <c r="A103" s="91" t="s">
        <v>314</v>
      </c>
      <c r="B103" s="92"/>
      <c r="C103" s="153">
        <v>30</v>
      </c>
    </row>
    <row r="104" spans="1:3" ht="16.5" thickBot="1" x14ac:dyDescent="0.3">
      <c r="A104" s="67" t="s">
        <v>315</v>
      </c>
      <c r="B104" s="93">
        <f>B103/$B$27</f>
        <v>0</v>
      </c>
    </row>
    <row r="105" spans="1:3" ht="16.5" thickBot="1" x14ac:dyDescent="0.3">
      <c r="A105" s="67" t="s">
        <v>316</v>
      </c>
      <c r="B105" s="90"/>
      <c r="C105" s="32">
        <v>1</v>
      </c>
    </row>
    <row r="106" spans="1:3" ht="16.5" thickBot="1" x14ac:dyDescent="0.3">
      <c r="A106" s="67" t="s">
        <v>317</v>
      </c>
      <c r="B106" s="90"/>
      <c r="C106" s="32">
        <v>2</v>
      </c>
    </row>
    <row r="107" spans="1:3" s="153" customFormat="1" ht="16.5" thickBot="1" x14ac:dyDescent="0.3">
      <c r="A107" s="91" t="s">
        <v>314</v>
      </c>
      <c r="B107" s="92"/>
      <c r="C107" s="153">
        <v>30</v>
      </c>
    </row>
    <row r="108" spans="1:3" ht="16.5" thickBot="1" x14ac:dyDescent="0.3">
      <c r="A108" s="67" t="s">
        <v>315</v>
      </c>
      <c r="B108" s="93">
        <f>B107/$B$27</f>
        <v>0</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f>B30/B27</f>
        <v>1</v>
      </c>
    </row>
    <row r="112" spans="1:3" ht="16.5" thickBot="1" x14ac:dyDescent="0.3">
      <c r="A112" s="68" t="s">
        <v>312</v>
      </c>
      <c r="B112" s="74"/>
    </row>
    <row r="113" spans="1:2" ht="16.5" thickBot="1" x14ac:dyDescent="0.3">
      <c r="A113" s="68" t="s">
        <v>321</v>
      </c>
      <c r="B113" s="93">
        <f>B33/B27</f>
        <v>0</v>
      </c>
    </row>
    <row r="114" spans="1:2" ht="16.5" thickBot="1" x14ac:dyDescent="0.3">
      <c r="A114" s="68" t="s">
        <v>322</v>
      </c>
      <c r="B114" s="93"/>
    </row>
    <row r="115" spans="1:2" ht="16.5" thickBot="1" x14ac:dyDescent="0.3">
      <c r="A115" s="68" t="s">
        <v>323</v>
      </c>
      <c r="B115" s="93">
        <f>B70/B27</f>
        <v>0</v>
      </c>
    </row>
    <row r="116" spans="1:2" ht="16.5" thickBot="1" x14ac:dyDescent="0.3">
      <c r="A116" s="64" t="s">
        <v>324</v>
      </c>
      <c r="B116" s="94">
        <f>B117/$B$27</f>
        <v>0</v>
      </c>
    </row>
    <row r="117" spans="1:2" ht="16.5" thickBot="1" x14ac:dyDescent="0.3">
      <c r="A117" s="64" t="s">
        <v>325</v>
      </c>
      <c r="B117" s="178">
        <f xml:space="preserve"> SUMIF(C33:C110, 1,B33:B110)</f>
        <v>0</v>
      </c>
    </row>
    <row r="118" spans="1:2" ht="16.5" thickBot="1" x14ac:dyDescent="0.3">
      <c r="A118" s="64" t="s">
        <v>326</v>
      </c>
      <c r="B118" s="94">
        <f>B119/$B$27</f>
        <v>0</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6"/>
    </row>
    <row r="132" spans="1:2" ht="16.5" thickBot="1" x14ac:dyDescent="0.3">
      <c r="A132" s="64" t="s">
        <v>340</v>
      </c>
      <c r="B132" s="75"/>
    </row>
    <row r="133" spans="1:2" ht="16.5" thickBot="1" x14ac:dyDescent="0.3">
      <c r="A133" s="70" t="s">
        <v>341</v>
      </c>
      <c r="B133" s="177"/>
    </row>
    <row r="134" spans="1:2" ht="16.5" thickBot="1" x14ac:dyDescent="0.3">
      <c r="A134" s="70" t="s">
        <v>342</v>
      </c>
      <c r="B134" s="78" t="s">
        <v>541</v>
      </c>
    </row>
    <row r="135" spans="1:2" ht="16.5" thickBot="1" x14ac:dyDescent="0.3">
      <c r="A135" s="70" t="s">
        <v>343</v>
      </c>
      <c r="B135" s="78" t="s">
        <v>541</v>
      </c>
    </row>
    <row r="136" spans="1:2" ht="30.75" thickBot="1" x14ac:dyDescent="0.3">
      <c r="A136" s="79" t="s">
        <v>344</v>
      </c>
      <c r="B136" s="76" t="s">
        <v>638</v>
      </c>
    </row>
    <row r="137" spans="1:2" ht="28.5" customHeight="1" x14ac:dyDescent="0.25">
      <c r="A137" s="66" t="s">
        <v>345</v>
      </c>
      <c r="B137" s="473" t="s">
        <v>541</v>
      </c>
    </row>
    <row r="138" spans="1:2" x14ac:dyDescent="0.25">
      <c r="A138" s="70" t="s">
        <v>346</v>
      </c>
      <c r="B138" s="474"/>
    </row>
    <row r="139" spans="1:2" x14ac:dyDescent="0.25">
      <c r="A139" s="70" t="s">
        <v>347</v>
      </c>
      <c r="B139" s="474"/>
    </row>
    <row r="140" spans="1:2" x14ac:dyDescent="0.25">
      <c r="A140" s="70" t="s">
        <v>348</v>
      </c>
      <c r="B140" s="474"/>
    </row>
    <row r="141" spans="1:2" x14ac:dyDescent="0.25">
      <c r="A141" s="70" t="s">
        <v>349</v>
      </c>
      <c r="B141" s="474"/>
    </row>
    <row r="142" spans="1:2" ht="16.5" thickBot="1" x14ac:dyDescent="0.3">
      <c r="A142" s="80" t="s">
        <v>350</v>
      </c>
      <c r="B142" s="475"/>
    </row>
    <row r="145" spans="1:2" x14ac:dyDescent="0.25">
      <c r="A145" s="81"/>
      <c r="B145" s="82"/>
    </row>
    <row r="146" spans="1:2" x14ac:dyDescent="0.25">
      <c r="B146" s="83"/>
    </row>
    <row r="147" spans="1:2" x14ac:dyDescent="0.25">
      <c r="B147" s="84"/>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row>
    <row r="5" spans="1:28" s="14" customFormat="1" ht="15.75" x14ac:dyDescent="0.2">
      <c r="A5" s="107"/>
    </row>
    <row r="6" spans="1:28" s="14" customFormat="1" ht="18.75" x14ac:dyDescent="0.2">
      <c r="A6" s="369" t="s">
        <v>7</v>
      </c>
      <c r="B6" s="369"/>
      <c r="C6" s="369"/>
      <c r="D6" s="369"/>
      <c r="E6" s="369"/>
      <c r="F6" s="369"/>
      <c r="G6" s="369"/>
      <c r="H6" s="369"/>
      <c r="I6" s="369"/>
      <c r="J6" s="369"/>
      <c r="K6" s="369"/>
      <c r="L6" s="369"/>
      <c r="M6" s="369"/>
      <c r="N6" s="369"/>
      <c r="O6" s="369"/>
      <c r="P6" s="369"/>
      <c r="Q6" s="369"/>
      <c r="R6" s="369"/>
      <c r="S6" s="369"/>
      <c r="T6" s="109"/>
      <c r="U6" s="109"/>
      <c r="V6" s="109"/>
      <c r="W6" s="109"/>
      <c r="X6" s="109"/>
      <c r="Y6" s="109"/>
      <c r="Z6" s="109"/>
      <c r="AA6" s="109"/>
      <c r="AB6" s="109"/>
    </row>
    <row r="7" spans="1:28" s="14" customFormat="1" ht="18.75" x14ac:dyDescent="0.2">
      <c r="A7" s="369"/>
      <c r="B7" s="369"/>
      <c r="C7" s="369"/>
      <c r="D7" s="369"/>
      <c r="E7" s="369"/>
      <c r="F7" s="369"/>
      <c r="G7" s="369"/>
      <c r="H7" s="369"/>
      <c r="I7" s="369"/>
      <c r="J7" s="369"/>
      <c r="K7" s="369"/>
      <c r="L7" s="369"/>
      <c r="M7" s="369"/>
      <c r="N7" s="369"/>
      <c r="O7" s="369"/>
      <c r="P7" s="369"/>
      <c r="Q7" s="369"/>
      <c r="R7" s="369"/>
      <c r="S7" s="369"/>
      <c r="T7" s="109"/>
      <c r="U7" s="109"/>
      <c r="V7" s="109"/>
      <c r="W7" s="109"/>
      <c r="X7" s="109"/>
      <c r="Y7" s="109"/>
      <c r="Z7" s="109"/>
      <c r="AA7" s="109"/>
      <c r="AB7" s="109"/>
    </row>
    <row r="8" spans="1:28" s="14" customFormat="1" ht="18.75" x14ac:dyDescent="0.2">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109"/>
      <c r="U8" s="109"/>
      <c r="V8" s="109"/>
      <c r="W8" s="109"/>
      <c r="X8" s="109"/>
      <c r="Y8" s="109"/>
      <c r="Z8" s="109"/>
      <c r="AA8" s="109"/>
      <c r="AB8" s="109"/>
    </row>
    <row r="9" spans="1:28" s="14" customFormat="1" ht="18.75" x14ac:dyDescent="0.2">
      <c r="A9" s="365" t="s">
        <v>6</v>
      </c>
      <c r="B9" s="365"/>
      <c r="C9" s="365"/>
      <c r="D9" s="365"/>
      <c r="E9" s="365"/>
      <c r="F9" s="365"/>
      <c r="G9" s="365"/>
      <c r="H9" s="365"/>
      <c r="I9" s="365"/>
      <c r="J9" s="365"/>
      <c r="K9" s="365"/>
      <c r="L9" s="365"/>
      <c r="M9" s="365"/>
      <c r="N9" s="365"/>
      <c r="O9" s="365"/>
      <c r="P9" s="365"/>
      <c r="Q9" s="365"/>
      <c r="R9" s="365"/>
      <c r="S9" s="365"/>
      <c r="T9" s="109"/>
      <c r="U9" s="109"/>
      <c r="V9" s="109"/>
      <c r="W9" s="109"/>
      <c r="X9" s="109"/>
      <c r="Y9" s="109"/>
      <c r="Z9" s="109"/>
      <c r="AA9" s="109"/>
      <c r="AB9" s="109"/>
    </row>
    <row r="10" spans="1:28" s="14" customFormat="1" ht="18.75" x14ac:dyDescent="0.2">
      <c r="A10" s="369"/>
      <c r="B10" s="369"/>
      <c r="C10" s="369"/>
      <c r="D10" s="369"/>
      <c r="E10" s="369"/>
      <c r="F10" s="369"/>
      <c r="G10" s="369"/>
      <c r="H10" s="369"/>
      <c r="I10" s="369"/>
      <c r="J10" s="369"/>
      <c r="K10" s="369"/>
      <c r="L10" s="369"/>
      <c r="M10" s="369"/>
      <c r="N10" s="369"/>
      <c r="O10" s="369"/>
      <c r="P10" s="369"/>
      <c r="Q10" s="369"/>
      <c r="R10" s="369"/>
      <c r="S10" s="369"/>
      <c r="T10" s="109"/>
      <c r="U10" s="109"/>
      <c r="V10" s="109"/>
      <c r="W10" s="109"/>
      <c r="X10" s="109"/>
      <c r="Y10" s="109"/>
      <c r="Z10" s="109"/>
      <c r="AA10" s="109"/>
      <c r="AB10" s="109"/>
    </row>
    <row r="11" spans="1:28" s="14" customFormat="1" ht="18.75" x14ac:dyDescent="0.2">
      <c r="A11" s="370" t="str">
        <f>'1. паспорт местоположение'!A12:C12</f>
        <v>O 24-36</v>
      </c>
      <c r="B11" s="370"/>
      <c r="C11" s="370"/>
      <c r="D11" s="370"/>
      <c r="E11" s="370"/>
      <c r="F11" s="370"/>
      <c r="G11" s="370"/>
      <c r="H11" s="370"/>
      <c r="I11" s="370"/>
      <c r="J11" s="370"/>
      <c r="K11" s="370"/>
      <c r="L11" s="370"/>
      <c r="M11" s="370"/>
      <c r="N11" s="370"/>
      <c r="O11" s="370"/>
      <c r="P11" s="370"/>
      <c r="Q11" s="370"/>
      <c r="R11" s="370"/>
      <c r="S11" s="370"/>
      <c r="T11" s="109"/>
      <c r="U11" s="109"/>
      <c r="V11" s="109"/>
      <c r="W11" s="109"/>
      <c r="X11" s="109"/>
      <c r="Y11" s="109"/>
      <c r="Z11" s="109"/>
      <c r="AA11" s="109"/>
      <c r="AB11" s="109"/>
    </row>
    <row r="12" spans="1:28" s="14" customFormat="1" ht="18.75" x14ac:dyDescent="0.2">
      <c r="A12" s="365" t="s">
        <v>5</v>
      </c>
      <c r="B12" s="365"/>
      <c r="C12" s="365"/>
      <c r="D12" s="365"/>
      <c r="E12" s="365"/>
      <c r="F12" s="365"/>
      <c r="G12" s="365"/>
      <c r="H12" s="365"/>
      <c r="I12" s="365"/>
      <c r="J12" s="365"/>
      <c r="K12" s="365"/>
      <c r="L12" s="365"/>
      <c r="M12" s="365"/>
      <c r="N12" s="365"/>
      <c r="O12" s="365"/>
      <c r="P12" s="365"/>
      <c r="Q12" s="365"/>
      <c r="R12" s="365"/>
      <c r="S12" s="365"/>
      <c r="T12" s="109"/>
      <c r="U12" s="109"/>
      <c r="V12" s="109"/>
      <c r="W12" s="109"/>
      <c r="X12" s="109"/>
      <c r="Y12" s="109"/>
      <c r="Z12" s="109"/>
      <c r="AA12" s="109"/>
      <c r="AB12" s="109"/>
    </row>
    <row r="13" spans="1:28" s="14" customFormat="1" ht="15.75" customHeight="1" x14ac:dyDescent="0.2">
      <c r="A13" s="366"/>
      <c r="B13" s="366"/>
      <c r="C13" s="366"/>
      <c r="D13" s="366"/>
      <c r="E13" s="366"/>
      <c r="F13" s="366"/>
      <c r="G13" s="366"/>
      <c r="H13" s="366"/>
      <c r="I13" s="366"/>
      <c r="J13" s="366"/>
      <c r="K13" s="366"/>
      <c r="L13" s="366"/>
      <c r="M13" s="366"/>
      <c r="N13" s="366"/>
      <c r="O13" s="366"/>
      <c r="P13" s="366"/>
      <c r="Q13" s="366"/>
      <c r="R13" s="366"/>
      <c r="S13" s="366"/>
      <c r="T13" s="110"/>
      <c r="U13" s="110"/>
      <c r="V13" s="110"/>
      <c r="W13" s="110"/>
      <c r="X13" s="110"/>
      <c r="Y13" s="110"/>
      <c r="Z13" s="110"/>
      <c r="AA13" s="110"/>
      <c r="AB13" s="110"/>
    </row>
    <row r="14" spans="1:28" s="108" customFormat="1" ht="15.75" x14ac:dyDescent="0.2">
      <c r="A14" s="363" t="str">
        <f>'1. паспорт местоположение'!A15:C15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c r="B14" s="363"/>
      <c r="C14" s="363"/>
      <c r="D14" s="363"/>
      <c r="E14" s="363"/>
      <c r="F14" s="363"/>
      <c r="G14" s="363"/>
      <c r="H14" s="363"/>
      <c r="I14" s="363"/>
      <c r="J14" s="363"/>
      <c r="K14" s="363"/>
      <c r="L14" s="363"/>
      <c r="M14" s="363"/>
      <c r="N14" s="363"/>
      <c r="O14" s="363"/>
      <c r="P14" s="363"/>
      <c r="Q14" s="363"/>
      <c r="R14" s="363"/>
      <c r="S14" s="363"/>
      <c r="T14" s="111"/>
      <c r="U14" s="111"/>
      <c r="V14" s="111"/>
      <c r="W14" s="111"/>
      <c r="X14" s="111"/>
      <c r="Y14" s="111"/>
      <c r="Z14" s="111"/>
      <c r="AA14" s="111"/>
      <c r="AB14" s="111"/>
    </row>
    <row r="15" spans="1:28" s="108" customFormat="1" ht="15" customHeight="1" x14ac:dyDescent="0.2">
      <c r="A15" s="365" t="s">
        <v>4</v>
      </c>
      <c r="B15" s="365"/>
      <c r="C15" s="365"/>
      <c r="D15" s="365"/>
      <c r="E15" s="365"/>
      <c r="F15" s="365"/>
      <c r="G15" s="365"/>
      <c r="H15" s="365"/>
      <c r="I15" s="365"/>
      <c r="J15" s="365"/>
      <c r="K15" s="365"/>
      <c r="L15" s="365"/>
      <c r="M15" s="365"/>
      <c r="N15" s="365"/>
      <c r="O15" s="365"/>
      <c r="P15" s="365"/>
      <c r="Q15" s="365"/>
      <c r="R15" s="365"/>
      <c r="S15" s="365"/>
      <c r="T15" s="112"/>
      <c r="U15" s="112"/>
      <c r="V15" s="112"/>
      <c r="W15" s="112"/>
      <c r="X15" s="112"/>
      <c r="Y15" s="112"/>
      <c r="Z15" s="112"/>
      <c r="AA15" s="112"/>
      <c r="AB15" s="112"/>
    </row>
    <row r="16" spans="1:28" s="108" customFormat="1" ht="15" customHeight="1" x14ac:dyDescent="0.2">
      <c r="A16" s="366"/>
      <c r="B16" s="366"/>
      <c r="C16" s="366"/>
      <c r="D16" s="366"/>
      <c r="E16" s="366"/>
      <c r="F16" s="366"/>
      <c r="G16" s="366"/>
      <c r="H16" s="366"/>
      <c r="I16" s="366"/>
      <c r="J16" s="366"/>
      <c r="K16" s="366"/>
      <c r="L16" s="366"/>
      <c r="M16" s="366"/>
      <c r="N16" s="366"/>
      <c r="O16" s="366"/>
      <c r="P16" s="366"/>
      <c r="Q16" s="366"/>
      <c r="R16" s="366"/>
      <c r="S16" s="366"/>
      <c r="T16" s="110"/>
      <c r="U16" s="110"/>
      <c r="V16" s="110"/>
      <c r="W16" s="110"/>
      <c r="X16" s="110"/>
      <c r="Y16" s="110"/>
    </row>
    <row r="17" spans="1:28" s="108" customFormat="1" ht="45.75" customHeight="1" x14ac:dyDescent="0.2">
      <c r="A17" s="367" t="s">
        <v>382</v>
      </c>
      <c r="B17" s="367"/>
      <c r="C17" s="367"/>
      <c r="D17" s="367"/>
      <c r="E17" s="367"/>
      <c r="F17" s="367"/>
      <c r="G17" s="367"/>
      <c r="H17" s="367"/>
      <c r="I17" s="367"/>
      <c r="J17" s="367"/>
      <c r="K17" s="367"/>
      <c r="L17" s="367"/>
      <c r="M17" s="367"/>
      <c r="N17" s="367"/>
      <c r="O17" s="367"/>
      <c r="P17" s="367"/>
      <c r="Q17" s="367"/>
      <c r="R17" s="367"/>
      <c r="S17" s="367"/>
      <c r="T17" s="113"/>
      <c r="U17" s="113"/>
      <c r="V17" s="113"/>
      <c r="W17" s="113"/>
      <c r="X17" s="113"/>
      <c r="Y17" s="113"/>
      <c r="Z17" s="113"/>
      <c r="AA17" s="113"/>
      <c r="AB17" s="113"/>
    </row>
    <row r="18" spans="1:28" s="108" customFormat="1" ht="15" customHeight="1" x14ac:dyDescent="0.2">
      <c r="A18" s="368"/>
      <c r="B18" s="368"/>
      <c r="C18" s="368"/>
      <c r="D18" s="368"/>
      <c r="E18" s="368"/>
      <c r="F18" s="368"/>
      <c r="G18" s="368"/>
      <c r="H18" s="368"/>
      <c r="I18" s="368"/>
      <c r="J18" s="368"/>
      <c r="K18" s="368"/>
      <c r="L18" s="368"/>
      <c r="M18" s="368"/>
      <c r="N18" s="368"/>
      <c r="O18" s="368"/>
      <c r="P18" s="368"/>
      <c r="Q18" s="368"/>
      <c r="R18" s="368"/>
      <c r="S18" s="368"/>
      <c r="T18" s="110"/>
      <c r="U18" s="110"/>
      <c r="V18" s="110"/>
      <c r="W18" s="110"/>
      <c r="X18" s="110"/>
      <c r="Y18" s="110"/>
    </row>
    <row r="19" spans="1:28" s="108" customFormat="1" ht="54" customHeight="1" x14ac:dyDescent="0.2">
      <c r="A19" s="371" t="s">
        <v>3</v>
      </c>
      <c r="B19" s="371" t="s">
        <v>94</v>
      </c>
      <c r="C19" s="372" t="s">
        <v>303</v>
      </c>
      <c r="D19" s="371" t="s">
        <v>302</v>
      </c>
      <c r="E19" s="371" t="s">
        <v>93</v>
      </c>
      <c r="F19" s="371" t="s">
        <v>92</v>
      </c>
      <c r="G19" s="371" t="s">
        <v>298</v>
      </c>
      <c r="H19" s="371" t="s">
        <v>91</v>
      </c>
      <c r="I19" s="371" t="s">
        <v>90</v>
      </c>
      <c r="J19" s="371" t="s">
        <v>89</v>
      </c>
      <c r="K19" s="371" t="s">
        <v>88</v>
      </c>
      <c r="L19" s="371" t="s">
        <v>87</v>
      </c>
      <c r="M19" s="371" t="s">
        <v>86</v>
      </c>
      <c r="N19" s="371" t="s">
        <v>85</v>
      </c>
      <c r="O19" s="371" t="s">
        <v>84</v>
      </c>
      <c r="P19" s="371" t="s">
        <v>83</v>
      </c>
      <c r="Q19" s="371" t="s">
        <v>301</v>
      </c>
      <c r="R19" s="371"/>
      <c r="S19" s="374" t="s">
        <v>376</v>
      </c>
      <c r="T19" s="110"/>
      <c r="U19" s="110"/>
      <c r="V19" s="110"/>
      <c r="W19" s="110"/>
      <c r="X19" s="110"/>
      <c r="Y19" s="110"/>
    </row>
    <row r="20" spans="1:28" s="108" customFormat="1" ht="180.75" customHeight="1" x14ac:dyDescent="0.2">
      <c r="A20" s="371"/>
      <c r="B20" s="371"/>
      <c r="C20" s="373"/>
      <c r="D20" s="371"/>
      <c r="E20" s="371"/>
      <c r="F20" s="371"/>
      <c r="G20" s="371"/>
      <c r="H20" s="371"/>
      <c r="I20" s="371"/>
      <c r="J20" s="371"/>
      <c r="K20" s="371"/>
      <c r="L20" s="371"/>
      <c r="M20" s="371"/>
      <c r="N20" s="371"/>
      <c r="O20" s="371"/>
      <c r="P20" s="371"/>
      <c r="Q20" s="114" t="s">
        <v>299</v>
      </c>
      <c r="R20" s="115" t="s">
        <v>300</v>
      </c>
      <c r="S20" s="374"/>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537</v>
      </c>
      <c r="B22" s="116" t="s">
        <v>537</v>
      </c>
      <c r="C22" s="116" t="s">
        <v>616</v>
      </c>
      <c r="D22" s="116" t="s">
        <v>537</v>
      </c>
      <c r="E22" s="116" t="s">
        <v>537</v>
      </c>
      <c r="F22" s="116" t="s">
        <v>537</v>
      </c>
      <c r="G22" s="116" t="s">
        <v>537</v>
      </c>
      <c r="H22" s="116" t="s">
        <v>537</v>
      </c>
      <c r="I22" s="116" t="s">
        <v>537</v>
      </c>
      <c r="J22" s="116" t="s">
        <v>537</v>
      </c>
      <c r="K22" s="116" t="s">
        <v>537</v>
      </c>
      <c r="L22" s="116" t="s">
        <v>537</v>
      </c>
      <c r="M22" s="116" t="s">
        <v>537</v>
      </c>
      <c r="N22" s="116" t="s">
        <v>537</v>
      </c>
      <c r="O22" s="116" t="s">
        <v>537</v>
      </c>
      <c r="P22" s="116" t="s">
        <v>537</v>
      </c>
      <c r="Q22" s="117" t="s">
        <v>537</v>
      </c>
      <c r="R22" s="186" t="s">
        <v>537</v>
      </c>
      <c r="S22" s="186" t="s">
        <v>537</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D25" sqref="D25"/>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8" t="str">
        <f>'1. паспорт местоположение'!A5:C5</f>
        <v>Год раскрытия информации: 2024 год</v>
      </c>
      <c r="B6" s="358"/>
      <c r="C6" s="358"/>
      <c r="D6" s="358"/>
      <c r="E6" s="358"/>
      <c r="F6" s="358"/>
      <c r="G6" s="358"/>
      <c r="H6" s="358"/>
      <c r="I6" s="358"/>
      <c r="J6" s="358"/>
      <c r="K6" s="358"/>
      <c r="L6" s="358"/>
      <c r="M6" s="358"/>
      <c r="N6" s="358"/>
      <c r="O6" s="358"/>
      <c r="P6" s="358"/>
      <c r="Q6" s="358"/>
      <c r="R6" s="358"/>
      <c r="S6" s="358"/>
      <c r="T6" s="358"/>
    </row>
    <row r="7" spans="1:20" s="14" customFormat="1" x14ac:dyDescent="0.2">
      <c r="A7" s="107"/>
    </row>
    <row r="8" spans="1:20" s="14" customFormat="1" ht="18.75" x14ac:dyDescent="0.2">
      <c r="A8" s="369" t="s">
        <v>7</v>
      </c>
      <c r="B8" s="369"/>
      <c r="C8" s="369"/>
      <c r="D8" s="369"/>
      <c r="E8" s="369"/>
      <c r="F8" s="369"/>
      <c r="G8" s="369"/>
      <c r="H8" s="369"/>
      <c r="I8" s="369"/>
      <c r="J8" s="369"/>
      <c r="K8" s="369"/>
      <c r="L8" s="369"/>
      <c r="M8" s="369"/>
      <c r="N8" s="369"/>
      <c r="O8" s="369"/>
      <c r="P8" s="369"/>
      <c r="Q8" s="369"/>
      <c r="R8" s="369"/>
      <c r="S8" s="369"/>
      <c r="T8" s="369"/>
    </row>
    <row r="9" spans="1:20" s="14"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4" customFormat="1" ht="18.75" customHeight="1" x14ac:dyDescent="0.2">
      <c r="A10" s="363" t="str">
        <f>'1. паспорт местоположение'!A9:C9</f>
        <v xml:space="preserve">Акционерное общество "Западная энергетическая компания" </v>
      </c>
      <c r="B10" s="363"/>
      <c r="C10" s="363"/>
      <c r="D10" s="363"/>
      <c r="E10" s="363"/>
      <c r="F10" s="363"/>
      <c r="G10" s="363"/>
      <c r="H10" s="363"/>
      <c r="I10" s="363"/>
      <c r="J10" s="363"/>
      <c r="K10" s="363"/>
      <c r="L10" s="363"/>
      <c r="M10" s="363"/>
      <c r="N10" s="363"/>
      <c r="O10" s="363"/>
      <c r="P10" s="363"/>
      <c r="Q10" s="363"/>
      <c r="R10" s="363"/>
      <c r="S10" s="363"/>
      <c r="T10" s="363"/>
    </row>
    <row r="11" spans="1:20" s="14" customFormat="1" ht="18.75" customHeight="1" x14ac:dyDescent="0.2">
      <c r="A11" s="365" t="s">
        <v>6</v>
      </c>
      <c r="B11" s="365"/>
      <c r="C11" s="365"/>
      <c r="D11" s="365"/>
      <c r="E11" s="365"/>
      <c r="F11" s="365"/>
      <c r="G11" s="365"/>
      <c r="H11" s="365"/>
      <c r="I11" s="365"/>
      <c r="J11" s="365"/>
      <c r="K11" s="365"/>
      <c r="L11" s="365"/>
      <c r="M11" s="365"/>
      <c r="N11" s="365"/>
      <c r="O11" s="365"/>
      <c r="P11" s="365"/>
      <c r="Q11" s="365"/>
      <c r="R11" s="365"/>
      <c r="S11" s="365"/>
      <c r="T11" s="365"/>
    </row>
    <row r="12" spans="1:20" s="14"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4" customFormat="1" ht="18.75" customHeight="1" x14ac:dyDescent="0.2">
      <c r="A13" s="370" t="str">
        <f>'1. паспорт местоположение'!A12:C12</f>
        <v>O 24-36</v>
      </c>
      <c r="B13" s="370"/>
      <c r="C13" s="370"/>
      <c r="D13" s="370"/>
      <c r="E13" s="370"/>
      <c r="F13" s="370"/>
      <c r="G13" s="370"/>
      <c r="H13" s="370"/>
      <c r="I13" s="370"/>
      <c r="J13" s="370"/>
      <c r="K13" s="370"/>
      <c r="L13" s="370"/>
      <c r="M13" s="370"/>
      <c r="N13" s="370"/>
      <c r="O13" s="370"/>
      <c r="P13" s="370"/>
      <c r="Q13" s="370"/>
      <c r="R13" s="370"/>
      <c r="S13" s="370"/>
      <c r="T13" s="370"/>
    </row>
    <row r="14" spans="1:20" s="14" customFormat="1" ht="18.75" customHeight="1" x14ac:dyDescent="0.2">
      <c r="A14" s="365" t="s">
        <v>5</v>
      </c>
      <c r="B14" s="365"/>
      <c r="C14" s="365"/>
      <c r="D14" s="365"/>
      <c r="E14" s="365"/>
      <c r="F14" s="365"/>
      <c r="G14" s="365"/>
      <c r="H14" s="365"/>
      <c r="I14" s="365"/>
      <c r="J14" s="365"/>
      <c r="K14" s="365"/>
      <c r="L14" s="365"/>
      <c r="M14" s="365"/>
      <c r="N14" s="365"/>
      <c r="O14" s="365"/>
      <c r="P14" s="365"/>
      <c r="Q14" s="365"/>
      <c r="R14" s="365"/>
      <c r="S14" s="365"/>
      <c r="T14" s="365"/>
    </row>
    <row r="15" spans="1:20" s="14" customFormat="1" ht="15.75" customHeight="1" x14ac:dyDescent="0.2">
      <c r="A15" s="366"/>
      <c r="B15" s="366"/>
      <c r="C15" s="366"/>
      <c r="D15" s="366"/>
      <c r="E15" s="366"/>
      <c r="F15" s="366"/>
      <c r="G15" s="366"/>
      <c r="H15" s="366"/>
      <c r="I15" s="366"/>
      <c r="J15" s="366"/>
      <c r="K15" s="366"/>
      <c r="L15" s="366"/>
      <c r="M15" s="366"/>
      <c r="N15" s="366"/>
      <c r="O15" s="366"/>
      <c r="P15" s="366"/>
      <c r="Q15" s="366"/>
      <c r="R15" s="366"/>
      <c r="S15" s="366"/>
      <c r="T15" s="366"/>
    </row>
    <row r="16" spans="1:20" s="108" customFormat="1" x14ac:dyDescent="0.2">
      <c r="A16" s="363" t="str">
        <f>'1. паспорт местоположение'!A15:C15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c r="B16" s="363"/>
      <c r="C16" s="363"/>
      <c r="D16" s="363"/>
      <c r="E16" s="363"/>
      <c r="F16" s="363"/>
      <c r="G16" s="363"/>
      <c r="H16" s="363"/>
      <c r="I16" s="363"/>
      <c r="J16" s="363"/>
      <c r="K16" s="363"/>
      <c r="L16" s="363"/>
      <c r="M16" s="363"/>
      <c r="N16" s="363"/>
      <c r="O16" s="363"/>
      <c r="P16" s="363"/>
      <c r="Q16" s="363"/>
      <c r="R16" s="363"/>
      <c r="S16" s="363"/>
      <c r="T16" s="363"/>
    </row>
    <row r="17" spans="1:113" s="108" customFormat="1" ht="15" customHeight="1" x14ac:dyDescent="0.2">
      <c r="A17" s="365" t="s">
        <v>4</v>
      </c>
      <c r="B17" s="365"/>
      <c r="C17" s="365"/>
      <c r="D17" s="365"/>
      <c r="E17" s="365"/>
      <c r="F17" s="365"/>
      <c r="G17" s="365"/>
      <c r="H17" s="365"/>
      <c r="I17" s="365"/>
      <c r="J17" s="365"/>
      <c r="K17" s="365"/>
      <c r="L17" s="365"/>
      <c r="M17" s="365"/>
      <c r="N17" s="365"/>
      <c r="O17" s="365"/>
      <c r="P17" s="365"/>
      <c r="Q17" s="365"/>
      <c r="R17" s="365"/>
      <c r="S17" s="365"/>
      <c r="T17" s="365"/>
    </row>
    <row r="18" spans="1:113" s="108" customFormat="1" ht="15" customHeight="1" x14ac:dyDescent="0.2">
      <c r="A18" s="366"/>
      <c r="B18" s="366"/>
      <c r="C18" s="366"/>
      <c r="D18" s="366"/>
      <c r="E18" s="366"/>
      <c r="F18" s="366"/>
      <c r="G18" s="366"/>
      <c r="H18" s="366"/>
      <c r="I18" s="366"/>
      <c r="J18" s="366"/>
      <c r="K18" s="366"/>
      <c r="L18" s="366"/>
      <c r="M18" s="366"/>
      <c r="N18" s="366"/>
      <c r="O18" s="366"/>
      <c r="P18" s="366"/>
      <c r="Q18" s="366"/>
      <c r="R18" s="366"/>
      <c r="S18" s="366"/>
      <c r="T18" s="366"/>
    </row>
    <row r="19" spans="1:113" s="108" customFormat="1" ht="15" customHeight="1" x14ac:dyDescent="0.2">
      <c r="A19" s="378" t="s">
        <v>387</v>
      </c>
      <c r="B19" s="378"/>
      <c r="C19" s="378"/>
      <c r="D19" s="378"/>
      <c r="E19" s="378"/>
      <c r="F19" s="378"/>
      <c r="G19" s="378"/>
      <c r="H19" s="378"/>
      <c r="I19" s="378"/>
      <c r="J19" s="378"/>
      <c r="K19" s="378"/>
      <c r="L19" s="378"/>
      <c r="M19" s="378"/>
      <c r="N19" s="378"/>
      <c r="O19" s="378"/>
      <c r="P19" s="378"/>
      <c r="Q19" s="378"/>
      <c r="R19" s="378"/>
      <c r="S19" s="378"/>
      <c r="T19" s="378"/>
    </row>
    <row r="20" spans="1:113" s="27" customFormat="1" ht="21" customHeight="1" x14ac:dyDescent="0.25">
      <c r="A20" s="379"/>
      <c r="B20" s="379"/>
      <c r="C20" s="379"/>
      <c r="D20" s="379"/>
      <c r="E20" s="379"/>
      <c r="F20" s="379"/>
      <c r="G20" s="379"/>
      <c r="H20" s="379"/>
      <c r="I20" s="379"/>
      <c r="J20" s="379"/>
      <c r="K20" s="379"/>
      <c r="L20" s="379"/>
      <c r="M20" s="379"/>
      <c r="N20" s="379"/>
      <c r="O20" s="379"/>
      <c r="P20" s="379"/>
      <c r="Q20" s="379"/>
      <c r="R20" s="379"/>
      <c r="S20" s="379"/>
      <c r="T20" s="379"/>
    </row>
    <row r="21" spans="1:113" ht="46.5" customHeight="1" x14ac:dyDescent="0.25">
      <c r="A21" s="380" t="s">
        <v>3</v>
      </c>
      <c r="B21" s="383" t="s">
        <v>200</v>
      </c>
      <c r="C21" s="384"/>
      <c r="D21" s="387" t="s">
        <v>116</v>
      </c>
      <c r="E21" s="383" t="s">
        <v>415</v>
      </c>
      <c r="F21" s="384"/>
      <c r="G21" s="383" t="s">
        <v>239</v>
      </c>
      <c r="H21" s="384"/>
      <c r="I21" s="383" t="s">
        <v>115</v>
      </c>
      <c r="J21" s="384"/>
      <c r="K21" s="387" t="s">
        <v>114</v>
      </c>
      <c r="L21" s="383" t="s">
        <v>113</v>
      </c>
      <c r="M21" s="384"/>
      <c r="N21" s="383" t="s">
        <v>441</v>
      </c>
      <c r="O21" s="384"/>
      <c r="P21" s="387" t="s">
        <v>112</v>
      </c>
      <c r="Q21" s="375" t="s">
        <v>111</v>
      </c>
      <c r="R21" s="376"/>
      <c r="S21" s="375" t="s">
        <v>110</v>
      </c>
      <c r="T21" s="377"/>
    </row>
    <row r="22" spans="1:113" ht="204.75" customHeight="1" x14ac:dyDescent="0.25">
      <c r="A22" s="381"/>
      <c r="B22" s="385"/>
      <c r="C22" s="386"/>
      <c r="D22" s="390"/>
      <c r="E22" s="385"/>
      <c r="F22" s="386"/>
      <c r="G22" s="385"/>
      <c r="H22" s="386"/>
      <c r="I22" s="385"/>
      <c r="J22" s="386"/>
      <c r="K22" s="388"/>
      <c r="L22" s="385"/>
      <c r="M22" s="386"/>
      <c r="N22" s="385"/>
      <c r="O22" s="386"/>
      <c r="P22" s="388"/>
      <c r="Q22" s="54" t="s">
        <v>109</v>
      </c>
      <c r="R22" s="54" t="s">
        <v>386</v>
      </c>
      <c r="S22" s="54" t="s">
        <v>108</v>
      </c>
      <c r="T22" s="54" t="s">
        <v>107</v>
      </c>
    </row>
    <row r="23" spans="1:113" ht="51.75" customHeight="1" x14ac:dyDescent="0.25">
      <c r="A23" s="382"/>
      <c r="B23" s="54" t="s">
        <v>105</v>
      </c>
      <c r="C23" s="54" t="s">
        <v>106</v>
      </c>
      <c r="D23" s="388"/>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628</v>
      </c>
      <c r="C25" s="95" t="s">
        <v>628</v>
      </c>
      <c r="D25" s="95" t="s">
        <v>627</v>
      </c>
      <c r="E25" s="95" t="s">
        <v>624</v>
      </c>
      <c r="F25" s="95" t="s">
        <v>610</v>
      </c>
      <c r="G25" s="95" t="s">
        <v>625</v>
      </c>
      <c r="H25" s="95" t="s">
        <v>625</v>
      </c>
      <c r="I25" s="350" t="s">
        <v>617</v>
      </c>
      <c r="J25" s="96" t="s">
        <v>626</v>
      </c>
      <c r="K25" s="350" t="s">
        <v>617</v>
      </c>
      <c r="L25" s="96" t="s">
        <v>368</v>
      </c>
      <c r="M25" s="96" t="s">
        <v>368</v>
      </c>
      <c r="N25" s="95"/>
      <c r="O25" s="95"/>
      <c r="P25" s="96" t="s">
        <v>297</v>
      </c>
      <c r="Q25" s="96"/>
      <c r="R25" s="96"/>
      <c r="S25" s="96" t="s">
        <v>297</v>
      </c>
      <c r="T25" s="95" t="s">
        <v>297</v>
      </c>
    </row>
    <row r="26" spans="1:113" ht="47.25" customHeight="1" x14ac:dyDescent="0.25">
      <c r="A26" s="95">
        <v>2</v>
      </c>
      <c r="B26" s="95"/>
      <c r="C26" s="95"/>
      <c r="D26" s="326" t="s">
        <v>611</v>
      </c>
      <c r="E26" s="326" t="s">
        <v>612</v>
      </c>
      <c r="F26" s="326" t="s">
        <v>613</v>
      </c>
      <c r="G26" s="326" t="s">
        <v>614</v>
      </c>
      <c r="H26" s="326" t="s">
        <v>614</v>
      </c>
      <c r="I26" s="350" t="s">
        <v>617</v>
      </c>
      <c r="J26" s="96" t="s">
        <v>626</v>
      </c>
      <c r="K26" s="350" t="s">
        <v>617</v>
      </c>
      <c r="L26" s="96" t="s">
        <v>609</v>
      </c>
      <c r="M26" s="96" t="s">
        <v>609</v>
      </c>
      <c r="N26" s="327"/>
      <c r="O26" s="327"/>
      <c r="P26" s="96" t="s">
        <v>297</v>
      </c>
      <c r="Q26" s="95"/>
      <c r="R26" s="95"/>
      <c r="S26" s="327" t="s">
        <v>297</v>
      </c>
      <c r="T26" s="327" t="s">
        <v>297</v>
      </c>
    </row>
    <row r="27" spans="1:113" s="30" customFormat="1" ht="12.75" x14ac:dyDescent="0.2"/>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89" t="s">
        <v>421</v>
      </c>
      <c r="C29" s="389"/>
      <c r="D29" s="389"/>
      <c r="E29" s="389"/>
      <c r="F29" s="389"/>
      <c r="G29" s="389"/>
      <c r="H29" s="389"/>
      <c r="I29" s="389"/>
      <c r="J29" s="389"/>
      <c r="K29" s="389"/>
      <c r="L29" s="389"/>
      <c r="M29" s="389"/>
      <c r="N29" s="389"/>
      <c r="O29" s="389"/>
      <c r="P29" s="389"/>
      <c r="Q29" s="389"/>
      <c r="R29" s="389"/>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69" t="s">
        <v>7</v>
      </c>
      <c r="F7" s="369"/>
      <c r="G7" s="369"/>
      <c r="H7" s="369"/>
      <c r="I7" s="369"/>
      <c r="J7" s="369"/>
      <c r="K7" s="369"/>
      <c r="L7" s="369"/>
      <c r="M7" s="369"/>
      <c r="N7" s="369"/>
      <c r="O7" s="369"/>
      <c r="P7" s="369"/>
      <c r="Q7" s="369"/>
      <c r="R7" s="369"/>
      <c r="S7" s="369"/>
      <c r="T7" s="369"/>
      <c r="U7" s="369"/>
      <c r="V7" s="369"/>
      <c r="W7" s="369"/>
      <c r="X7" s="369"/>
      <c r="Y7" s="369"/>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63" t="str">
        <f>'1. паспорт местоположение'!A9</f>
        <v xml:space="preserve">Акционерное общество "Западная энергетическая компания" </v>
      </c>
      <c r="F9" s="363"/>
      <c r="G9" s="363"/>
      <c r="H9" s="363"/>
      <c r="I9" s="363"/>
      <c r="J9" s="363"/>
      <c r="K9" s="363"/>
      <c r="L9" s="363"/>
      <c r="M9" s="363"/>
      <c r="N9" s="363"/>
      <c r="O9" s="363"/>
      <c r="P9" s="363"/>
      <c r="Q9" s="363"/>
      <c r="R9" s="363"/>
      <c r="S9" s="363"/>
      <c r="T9" s="363"/>
      <c r="U9" s="363"/>
      <c r="V9" s="363"/>
      <c r="W9" s="363"/>
      <c r="X9" s="363"/>
      <c r="Y9" s="363"/>
    </row>
    <row r="10" spans="1:27" s="14" customFormat="1" ht="18.75" customHeight="1" x14ac:dyDescent="0.2">
      <c r="E10" s="365" t="s">
        <v>6</v>
      </c>
      <c r="F10" s="365"/>
      <c r="G10" s="365"/>
      <c r="H10" s="365"/>
      <c r="I10" s="365"/>
      <c r="J10" s="365"/>
      <c r="K10" s="365"/>
      <c r="L10" s="365"/>
      <c r="M10" s="365"/>
      <c r="N10" s="365"/>
      <c r="O10" s="365"/>
      <c r="P10" s="365"/>
      <c r="Q10" s="365"/>
      <c r="R10" s="365"/>
      <c r="S10" s="365"/>
      <c r="T10" s="365"/>
      <c r="U10" s="365"/>
      <c r="V10" s="365"/>
      <c r="W10" s="365"/>
      <c r="X10" s="365"/>
      <c r="Y10" s="365"/>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63" t="str">
        <f>'1. паспорт местоположение'!A12</f>
        <v>O 24-36</v>
      </c>
      <c r="F12" s="363"/>
      <c r="G12" s="363"/>
      <c r="H12" s="363"/>
      <c r="I12" s="363"/>
      <c r="J12" s="363"/>
      <c r="K12" s="363"/>
      <c r="L12" s="363"/>
      <c r="M12" s="363"/>
      <c r="N12" s="363"/>
      <c r="O12" s="363"/>
      <c r="P12" s="363"/>
      <c r="Q12" s="363"/>
      <c r="R12" s="363"/>
      <c r="S12" s="363"/>
      <c r="T12" s="363"/>
      <c r="U12" s="363"/>
      <c r="V12" s="363"/>
      <c r="W12" s="363"/>
      <c r="X12" s="363"/>
      <c r="Y12" s="363"/>
    </row>
    <row r="13" spans="1:27" s="14" customFormat="1" ht="18.75" customHeight="1" x14ac:dyDescent="0.2">
      <c r="E13" s="365" t="s">
        <v>5</v>
      </c>
      <c r="F13" s="365"/>
      <c r="G13" s="365"/>
      <c r="H13" s="365"/>
      <c r="I13" s="365"/>
      <c r="J13" s="365"/>
      <c r="K13" s="365"/>
      <c r="L13" s="365"/>
      <c r="M13" s="365"/>
      <c r="N13" s="365"/>
      <c r="O13" s="365"/>
      <c r="P13" s="365"/>
      <c r="Q13" s="365"/>
      <c r="R13" s="365"/>
      <c r="S13" s="365"/>
      <c r="T13" s="365"/>
      <c r="U13" s="365"/>
      <c r="V13" s="365"/>
      <c r="W13" s="365"/>
      <c r="X13" s="365"/>
      <c r="Y13" s="365"/>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63" t="str">
        <f>'1. паспорт местоположение'!A15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c r="F15" s="363"/>
      <c r="G15" s="363"/>
      <c r="H15" s="363"/>
      <c r="I15" s="363"/>
      <c r="J15" s="363"/>
      <c r="K15" s="363"/>
      <c r="L15" s="363"/>
      <c r="M15" s="363"/>
      <c r="N15" s="363"/>
      <c r="O15" s="363"/>
      <c r="P15" s="363"/>
      <c r="Q15" s="363"/>
      <c r="R15" s="363"/>
      <c r="S15" s="363"/>
      <c r="T15" s="363"/>
      <c r="U15" s="363"/>
      <c r="V15" s="363"/>
      <c r="W15" s="363"/>
      <c r="X15" s="363"/>
      <c r="Y15" s="363"/>
    </row>
    <row r="16" spans="1:27" s="108" customFormat="1" ht="15" customHeight="1" x14ac:dyDescent="0.2">
      <c r="E16" s="365" t="s">
        <v>4</v>
      </c>
      <c r="F16" s="365"/>
      <c r="G16" s="365"/>
      <c r="H16" s="365"/>
      <c r="I16" s="365"/>
      <c r="J16" s="365"/>
      <c r="K16" s="365"/>
      <c r="L16" s="365"/>
      <c r="M16" s="365"/>
      <c r="N16" s="365"/>
      <c r="O16" s="365"/>
      <c r="P16" s="365"/>
      <c r="Q16" s="365"/>
      <c r="R16" s="365"/>
      <c r="S16" s="365"/>
      <c r="T16" s="365"/>
      <c r="U16" s="365"/>
      <c r="V16" s="365"/>
      <c r="W16" s="365"/>
      <c r="X16" s="365"/>
      <c r="Y16" s="365"/>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78"/>
      <c r="F18" s="378"/>
      <c r="G18" s="378"/>
      <c r="H18" s="378"/>
      <c r="I18" s="378"/>
      <c r="J18" s="378"/>
      <c r="K18" s="378"/>
      <c r="L18" s="378"/>
      <c r="M18" s="378"/>
      <c r="N18" s="378"/>
      <c r="O18" s="378"/>
      <c r="P18" s="378"/>
      <c r="Q18" s="378"/>
      <c r="R18" s="378"/>
      <c r="S18" s="378"/>
      <c r="T18" s="378"/>
      <c r="U18" s="378"/>
      <c r="V18" s="378"/>
      <c r="W18" s="378"/>
      <c r="X18" s="378"/>
      <c r="Y18" s="378"/>
    </row>
    <row r="19" spans="1:27" ht="25.5" customHeight="1" x14ac:dyDescent="0.25">
      <c r="A19" s="378" t="s">
        <v>389</v>
      </c>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row>
    <row r="20" spans="1:27" s="27" customFormat="1" ht="21" customHeight="1" x14ac:dyDescent="0.25"/>
    <row r="21" spans="1:27" ht="15.75" customHeight="1" x14ac:dyDescent="0.25">
      <c r="A21" s="387" t="s">
        <v>3</v>
      </c>
      <c r="B21" s="383" t="s">
        <v>396</v>
      </c>
      <c r="C21" s="384"/>
      <c r="D21" s="383" t="s">
        <v>398</v>
      </c>
      <c r="E21" s="384"/>
      <c r="F21" s="375" t="s">
        <v>88</v>
      </c>
      <c r="G21" s="377"/>
      <c r="H21" s="377"/>
      <c r="I21" s="376"/>
      <c r="J21" s="387" t="s">
        <v>399</v>
      </c>
      <c r="K21" s="383" t="s">
        <v>400</v>
      </c>
      <c r="L21" s="384"/>
      <c r="M21" s="383" t="s">
        <v>401</v>
      </c>
      <c r="N21" s="384"/>
      <c r="O21" s="383" t="s">
        <v>388</v>
      </c>
      <c r="P21" s="384"/>
      <c r="Q21" s="383" t="s">
        <v>121</v>
      </c>
      <c r="R21" s="384"/>
      <c r="S21" s="387" t="s">
        <v>120</v>
      </c>
      <c r="T21" s="387" t="s">
        <v>402</v>
      </c>
      <c r="U21" s="387" t="s">
        <v>397</v>
      </c>
      <c r="V21" s="383" t="s">
        <v>119</v>
      </c>
      <c r="W21" s="384"/>
      <c r="X21" s="375" t="s">
        <v>111</v>
      </c>
      <c r="Y21" s="377"/>
      <c r="Z21" s="375" t="s">
        <v>110</v>
      </c>
      <c r="AA21" s="377"/>
    </row>
    <row r="22" spans="1:27" ht="216" customHeight="1" x14ac:dyDescent="0.25">
      <c r="A22" s="390"/>
      <c r="B22" s="385"/>
      <c r="C22" s="386"/>
      <c r="D22" s="385"/>
      <c r="E22" s="386"/>
      <c r="F22" s="375" t="s">
        <v>118</v>
      </c>
      <c r="G22" s="376"/>
      <c r="H22" s="375" t="s">
        <v>117</v>
      </c>
      <c r="I22" s="376"/>
      <c r="J22" s="388"/>
      <c r="K22" s="385"/>
      <c r="L22" s="386"/>
      <c r="M22" s="385"/>
      <c r="N22" s="386"/>
      <c r="O22" s="385"/>
      <c r="P22" s="386"/>
      <c r="Q22" s="385"/>
      <c r="R22" s="386"/>
      <c r="S22" s="388"/>
      <c r="T22" s="388"/>
      <c r="U22" s="388"/>
      <c r="V22" s="385"/>
      <c r="W22" s="386"/>
      <c r="X22" s="54" t="s">
        <v>109</v>
      </c>
      <c r="Y22" s="54" t="s">
        <v>386</v>
      </c>
      <c r="Z22" s="54" t="s">
        <v>108</v>
      </c>
      <c r="AA22" s="54" t="s">
        <v>107</v>
      </c>
    </row>
    <row r="23" spans="1:27" ht="60" customHeight="1" x14ac:dyDescent="0.25">
      <c r="A23" s="388"/>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7" zoomScaleSheetLayoutView="100" workbookViewId="0">
      <selection activeCell="A15" sqref="A15:C15"/>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58" t="str">
        <f>'1. паспорт местоположение'!A5:C5</f>
        <v>Год раскрытия информации: 2024 год</v>
      </c>
      <c r="B5" s="358"/>
      <c r="C5" s="358"/>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369" t="s">
        <v>7</v>
      </c>
      <c r="B7" s="369"/>
      <c r="C7" s="369"/>
      <c r="D7" s="109"/>
      <c r="E7" s="109"/>
      <c r="F7" s="109"/>
      <c r="G7" s="109"/>
      <c r="H7" s="109"/>
      <c r="I7" s="109"/>
      <c r="J7" s="109"/>
      <c r="K7" s="109"/>
      <c r="L7" s="109"/>
      <c r="M7" s="109"/>
      <c r="N7" s="109"/>
      <c r="O7" s="109"/>
      <c r="P7" s="109"/>
      <c r="Q7" s="109"/>
      <c r="R7" s="109"/>
      <c r="S7" s="109"/>
      <c r="T7" s="109"/>
      <c r="U7" s="109"/>
    </row>
    <row r="8" spans="1:29" s="14" customFormat="1" ht="18.75" x14ac:dyDescent="0.2">
      <c r="A8" s="369"/>
      <c r="B8" s="369"/>
      <c r="C8" s="369"/>
      <c r="D8" s="120"/>
      <c r="E8" s="120"/>
      <c r="F8" s="120"/>
      <c r="G8" s="120"/>
      <c r="H8" s="109"/>
      <c r="I8" s="109"/>
      <c r="J8" s="109"/>
      <c r="K8" s="109"/>
      <c r="L8" s="109"/>
      <c r="M8" s="109"/>
      <c r="N8" s="109"/>
      <c r="O8" s="109"/>
      <c r="P8" s="109"/>
      <c r="Q8" s="109"/>
      <c r="R8" s="109"/>
      <c r="S8" s="109"/>
      <c r="T8" s="109"/>
      <c r="U8" s="109"/>
    </row>
    <row r="9" spans="1:29" s="14" customFormat="1" ht="18.75" x14ac:dyDescent="0.2">
      <c r="A9" s="363" t="str">
        <f>'1. паспорт местоположение'!A9:C9</f>
        <v xml:space="preserve">Акционерное общество "Западная энергетическая компания" </v>
      </c>
      <c r="B9" s="363"/>
      <c r="C9" s="363"/>
      <c r="D9" s="111"/>
      <c r="E9" s="111"/>
      <c r="F9" s="111"/>
      <c r="G9" s="111"/>
      <c r="H9" s="109"/>
      <c r="I9" s="109"/>
      <c r="J9" s="109"/>
      <c r="K9" s="109"/>
      <c r="L9" s="109"/>
      <c r="M9" s="109"/>
      <c r="N9" s="109"/>
      <c r="O9" s="109"/>
      <c r="P9" s="109"/>
      <c r="Q9" s="109"/>
      <c r="R9" s="109"/>
      <c r="S9" s="109"/>
      <c r="T9" s="109"/>
      <c r="U9" s="109"/>
    </row>
    <row r="10" spans="1:29" s="14" customFormat="1" ht="18.75" x14ac:dyDescent="0.2">
      <c r="A10" s="365" t="s">
        <v>6</v>
      </c>
      <c r="B10" s="365"/>
      <c r="C10" s="365"/>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69"/>
      <c r="B11" s="369"/>
      <c r="C11" s="369"/>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63" t="str">
        <f>'1. паспорт местоположение'!A12:C12</f>
        <v>O 24-36</v>
      </c>
      <c r="B12" s="363"/>
      <c r="C12" s="363"/>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65" t="s">
        <v>5</v>
      </c>
      <c r="B13" s="365"/>
      <c r="C13" s="365"/>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66"/>
      <c r="B14" s="366"/>
      <c r="C14" s="366"/>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91" t="str">
        <f>'1. паспорт местоположение'!A15:C15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c r="B15" s="391"/>
      <c r="C15" s="391"/>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65" t="s">
        <v>4</v>
      </c>
      <c r="B16" s="365"/>
      <c r="C16" s="365"/>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66"/>
      <c r="B17" s="366"/>
      <c r="C17" s="366"/>
      <c r="D17" s="110"/>
      <c r="E17" s="110"/>
      <c r="F17" s="110"/>
      <c r="G17" s="110"/>
      <c r="H17" s="110"/>
      <c r="I17" s="110"/>
      <c r="J17" s="110"/>
      <c r="K17" s="110"/>
      <c r="L17" s="110"/>
      <c r="M17" s="110"/>
      <c r="N17" s="110"/>
      <c r="O17" s="110"/>
      <c r="P17" s="110"/>
      <c r="Q17" s="110"/>
      <c r="R17" s="110"/>
    </row>
    <row r="18" spans="1:21" s="108" customFormat="1" ht="27.75" customHeight="1" x14ac:dyDescent="0.2">
      <c r="A18" s="367" t="s">
        <v>381</v>
      </c>
      <c r="B18" s="367"/>
      <c r="C18" s="367"/>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24" t="s">
        <v>620</v>
      </c>
      <c r="D22" s="112"/>
      <c r="E22" s="112"/>
      <c r="F22" s="110"/>
      <c r="G22" s="110"/>
      <c r="H22" s="110"/>
      <c r="I22" s="110"/>
      <c r="J22" s="110"/>
      <c r="K22" s="110"/>
      <c r="L22" s="110"/>
      <c r="M22" s="110"/>
      <c r="N22" s="110"/>
      <c r="O22" s="110"/>
      <c r="P22" s="110"/>
    </row>
    <row r="23" spans="1:21" ht="63" customHeight="1" x14ac:dyDescent="0.25">
      <c r="A23" s="122" t="s">
        <v>61</v>
      </c>
      <c r="B23" s="123" t="s">
        <v>58</v>
      </c>
      <c r="C23" s="124" t="s">
        <v>639</v>
      </c>
    </row>
    <row r="24" spans="1:21" ht="89.25" customHeight="1" x14ac:dyDescent="0.25">
      <c r="A24" s="122" t="s">
        <v>60</v>
      </c>
      <c r="B24" s="123" t="s">
        <v>413</v>
      </c>
      <c r="C24" s="124" t="s">
        <v>639</v>
      </c>
    </row>
    <row r="25" spans="1:21" ht="63" customHeight="1" x14ac:dyDescent="0.25">
      <c r="A25" s="122" t="s">
        <v>59</v>
      </c>
      <c r="B25" s="123" t="s">
        <v>414</v>
      </c>
      <c r="C25" s="331">
        <f>'6.2. Паспорт фин осв ввод'!C30/5</f>
        <v>0.16522182600000002</v>
      </c>
    </row>
    <row r="26" spans="1:21" ht="42.75" customHeight="1" x14ac:dyDescent="0.25">
      <c r="A26" s="122" t="s">
        <v>57</v>
      </c>
      <c r="B26" s="123" t="s">
        <v>208</v>
      </c>
      <c r="C26" s="121" t="s">
        <v>436</v>
      </c>
    </row>
    <row r="27" spans="1:21" ht="31.5" x14ac:dyDescent="0.25">
      <c r="A27" s="122" t="s">
        <v>56</v>
      </c>
      <c r="B27" s="123" t="s">
        <v>395</v>
      </c>
      <c r="C27" s="121" t="s">
        <v>621</v>
      </c>
    </row>
    <row r="28" spans="1:21" ht="42.75" customHeight="1" x14ac:dyDescent="0.25">
      <c r="A28" s="122" t="s">
        <v>54</v>
      </c>
      <c r="B28" s="123" t="s">
        <v>55</v>
      </c>
      <c r="C28" s="124">
        <v>2024</v>
      </c>
    </row>
    <row r="29" spans="1:21" ht="42.75" customHeight="1" x14ac:dyDescent="0.25">
      <c r="A29" s="122" t="s">
        <v>52</v>
      </c>
      <c r="B29" s="121" t="s">
        <v>53</v>
      </c>
      <c r="C29" s="124">
        <v>2024</v>
      </c>
    </row>
    <row r="30" spans="1:21" ht="42.75" customHeight="1" x14ac:dyDescent="0.25">
      <c r="A30" s="122" t="s">
        <v>70</v>
      </c>
      <c r="B30" s="121" t="s">
        <v>51</v>
      </c>
      <c r="C30" s="121" t="s">
        <v>634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row>
    <row r="6" spans="1:28" ht="18.75" x14ac:dyDescent="0.25">
      <c r="A6" s="369" t="s">
        <v>7</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09"/>
      <c r="AB6" s="109"/>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09"/>
      <c r="AB7" s="109"/>
    </row>
    <row r="8" spans="1:28" ht="15.75" x14ac:dyDescent="0.25">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11"/>
      <c r="AB8" s="111"/>
    </row>
    <row r="9" spans="1:28" ht="15.75" x14ac:dyDescent="0.25">
      <c r="A9" s="365" t="s">
        <v>6</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12"/>
      <c r="AB9" s="112"/>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09"/>
      <c r="AB10" s="109"/>
    </row>
    <row r="11" spans="1:28" ht="15.75" x14ac:dyDescent="0.25">
      <c r="A11" s="370" t="str">
        <f>'1. паспорт местоположение'!A12:C12</f>
        <v>O 24-36</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111"/>
      <c r="AB11" s="111"/>
    </row>
    <row r="12" spans="1:28" ht="15.75" x14ac:dyDescent="0.25">
      <c r="A12" s="365" t="s">
        <v>5</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12"/>
      <c r="AB12" s="112"/>
    </row>
    <row r="13" spans="1:28" ht="18.75"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126"/>
      <c r="AB13" s="126"/>
    </row>
    <row r="14" spans="1:28" ht="15.75" x14ac:dyDescent="0.25">
      <c r="A14" s="363" t="str">
        <f>'1. паспорт местоположение'!A15:C15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11"/>
      <c r="AB14" s="111"/>
    </row>
    <row r="15" spans="1:28" ht="15.75" x14ac:dyDescent="0.25">
      <c r="A15" s="365" t="s">
        <v>4</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12"/>
      <c r="AB15" s="112"/>
    </row>
    <row r="16" spans="1:28"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127"/>
      <c r="AB16" s="127"/>
    </row>
    <row r="17" spans="1:2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127"/>
      <c r="AB17" s="127"/>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127"/>
      <c r="AB18" s="127"/>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127"/>
      <c r="AB19" s="127"/>
    </row>
    <row r="20" spans="1:2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127"/>
      <c r="AB20" s="127"/>
    </row>
    <row r="21" spans="1:28" x14ac:dyDescent="0.25">
      <c r="A21" s="392"/>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127"/>
      <c r="AB21" s="127"/>
    </row>
    <row r="22" spans="1:28" x14ac:dyDescent="0.25">
      <c r="A22" s="393" t="s">
        <v>412</v>
      </c>
      <c r="B22" s="393"/>
      <c r="C22" s="393"/>
      <c r="D22" s="393"/>
      <c r="E22" s="393"/>
      <c r="F22" s="393"/>
      <c r="G22" s="393"/>
      <c r="H22" s="393"/>
      <c r="I22" s="393"/>
      <c r="J22" s="393"/>
      <c r="K22" s="393"/>
      <c r="L22" s="393"/>
      <c r="M22" s="393"/>
      <c r="N22" s="393"/>
      <c r="O22" s="393"/>
      <c r="P22" s="393"/>
      <c r="Q22" s="393"/>
      <c r="R22" s="393"/>
      <c r="S22" s="393"/>
      <c r="T22" s="393"/>
      <c r="U22" s="393"/>
      <c r="V22" s="393"/>
      <c r="W22" s="393"/>
      <c r="X22" s="393"/>
      <c r="Y22" s="393"/>
      <c r="Z22" s="393"/>
      <c r="AA22" s="128"/>
      <c r="AB22" s="128"/>
    </row>
    <row r="23" spans="1:28" ht="32.25" customHeight="1" x14ac:dyDescent="0.25">
      <c r="A23" s="395" t="s">
        <v>295</v>
      </c>
      <c r="B23" s="396"/>
      <c r="C23" s="396"/>
      <c r="D23" s="396"/>
      <c r="E23" s="396"/>
      <c r="F23" s="396"/>
      <c r="G23" s="396"/>
      <c r="H23" s="396"/>
      <c r="I23" s="396"/>
      <c r="J23" s="396"/>
      <c r="K23" s="396"/>
      <c r="L23" s="397"/>
      <c r="M23" s="394" t="s">
        <v>296</v>
      </c>
      <c r="N23" s="394"/>
      <c r="O23" s="394"/>
      <c r="P23" s="394"/>
      <c r="Q23" s="394"/>
      <c r="R23" s="394"/>
      <c r="S23" s="394"/>
      <c r="T23" s="394"/>
      <c r="U23" s="394"/>
      <c r="V23" s="394"/>
      <c r="W23" s="394"/>
      <c r="X23" s="394"/>
      <c r="Y23" s="394"/>
      <c r="Z23" s="394"/>
    </row>
    <row r="24" spans="1:28" ht="151.5" customHeight="1" x14ac:dyDescent="0.25">
      <c r="A24" s="129" t="s">
        <v>210</v>
      </c>
      <c r="B24" s="130" t="s">
        <v>230</v>
      </c>
      <c r="C24" s="129" t="s">
        <v>293</v>
      </c>
      <c r="D24" s="129" t="s">
        <v>211</v>
      </c>
      <c r="E24" s="129" t="s">
        <v>294</v>
      </c>
      <c r="F24" s="129" t="s">
        <v>442</v>
      </c>
      <c r="G24" s="129" t="s">
        <v>443</v>
      </c>
      <c r="H24" s="129" t="s">
        <v>212</v>
      </c>
      <c r="I24" s="129" t="s">
        <v>444</v>
      </c>
      <c r="J24" s="129" t="s">
        <v>235</v>
      </c>
      <c r="K24" s="130" t="s">
        <v>229</v>
      </c>
      <c r="L24" s="130" t="s">
        <v>213</v>
      </c>
      <c r="M24" s="131" t="s">
        <v>242</v>
      </c>
      <c r="N24" s="130" t="s">
        <v>445</v>
      </c>
      <c r="O24" s="129" t="s">
        <v>446</v>
      </c>
      <c r="P24" s="129" t="s">
        <v>447</v>
      </c>
      <c r="Q24" s="129" t="s">
        <v>448</v>
      </c>
      <c r="R24" s="129" t="s">
        <v>212</v>
      </c>
      <c r="S24" s="129" t="s">
        <v>449</v>
      </c>
      <c r="T24" s="129" t="s">
        <v>450</v>
      </c>
      <c r="U24" s="129" t="s">
        <v>451</v>
      </c>
      <c r="V24" s="129" t="s">
        <v>448</v>
      </c>
      <c r="W24" s="132" t="s">
        <v>452</v>
      </c>
      <c r="X24" s="132" t="s">
        <v>453</v>
      </c>
      <c r="Y24" s="132" t="s">
        <v>454</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455</v>
      </c>
      <c r="D26" s="135" t="s">
        <v>456</v>
      </c>
      <c r="E26" s="135" t="s">
        <v>457</v>
      </c>
      <c r="F26" s="135" t="s">
        <v>458</v>
      </c>
      <c r="G26" s="135" t="s">
        <v>459</v>
      </c>
      <c r="H26" s="135" t="s">
        <v>212</v>
      </c>
      <c r="I26" s="135" t="s">
        <v>460</v>
      </c>
      <c r="J26" s="135" t="s">
        <v>461</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462</v>
      </c>
      <c r="G27" s="135" t="s">
        <v>463</v>
      </c>
      <c r="H27" s="136" t="s">
        <v>212</v>
      </c>
      <c r="I27" s="135" t="s">
        <v>464</v>
      </c>
      <c r="J27" s="135" t="s">
        <v>465</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466</v>
      </c>
      <c r="G28" s="135" t="s">
        <v>467</v>
      </c>
      <c r="H28" s="136" t="s">
        <v>212</v>
      </c>
      <c r="I28" s="135" t="s">
        <v>236</v>
      </c>
      <c r="J28" s="135" t="s">
        <v>468</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469</v>
      </c>
      <c r="G29" s="135" t="s">
        <v>470</v>
      </c>
      <c r="H29" s="136" t="s">
        <v>212</v>
      </c>
      <c r="I29" s="135" t="s">
        <v>237</v>
      </c>
      <c r="J29" s="135" t="s">
        <v>471</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472</v>
      </c>
      <c r="G30" s="135" t="s">
        <v>473</v>
      </c>
      <c r="H30" s="136" t="s">
        <v>212</v>
      </c>
      <c r="I30" s="135" t="s">
        <v>238</v>
      </c>
      <c r="J30" s="135" t="s">
        <v>474</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475</v>
      </c>
      <c r="D32" s="135" t="s">
        <v>476</v>
      </c>
      <c r="E32" s="135" t="s">
        <v>477</v>
      </c>
      <c r="F32" s="135" t="s">
        <v>478</v>
      </c>
      <c r="G32" s="135" t="s">
        <v>479</v>
      </c>
      <c r="H32" s="135" t="s">
        <v>212</v>
      </c>
      <c r="I32" s="135" t="s">
        <v>480</v>
      </c>
      <c r="J32" s="135" t="s">
        <v>481</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369" t="s">
        <v>7</v>
      </c>
      <c r="B7" s="369"/>
      <c r="C7" s="369"/>
      <c r="D7" s="369"/>
      <c r="E7" s="369"/>
      <c r="F7" s="369"/>
      <c r="G7" s="369"/>
      <c r="H7" s="369"/>
      <c r="I7" s="369"/>
      <c r="J7" s="369"/>
      <c r="K7" s="369"/>
      <c r="L7" s="369"/>
      <c r="M7" s="369"/>
      <c r="N7" s="369"/>
      <c r="O7" s="369"/>
      <c r="P7" s="109"/>
      <c r="Q7" s="109"/>
      <c r="R7" s="109"/>
      <c r="S7" s="109"/>
      <c r="T7" s="109"/>
      <c r="U7" s="109"/>
      <c r="V7" s="109"/>
      <c r="W7" s="109"/>
      <c r="X7" s="109"/>
      <c r="Y7" s="109"/>
      <c r="Z7" s="109"/>
    </row>
    <row r="8" spans="1:28" s="14" customFormat="1" ht="18.75" x14ac:dyDescent="0.2">
      <c r="A8" s="369"/>
      <c r="B8" s="369"/>
      <c r="C8" s="369"/>
      <c r="D8" s="369"/>
      <c r="E8" s="369"/>
      <c r="F8" s="369"/>
      <c r="G8" s="369"/>
      <c r="H8" s="369"/>
      <c r="I8" s="369"/>
      <c r="J8" s="369"/>
      <c r="K8" s="369"/>
      <c r="L8" s="369"/>
      <c r="M8" s="369"/>
      <c r="N8" s="369"/>
      <c r="O8" s="369"/>
      <c r="P8" s="109"/>
      <c r="Q8" s="109"/>
      <c r="R8" s="109"/>
      <c r="S8" s="109"/>
      <c r="T8" s="109"/>
      <c r="U8" s="109"/>
      <c r="V8" s="109"/>
      <c r="W8" s="109"/>
      <c r="X8" s="109"/>
      <c r="Y8" s="109"/>
      <c r="Z8" s="109"/>
    </row>
    <row r="9" spans="1:28" s="14" customFormat="1" ht="18.75" x14ac:dyDescent="0.2">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109"/>
      <c r="Q9" s="109"/>
      <c r="R9" s="109"/>
      <c r="S9" s="109"/>
      <c r="T9" s="109"/>
      <c r="U9" s="109"/>
      <c r="V9" s="109"/>
      <c r="W9" s="109"/>
      <c r="X9" s="109"/>
      <c r="Y9" s="109"/>
      <c r="Z9" s="109"/>
    </row>
    <row r="10" spans="1:28" s="14" customFormat="1" ht="18.75" x14ac:dyDescent="0.2">
      <c r="A10" s="365" t="s">
        <v>6</v>
      </c>
      <c r="B10" s="365"/>
      <c r="C10" s="365"/>
      <c r="D10" s="365"/>
      <c r="E10" s="365"/>
      <c r="F10" s="365"/>
      <c r="G10" s="365"/>
      <c r="H10" s="365"/>
      <c r="I10" s="365"/>
      <c r="J10" s="365"/>
      <c r="K10" s="365"/>
      <c r="L10" s="365"/>
      <c r="M10" s="365"/>
      <c r="N10" s="365"/>
      <c r="O10" s="365"/>
      <c r="P10" s="109"/>
      <c r="Q10" s="109"/>
      <c r="R10" s="109"/>
      <c r="S10" s="109"/>
      <c r="T10" s="109"/>
      <c r="U10" s="109"/>
      <c r="V10" s="109"/>
      <c r="W10" s="109"/>
      <c r="X10" s="109"/>
      <c r="Y10" s="109"/>
      <c r="Z10" s="109"/>
    </row>
    <row r="11" spans="1:28" s="14" customFormat="1" ht="18.75" x14ac:dyDescent="0.2">
      <c r="A11" s="369"/>
      <c r="B11" s="369"/>
      <c r="C11" s="369"/>
      <c r="D11" s="369"/>
      <c r="E11" s="369"/>
      <c r="F11" s="369"/>
      <c r="G11" s="369"/>
      <c r="H11" s="369"/>
      <c r="I11" s="369"/>
      <c r="J11" s="369"/>
      <c r="K11" s="369"/>
      <c r="L11" s="369"/>
      <c r="M11" s="369"/>
      <c r="N11" s="369"/>
      <c r="O11" s="369"/>
      <c r="P11" s="109"/>
      <c r="Q11" s="109"/>
      <c r="R11" s="109"/>
      <c r="S11" s="109"/>
      <c r="T11" s="109"/>
      <c r="U11" s="109"/>
      <c r="V11" s="109"/>
      <c r="W11" s="109"/>
      <c r="X11" s="109"/>
      <c r="Y11" s="109"/>
      <c r="Z11" s="109"/>
    </row>
    <row r="12" spans="1:28" s="14" customFormat="1" ht="18.75" x14ac:dyDescent="0.2">
      <c r="A12" s="370" t="str">
        <f>'1. паспорт местоположение'!A12:C12</f>
        <v>O 24-36</v>
      </c>
      <c r="B12" s="370"/>
      <c r="C12" s="370"/>
      <c r="D12" s="370"/>
      <c r="E12" s="370"/>
      <c r="F12" s="370"/>
      <c r="G12" s="370"/>
      <c r="H12" s="370"/>
      <c r="I12" s="370"/>
      <c r="J12" s="370"/>
      <c r="K12" s="370"/>
      <c r="L12" s="370"/>
      <c r="M12" s="370"/>
      <c r="N12" s="370"/>
      <c r="O12" s="370"/>
      <c r="P12" s="109"/>
      <c r="Q12" s="109"/>
      <c r="R12" s="109"/>
      <c r="S12" s="109"/>
      <c r="T12" s="109"/>
      <c r="U12" s="109"/>
      <c r="V12" s="109"/>
      <c r="W12" s="109"/>
      <c r="X12" s="109"/>
      <c r="Y12" s="109"/>
      <c r="Z12" s="109"/>
    </row>
    <row r="13" spans="1:28" s="14" customFormat="1" ht="18.75" x14ac:dyDescent="0.2">
      <c r="A13" s="365" t="s">
        <v>5</v>
      </c>
      <c r="B13" s="365"/>
      <c r="C13" s="365"/>
      <c r="D13" s="365"/>
      <c r="E13" s="365"/>
      <c r="F13" s="365"/>
      <c r="G13" s="365"/>
      <c r="H13" s="365"/>
      <c r="I13" s="365"/>
      <c r="J13" s="365"/>
      <c r="K13" s="365"/>
      <c r="L13" s="365"/>
      <c r="M13" s="365"/>
      <c r="N13" s="365"/>
      <c r="O13" s="365"/>
      <c r="P13" s="109"/>
      <c r="Q13" s="109"/>
      <c r="R13" s="109"/>
      <c r="S13" s="109"/>
      <c r="T13" s="109"/>
      <c r="U13" s="109"/>
      <c r="V13" s="109"/>
      <c r="W13" s="109"/>
      <c r="X13" s="109"/>
      <c r="Y13" s="109"/>
      <c r="Z13" s="109"/>
    </row>
    <row r="14" spans="1:28" s="14" customFormat="1" ht="15.75" customHeight="1" x14ac:dyDescent="0.2">
      <c r="A14" s="366"/>
      <c r="B14" s="366"/>
      <c r="C14" s="366"/>
      <c r="D14" s="366"/>
      <c r="E14" s="366"/>
      <c r="F14" s="366"/>
      <c r="G14" s="366"/>
      <c r="H14" s="366"/>
      <c r="I14" s="366"/>
      <c r="J14" s="366"/>
      <c r="K14" s="366"/>
      <c r="L14" s="366"/>
      <c r="M14" s="366"/>
      <c r="N14" s="366"/>
      <c r="O14" s="366"/>
      <c r="P14" s="110"/>
      <c r="Q14" s="110"/>
      <c r="R14" s="110"/>
      <c r="S14" s="110"/>
      <c r="T14" s="110"/>
      <c r="U14" s="110"/>
      <c r="V14" s="110"/>
      <c r="W14" s="110"/>
      <c r="X14" s="110"/>
      <c r="Y14" s="110"/>
      <c r="Z14" s="110"/>
    </row>
    <row r="15" spans="1:28" s="108" customFormat="1" ht="15.75" x14ac:dyDescent="0.2">
      <c r="A15" s="363" t="str">
        <f>'1. паспорт местоположение'!A15:C15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c r="B15" s="363"/>
      <c r="C15" s="363"/>
      <c r="D15" s="363"/>
      <c r="E15" s="363"/>
      <c r="F15" s="363"/>
      <c r="G15" s="363"/>
      <c r="H15" s="363"/>
      <c r="I15" s="363"/>
      <c r="J15" s="363"/>
      <c r="K15" s="363"/>
      <c r="L15" s="363"/>
      <c r="M15" s="363"/>
      <c r="N15" s="363"/>
      <c r="O15" s="363"/>
      <c r="P15" s="111"/>
      <c r="Q15" s="111"/>
      <c r="R15" s="111"/>
      <c r="S15" s="111"/>
      <c r="T15" s="111"/>
      <c r="U15" s="111"/>
      <c r="V15" s="111"/>
      <c r="W15" s="111"/>
      <c r="X15" s="111"/>
      <c r="Y15" s="111"/>
      <c r="Z15" s="111"/>
    </row>
    <row r="16" spans="1:28" s="108" customFormat="1" ht="15" customHeight="1" x14ac:dyDescent="0.2">
      <c r="A16" s="365" t="s">
        <v>4</v>
      </c>
      <c r="B16" s="365"/>
      <c r="C16" s="365"/>
      <c r="D16" s="365"/>
      <c r="E16" s="365"/>
      <c r="F16" s="365"/>
      <c r="G16" s="365"/>
      <c r="H16" s="365"/>
      <c r="I16" s="365"/>
      <c r="J16" s="365"/>
      <c r="K16" s="365"/>
      <c r="L16" s="365"/>
      <c r="M16" s="365"/>
      <c r="N16" s="365"/>
      <c r="O16" s="365"/>
      <c r="P16" s="112"/>
      <c r="Q16" s="112"/>
      <c r="R16" s="112"/>
      <c r="S16" s="112"/>
      <c r="T16" s="112"/>
      <c r="U16" s="112"/>
      <c r="V16" s="112"/>
      <c r="W16" s="112"/>
      <c r="X16" s="112"/>
      <c r="Y16" s="112"/>
      <c r="Z16" s="112"/>
    </row>
    <row r="17" spans="1:26" s="108" customFormat="1" ht="15" customHeight="1" x14ac:dyDescent="0.2">
      <c r="A17" s="366"/>
      <c r="B17" s="366"/>
      <c r="C17" s="366"/>
      <c r="D17" s="366"/>
      <c r="E17" s="366"/>
      <c r="F17" s="366"/>
      <c r="G17" s="366"/>
      <c r="H17" s="366"/>
      <c r="I17" s="366"/>
      <c r="J17" s="366"/>
      <c r="K17" s="366"/>
      <c r="L17" s="366"/>
      <c r="M17" s="366"/>
      <c r="N17" s="366"/>
      <c r="O17" s="366"/>
      <c r="P17" s="110"/>
      <c r="Q17" s="110"/>
      <c r="R17" s="110"/>
      <c r="S17" s="110"/>
      <c r="T17" s="110"/>
      <c r="U17" s="110"/>
      <c r="V17" s="110"/>
      <c r="W17" s="110"/>
    </row>
    <row r="18" spans="1:26" s="108" customFormat="1" ht="91.5" customHeight="1" x14ac:dyDescent="0.2">
      <c r="A18" s="398" t="s">
        <v>390</v>
      </c>
      <c r="B18" s="398"/>
      <c r="C18" s="398"/>
      <c r="D18" s="398"/>
      <c r="E18" s="398"/>
      <c r="F18" s="398"/>
      <c r="G18" s="398"/>
      <c r="H18" s="398"/>
      <c r="I18" s="398"/>
      <c r="J18" s="398"/>
      <c r="K18" s="398"/>
      <c r="L18" s="398"/>
      <c r="M18" s="398"/>
      <c r="N18" s="398"/>
      <c r="O18" s="398"/>
      <c r="P18" s="113"/>
      <c r="Q18" s="113"/>
      <c r="R18" s="113"/>
      <c r="S18" s="113"/>
      <c r="T18" s="113"/>
      <c r="U18" s="113"/>
      <c r="V18" s="113"/>
      <c r="W18" s="113"/>
      <c r="X18" s="113"/>
      <c r="Y18" s="113"/>
      <c r="Z18" s="113"/>
    </row>
    <row r="19" spans="1:26" s="108" customFormat="1" ht="78" customHeight="1" x14ac:dyDescent="0.2">
      <c r="A19" s="399" t="s">
        <v>3</v>
      </c>
      <c r="B19" s="399" t="s">
        <v>82</v>
      </c>
      <c r="C19" s="399" t="s">
        <v>81</v>
      </c>
      <c r="D19" s="399" t="s">
        <v>73</v>
      </c>
      <c r="E19" s="400" t="s">
        <v>80</v>
      </c>
      <c r="F19" s="401"/>
      <c r="G19" s="401"/>
      <c r="H19" s="401"/>
      <c r="I19" s="402"/>
      <c r="J19" s="399" t="s">
        <v>79</v>
      </c>
      <c r="K19" s="399"/>
      <c r="L19" s="399"/>
      <c r="M19" s="399"/>
      <c r="N19" s="399"/>
      <c r="O19" s="399"/>
      <c r="P19" s="110"/>
      <c r="Q19" s="110"/>
      <c r="R19" s="110"/>
      <c r="S19" s="110"/>
      <c r="T19" s="110"/>
      <c r="U19" s="110"/>
      <c r="V19" s="110"/>
      <c r="W19" s="110"/>
    </row>
    <row r="20" spans="1:26" s="108" customFormat="1" ht="51" customHeight="1" x14ac:dyDescent="0.2">
      <c r="A20" s="399"/>
      <c r="B20" s="399"/>
      <c r="C20" s="399"/>
      <c r="D20" s="399"/>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2" t="s">
        <v>618</v>
      </c>
      <c r="C22" s="17">
        <v>0</v>
      </c>
      <c r="D22" s="17">
        <v>0</v>
      </c>
      <c r="E22" s="17">
        <v>0</v>
      </c>
      <c r="F22" s="17">
        <v>0</v>
      </c>
      <c r="G22" s="17">
        <v>0</v>
      </c>
      <c r="H22" s="17">
        <v>0</v>
      </c>
      <c r="I22" s="17">
        <v>0</v>
      </c>
      <c r="J22" s="183">
        <v>0</v>
      </c>
      <c r="K22" s="183">
        <v>0</v>
      </c>
      <c r="L22" s="184">
        <v>0</v>
      </c>
      <c r="M22" s="184">
        <v>0</v>
      </c>
      <c r="N22" s="184">
        <v>0</v>
      </c>
      <c r="O22" s="184">
        <v>0</v>
      </c>
      <c r="P22" s="110"/>
      <c r="Q22" s="110"/>
      <c r="R22" s="110"/>
      <c r="S22" s="110"/>
      <c r="T22" s="110"/>
      <c r="U22" s="11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64" zoomScale="90" zoomScaleNormal="90" workbookViewId="0">
      <selection activeCell="I61" sqref="I61:K61"/>
    </sheetView>
  </sheetViews>
  <sheetFormatPr defaultColWidth="9.140625" defaultRowHeight="15.75" x14ac:dyDescent="0.2"/>
  <cols>
    <col min="1" max="1" width="61.7109375" style="212" customWidth="1"/>
    <col min="2" max="2" width="18.5703125" style="191" customWidth="1"/>
    <col min="3" max="11" width="16.85546875" style="191" customWidth="1"/>
    <col min="12" max="42" width="16.85546875" style="191" hidden="1" customWidth="1"/>
    <col min="43" max="43" width="16.85546875" style="192" hidden="1" customWidth="1"/>
    <col min="44" max="45" width="16.85546875" style="192"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s="193" customFormat="1" ht="18.75" x14ac:dyDescent="0.2">
      <c r="A1" s="14"/>
      <c r="B1" s="190"/>
      <c r="C1" s="190"/>
      <c r="D1" s="190"/>
      <c r="E1" s="191"/>
      <c r="F1" s="191"/>
      <c r="G1" s="190"/>
      <c r="H1" s="21" t="s">
        <v>66</v>
      </c>
      <c r="I1" s="190"/>
      <c r="J1" s="190"/>
      <c r="K1" s="21"/>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2"/>
      <c r="AR1" s="192"/>
    </row>
    <row r="2" spans="1:44" s="193" customFormat="1" ht="18.75" x14ac:dyDescent="0.3">
      <c r="A2" s="14"/>
      <c r="B2" s="190"/>
      <c r="C2" s="190"/>
      <c r="D2" s="190"/>
      <c r="G2" s="190"/>
      <c r="H2" s="12" t="s">
        <v>8</v>
      </c>
      <c r="I2" s="190"/>
      <c r="J2" s="190"/>
      <c r="K2" s="12"/>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2"/>
      <c r="AR2" s="192"/>
    </row>
    <row r="3" spans="1:44" s="193" customFormat="1" ht="18.75" x14ac:dyDescent="0.3">
      <c r="A3" s="194"/>
      <c r="B3" s="190"/>
      <c r="C3" s="190"/>
      <c r="D3" s="190"/>
      <c r="G3" s="190"/>
      <c r="H3" s="12" t="s">
        <v>440</v>
      </c>
      <c r="I3" s="190"/>
      <c r="J3" s="190"/>
      <c r="K3" s="12"/>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2"/>
      <c r="AR3" s="192"/>
    </row>
    <row r="4" spans="1:44" s="193" customFormat="1" ht="18.75" x14ac:dyDescent="0.3">
      <c r="A4" s="194"/>
      <c r="B4" s="190"/>
      <c r="C4" s="190"/>
      <c r="D4" s="190"/>
      <c r="E4" s="190"/>
      <c r="F4" s="190"/>
      <c r="G4" s="190"/>
      <c r="H4" s="190"/>
      <c r="I4" s="190"/>
      <c r="J4" s="190"/>
      <c r="K4" s="12"/>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5"/>
      <c r="AR4" s="195"/>
    </row>
    <row r="5" spans="1:44" s="193" customFormat="1" x14ac:dyDescent="0.2">
      <c r="A5" s="408" t="str">
        <f>'1. паспорт местоположение'!A5:C5</f>
        <v>Год раскрытия информации: 2024 год</v>
      </c>
      <c r="B5" s="408"/>
      <c r="C5" s="408"/>
      <c r="D5" s="408"/>
      <c r="E5" s="408"/>
      <c r="F5" s="408"/>
      <c r="G5" s="408"/>
      <c r="H5" s="408"/>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s="193" customFormat="1" ht="18.75" x14ac:dyDescent="0.3">
      <c r="A6" s="194"/>
      <c r="B6" s="190"/>
      <c r="C6" s="190"/>
      <c r="D6" s="190"/>
      <c r="E6" s="190"/>
      <c r="F6" s="190"/>
      <c r="G6" s="190"/>
      <c r="H6" s="190"/>
      <c r="I6" s="190"/>
      <c r="J6" s="190"/>
      <c r="K6" s="12"/>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5"/>
      <c r="AR6" s="195"/>
    </row>
    <row r="7" spans="1:44" s="193" customFormat="1" ht="18.75" x14ac:dyDescent="0.2">
      <c r="A7" s="409" t="s">
        <v>7</v>
      </c>
      <c r="B7" s="409"/>
      <c r="C7" s="409"/>
      <c r="D7" s="409"/>
      <c r="E7" s="409"/>
      <c r="F7" s="409"/>
      <c r="G7" s="409"/>
      <c r="H7" s="409"/>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9"/>
      <c r="AR7" s="199"/>
    </row>
    <row r="8" spans="1:44" s="193" customFormat="1" ht="18.75" x14ac:dyDescent="0.2">
      <c r="A8" s="200"/>
      <c r="B8" s="200"/>
      <c r="C8" s="200"/>
      <c r="D8" s="200"/>
      <c r="E8" s="200"/>
      <c r="F8" s="200"/>
      <c r="G8" s="200"/>
      <c r="H8" s="200"/>
      <c r="I8" s="200"/>
      <c r="J8" s="200"/>
      <c r="K8" s="200"/>
      <c r="L8" s="198"/>
      <c r="M8" s="198"/>
      <c r="N8" s="198"/>
      <c r="O8" s="198"/>
      <c r="P8" s="198"/>
      <c r="Q8" s="198"/>
      <c r="R8" s="198"/>
      <c r="S8" s="198"/>
      <c r="T8" s="198"/>
      <c r="U8" s="198"/>
      <c r="V8" s="198"/>
      <c r="W8" s="198"/>
      <c r="X8" s="198"/>
      <c r="Y8" s="198"/>
      <c r="Z8" s="190"/>
      <c r="AA8" s="190"/>
      <c r="AB8" s="190"/>
      <c r="AC8" s="190"/>
      <c r="AD8" s="190"/>
      <c r="AE8" s="190"/>
      <c r="AF8" s="190"/>
      <c r="AG8" s="190"/>
      <c r="AH8" s="190"/>
      <c r="AI8" s="190"/>
      <c r="AJ8" s="190"/>
      <c r="AK8" s="190"/>
      <c r="AL8" s="190"/>
      <c r="AM8" s="190"/>
      <c r="AN8" s="190"/>
      <c r="AO8" s="190"/>
      <c r="AP8" s="190"/>
      <c r="AQ8" s="195"/>
      <c r="AR8" s="195"/>
    </row>
    <row r="9" spans="1:44" s="193" customFormat="1" ht="18.75" x14ac:dyDescent="0.2">
      <c r="A9" s="410" t="str">
        <f>'1. паспорт местоположение'!A9:C10</f>
        <v xml:space="preserve">Акционерное общество "Западная энергетическая компания" </v>
      </c>
      <c r="B9" s="410"/>
      <c r="C9" s="410"/>
      <c r="D9" s="410"/>
      <c r="E9" s="410"/>
      <c r="F9" s="410"/>
      <c r="G9" s="410"/>
      <c r="H9" s="410"/>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2"/>
      <c r="AR9" s="202"/>
    </row>
    <row r="10" spans="1:44" s="193" customFormat="1" x14ac:dyDescent="0.2">
      <c r="A10" s="411" t="s">
        <v>6</v>
      </c>
      <c r="B10" s="411"/>
      <c r="C10" s="411"/>
      <c r="D10" s="411"/>
      <c r="E10" s="411"/>
      <c r="F10" s="411"/>
      <c r="G10" s="411"/>
      <c r="H10" s="411"/>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4"/>
      <c r="AR10" s="204"/>
    </row>
    <row r="11" spans="1:44" s="193" customFormat="1" ht="18.75" x14ac:dyDescent="0.2">
      <c r="A11" s="200"/>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0"/>
      <c r="AA11" s="190"/>
      <c r="AB11" s="190"/>
      <c r="AC11" s="190"/>
      <c r="AD11" s="190"/>
      <c r="AE11" s="190"/>
      <c r="AF11" s="190"/>
      <c r="AG11" s="190"/>
      <c r="AH11" s="190"/>
      <c r="AI11" s="190"/>
      <c r="AJ11" s="190"/>
      <c r="AK11" s="190"/>
      <c r="AL11" s="190"/>
      <c r="AM11" s="190"/>
      <c r="AN11" s="190"/>
      <c r="AO11" s="190"/>
      <c r="AP11" s="190"/>
      <c r="AQ11" s="195"/>
      <c r="AR11" s="195"/>
    </row>
    <row r="12" spans="1:44" s="193" customFormat="1" ht="18.75" x14ac:dyDescent="0.2">
      <c r="A12" s="410" t="str">
        <f>'1. паспорт местоположение'!A12:C12</f>
        <v>O 24-36</v>
      </c>
      <c r="B12" s="410"/>
      <c r="C12" s="410"/>
      <c r="D12" s="410"/>
      <c r="E12" s="410"/>
      <c r="F12" s="410"/>
      <c r="G12" s="410"/>
      <c r="H12" s="410"/>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2"/>
      <c r="AR12" s="202"/>
    </row>
    <row r="13" spans="1:44" s="193" customFormat="1" x14ac:dyDescent="0.2">
      <c r="A13" s="411" t="s">
        <v>5</v>
      </c>
      <c r="B13" s="411"/>
      <c r="C13" s="411"/>
      <c r="D13" s="411"/>
      <c r="E13" s="411"/>
      <c r="F13" s="411"/>
      <c r="G13" s="411"/>
      <c r="H13" s="411"/>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4"/>
      <c r="AR13" s="204"/>
    </row>
    <row r="14" spans="1:44" s="193" customFormat="1"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190"/>
      <c r="AA14" s="190"/>
      <c r="AB14" s="190"/>
      <c r="AC14" s="190"/>
      <c r="AD14" s="190"/>
      <c r="AE14" s="190"/>
      <c r="AF14" s="190"/>
      <c r="AG14" s="190"/>
      <c r="AH14" s="190"/>
      <c r="AI14" s="190"/>
      <c r="AJ14" s="190"/>
      <c r="AK14" s="190"/>
      <c r="AL14" s="190"/>
      <c r="AM14" s="190"/>
      <c r="AN14" s="190"/>
      <c r="AO14" s="190"/>
      <c r="AP14" s="190"/>
      <c r="AQ14" s="195"/>
      <c r="AR14" s="195"/>
    </row>
    <row r="15" spans="1:44" s="193" customFormat="1" ht="18.75" x14ac:dyDescent="0.2">
      <c r="A15" s="412" t="str">
        <f>'1. паспорт местоположение'!A15:C15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c r="B15" s="412"/>
      <c r="C15" s="412"/>
      <c r="D15" s="412"/>
      <c r="E15" s="412"/>
      <c r="F15" s="412"/>
      <c r="G15" s="412"/>
      <c r="H15" s="412"/>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2"/>
      <c r="AR15" s="202"/>
    </row>
    <row r="16" spans="1:44" s="193" customFormat="1" x14ac:dyDescent="0.2">
      <c r="A16" s="411" t="s">
        <v>4</v>
      </c>
      <c r="B16" s="411"/>
      <c r="C16" s="411"/>
      <c r="D16" s="411"/>
      <c r="E16" s="411"/>
      <c r="F16" s="411"/>
      <c r="G16" s="411"/>
      <c r="H16" s="411"/>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4"/>
      <c r="AR16" s="204"/>
    </row>
    <row r="17" spans="1:44" s="193" customFormat="1"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7"/>
      <c r="AR17" s="207"/>
    </row>
    <row r="18" spans="1:44" s="193" customFormat="1" ht="18.75" x14ac:dyDescent="0.2">
      <c r="A18" s="410" t="s">
        <v>391</v>
      </c>
      <c r="B18" s="410"/>
      <c r="C18" s="410"/>
      <c r="D18" s="410"/>
      <c r="E18" s="410"/>
      <c r="F18" s="410"/>
      <c r="G18" s="410"/>
      <c r="H18" s="410"/>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9"/>
      <c r="AR18" s="209"/>
    </row>
    <row r="19" spans="1:44" s="193" customFormat="1" x14ac:dyDescent="0.2">
      <c r="A19" s="210"/>
      <c r="B19" s="191"/>
      <c r="C19" s="191"/>
      <c r="D19" s="191"/>
      <c r="E19" s="191"/>
      <c r="F19" s="191"/>
      <c r="G19" s="191"/>
      <c r="H19" s="191"/>
      <c r="I19" s="191"/>
      <c r="J19" s="191"/>
      <c r="K19" s="191"/>
      <c r="L19" s="191"/>
      <c r="M19" s="191"/>
      <c r="N19" s="191"/>
      <c r="O19" s="191"/>
      <c r="P19" s="191"/>
      <c r="Q19" s="21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2"/>
      <c r="AR19" s="192"/>
    </row>
    <row r="20" spans="1:44" s="193" customFormat="1" x14ac:dyDescent="0.2">
      <c r="A20" s="210"/>
      <c r="B20" s="191"/>
      <c r="C20" s="191"/>
      <c r="D20" s="191"/>
      <c r="E20" s="191"/>
      <c r="F20" s="191"/>
      <c r="G20" s="191"/>
      <c r="H20" s="191"/>
      <c r="I20" s="191"/>
      <c r="J20" s="191"/>
      <c r="K20" s="191"/>
      <c r="L20" s="191"/>
      <c r="M20" s="191"/>
      <c r="N20" s="191"/>
      <c r="O20" s="191"/>
      <c r="P20" s="191"/>
      <c r="Q20" s="21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2"/>
      <c r="AR20" s="192"/>
    </row>
    <row r="21" spans="1:44" s="193" customFormat="1" x14ac:dyDescent="0.2">
      <c r="A21" s="210"/>
      <c r="B21" s="191"/>
      <c r="C21" s="191"/>
      <c r="D21" s="191"/>
      <c r="E21" s="191"/>
      <c r="F21" s="191"/>
      <c r="G21" s="191"/>
      <c r="H21" s="191"/>
      <c r="I21" s="191"/>
      <c r="J21" s="191"/>
      <c r="K21" s="191"/>
      <c r="L21" s="191"/>
      <c r="M21" s="191"/>
      <c r="N21" s="191"/>
      <c r="O21" s="191"/>
      <c r="P21" s="191"/>
      <c r="Q21" s="21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2"/>
      <c r="AR21" s="192"/>
    </row>
    <row r="22" spans="1:44" s="193" customFormat="1" x14ac:dyDescent="0.2">
      <c r="A22" s="210"/>
      <c r="B22" s="191"/>
      <c r="C22" s="191"/>
      <c r="D22" s="191"/>
      <c r="E22" s="191"/>
      <c r="F22" s="191"/>
      <c r="G22" s="191"/>
      <c r="H22" s="191"/>
      <c r="I22" s="191"/>
      <c r="J22" s="191"/>
      <c r="K22" s="191"/>
      <c r="L22" s="191"/>
      <c r="M22" s="191"/>
      <c r="N22" s="191"/>
      <c r="O22" s="191"/>
      <c r="P22" s="191"/>
      <c r="Q22" s="21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2"/>
      <c r="AR22" s="192"/>
    </row>
    <row r="23" spans="1:44" s="193" customFormat="1" x14ac:dyDescent="0.2">
      <c r="A23" s="212"/>
      <c r="B23" s="191"/>
      <c r="C23" s="191"/>
      <c r="D23" s="213"/>
      <c r="E23" s="191"/>
      <c r="F23" s="191"/>
      <c r="G23" s="191"/>
      <c r="H23" s="191"/>
      <c r="I23" s="191"/>
      <c r="J23" s="191"/>
      <c r="K23" s="191"/>
      <c r="L23" s="191"/>
      <c r="M23" s="191"/>
      <c r="N23" s="191"/>
      <c r="O23" s="191"/>
      <c r="P23" s="191"/>
      <c r="Q23" s="21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2"/>
      <c r="AR23" s="192"/>
    </row>
    <row r="24" spans="1:44" s="193" customFormat="1" ht="16.5" thickBot="1" x14ac:dyDescent="0.25">
      <c r="A24" s="214" t="s">
        <v>288</v>
      </c>
      <c r="B24" s="215" t="s">
        <v>1</v>
      </c>
      <c r="C24" s="191"/>
      <c r="D24" s="216"/>
      <c r="E24" s="217"/>
      <c r="F24" s="217"/>
      <c r="G24" s="217"/>
      <c r="H24" s="217"/>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2"/>
      <c r="AR24" s="192"/>
    </row>
    <row r="25" spans="1:44" s="193" customFormat="1" x14ac:dyDescent="0.2">
      <c r="A25" s="218" t="s">
        <v>427</v>
      </c>
      <c r="B25" s="88">
        <f>'6.2. Паспорт фин осв ввод'!C30*1000000</f>
        <v>826109.13000000012</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2"/>
      <c r="AR25" s="192"/>
    </row>
    <row r="26" spans="1:44" s="193" customFormat="1" x14ac:dyDescent="0.2">
      <c r="A26" s="220" t="s">
        <v>286</v>
      </c>
      <c r="B26" s="221">
        <v>0</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2"/>
      <c r="AR26" s="192"/>
    </row>
    <row r="27" spans="1:44" s="193" customFormat="1" x14ac:dyDescent="0.2">
      <c r="A27" s="220" t="s">
        <v>284</v>
      </c>
      <c r="B27" s="221">
        <f>$B$123</f>
        <v>30</v>
      </c>
      <c r="C27" s="191"/>
      <c r="D27" s="213" t="s">
        <v>287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2"/>
      <c r="AR27" s="192"/>
    </row>
    <row r="28" spans="1:44" s="193" customFormat="1" ht="16.5" thickBot="1" x14ac:dyDescent="0.25">
      <c r="A28" s="222" t="s">
        <v>282</v>
      </c>
      <c r="B28" s="223">
        <v>1</v>
      </c>
      <c r="C28" s="191"/>
      <c r="D28" s="403" t="s">
        <v>285</v>
      </c>
      <c r="E28" s="404"/>
      <c r="F28" s="405"/>
      <c r="G28" s="406" t="str">
        <f>IF(SUM(B89:L89)=0,"не окупается",SUM(B89:L89))</f>
        <v>не окупается</v>
      </c>
      <c r="H28" s="407"/>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2"/>
      <c r="AR28" s="192"/>
    </row>
    <row r="29" spans="1:44" s="193" customFormat="1" x14ac:dyDescent="0.2">
      <c r="A29" s="218" t="s">
        <v>281</v>
      </c>
      <c r="B29" s="219">
        <f>$B$126*$B$127/1.2</f>
        <v>826.10913000000016</v>
      </c>
      <c r="C29" s="191"/>
      <c r="D29" s="403" t="s">
        <v>283</v>
      </c>
      <c r="E29" s="404"/>
      <c r="F29" s="405"/>
      <c r="G29" s="406" t="str">
        <f>IF(SUM(B90:L90)=0,"не окупается",SUM(B90:L90))</f>
        <v>не окупается</v>
      </c>
      <c r="H29" s="407"/>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2"/>
      <c r="AR29" s="192"/>
    </row>
    <row r="30" spans="1:44" s="193" customFormat="1" ht="33.75" customHeight="1" x14ac:dyDescent="0.2">
      <c r="A30" s="220" t="s">
        <v>428</v>
      </c>
      <c r="B30" s="221">
        <v>6</v>
      </c>
      <c r="C30" s="191"/>
      <c r="D30" s="403" t="s">
        <v>544</v>
      </c>
      <c r="E30" s="404"/>
      <c r="F30" s="405"/>
      <c r="G30" s="415">
        <f>L87</f>
        <v>-1079317.956884091</v>
      </c>
      <c r="H30" s="416"/>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2"/>
      <c r="AR30" s="192"/>
    </row>
    <row r="31" spans="1:44" s="193" customFormat="1" x14ac:dyDescent="0.2">
      <c r="A31" s="220" t="s">
        <v>280</v>
      </c>
      <c r="B31" s="221">
        <v>3</v>
      </c>
      <c r="C31" s="191"/>
      <c r="D31" s="417"/>
      <c r="E31" s="418"/>
      <c r="F31" s="419"/>
      <c r="G31" s="417"/>
      <c r="H31" s="419"/>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2"/>
      <c r="AR31" s="192"/>
    </row>
    <row r="32" spans="1:44" s="193" customFormat="1" x14ac:dyDescent="0.2">
      <c r="A32" s="220" t="s">
        <v>259</v>
      </c>
      <c r="B32" s="22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2"/>
      <c r="AR32" s="192"/>
    </row>
    <row r="33" spans="1:43" s="193" customFormat="1" x14ac:dyDescent="0.2">
      <c r="A33" s="220" t="s">
        <v>279</v>
      </c>
      <c r="B33" s="22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row>
    <row r="34" spans="1:43" s="193" customFormat="1" x14ac:dyDescent="0.2">
      <c r="A34" s="220" t="s">
        <v>278</v>
      </c>
      <c r="B34" s="22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row>
    <row r="35" spans="1:43" s="193" customFormat="1" x14ac:dyDescent="0.2">
      <c r="A35" s="224"/>
      <c r="B35" s="22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row>
    <row r="36" spans="1:43" s="193" customFormat="1" ht="16.5" thickBot="1" x14ac:dyDescent="0.25">
      <c r="A36" s="222" t="s">
        <v>253</v>
      </c>
      <c r="B36" s="225">
        <v>0.2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row>
    <row r="37" spans="1:43" s="193" customFormat="1" x14ac:dyDescent="0.2">
      <c r="A37" s="218" t="s">
        <v>429</v>
      </c>
      <c r="B37" s="219">
        <v>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row>
    <row r="38" spans="1:43" s="193" customFormat="1" x14ac:dyDescent="0.2">
      <c r="A38" s="220" t="s">
        <v>277</v>
      </c>
      <c r="B38" s="22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row>
    <row r="39" spans="1:43" s="193" customFormat="1" ht="16.5" thickBot="1" x14ac:dyDescent="0.25">
      <c r="A39" s="226" t="s">
        <v>276</v>
      </c>
      <c r="B39" s="22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row>
    <row r="40" spans="1:43" s="193" customFormat="1" x14ac:dyDescent="0.2">
      <c r="A40" s="228" t="s">
        <v>430</v>
      </c>
      <c r="B40" s="229">
        <v>1</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row>
    <row r="41" spans="1:43" s="193" customFormat="1" x14ac:dyDescent="0.2">
      <c r="A41" s="230" t="s">
        <v>275</v>
      </c>
      <c r="B41" s="23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row>
    <row r="42" spans="1:43" s="193" customFormat="1" x14ac:dyDescent="0.2">
      <c r="A42" s="230" t="s">
        <v>274</v>
      </c>
      <c r="B42" s="232"/>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row>
    <row r="43" spans="1:43" s="193" customFormat="1" x14ac:dyDescent="0.2">
      <c r="A43" s="230" t="s">
        <v>273</v>
      </c>
      <c r="B43" s="232">
        <v>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row>
    <row r="44" spans="1:43" s="193" customFormat="1" x14ac:dyDescent="0.2">
      <c r="A44" s="230" t="s">
        <v>272</v>
      </c>
      <c r="B44" s="232">
        <f>B129</f>
        <v>0.2</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row>
    <row r="45" spans="1:43" s="193" customFormat="1" x14ac:dyDescent="0.2">
      <c r="A45" s="230" t="s">
        <v>271</v>
      </c>
      <c r="B45" s="232">
        <f>1-B43</f>
        <v>1</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row>
    <row r="46" spans="1:43" s="193" customFormat="1" ht="16.5" thickBot="1" x14ac:dyDescent="0.25">
      <c r="A46" s="233" t="s">
        <v>545</v>
      </c>
      <c r="B46" s="234">
        <f>B45*B44+B43*B42*(1-B36)</f>
        <v>0.2</v>
      </c>
      <c r="C46" s="235"/>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row>
    <row r="47" spans="1:43" s="193" customFormat="1" x14ac:dyDescent="0.2">
      <c r="A47" s="236" t="s">
        <v>270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c r="AQ47" s="192"/>
    </row>
    <row r="48" spans="1:43" s="193" customFormat="1" x14ac:dyDescent="0.2">
      <c r="A48" s="238" t="s">
        <v>269</v>
      </c>
      <c r="B48" s="239">
        <f>O136</f>
        <v>4.57995653007E-2</v>
      </c>
      <c r="C48" s="239">
        <f t="shared" ref="C48:AP48" si="1">P136</f>
        <v>4.57995653007E-2</v>
      </c>
      <c r="D48" s="239">
        <f t="shared" si="1"/>
        <v>4.57995653007E-2</v>
      </c>
      <c r="E48" s="239">
        <f t="shared" si="1"/>
        <v>4.57995653007E-2</v>
      </c>
      <c r="F48" s="239">
        <f t="shared" si="1"/>
        <v>4.57995653007E-2</v>
      </c>
      <c r="G48" s="239">
        <f t="shared" si="1"/>
        <v>4.57995653007E-2</v>
      </c>
      <c r="H48" s="239">
        <f t="shared" si="1"/>
        <v>4.57995653007E-2</v>
      </c>
      <c r="I48" s="239">
        <f t="shared" si="1"/>
        <v>4.57995653007E-2</v>
      </c>
      <c r="J48" s="239">
        <f t="shared" si="1"/>
        <v>4.57995653007E-2</v>
      </c>
      <c r="K48" s="239">
        <f t="shared" si="1"/>
        <v>4.57995653007E-2</v>
      </c>
      <c r="L48" s="239">
        <f t="shared" si="1"/>
        <v>4.57995653007E-2</v>
      </c>
      <c r="M48" s="239">
        <f t="shared" si="1"/>
        <v>4.57995653007E-2</v>
      </c>
      <c r="N48" s="239">
        <f t="shared" si="1"/>
        <v>4.57995653007E-2</v>
      </c>
      <c r="O48" s="239">
        <f t="shared" si="1"/>
        <v>4.57995653007E-2</v>
      </c>
      <c r="P48" s="239">
        <f t="shared" si="1"/>
        <v>4.57995653007E-2</v>
      </c>
      <c r="Q48" s="239">
        <f t="shared" si="1"/>
        <v>4.57995653007E-2</v>
      </c>
      <c r="R48" s="239">
        <f t="shared" si="1"/>
        <v>4.57995653007E-2</v>
      </c>
      <c r="S48" s="239">
        <f t="shared" si="1"/>
        <v>4.57995653007E-2</v>
      </c>
      <c r="T48" s="239">
        <f t="shared" si="1"/>
        <v>4.57995653007E-2</v>
      </c>
      <c r="U48" s="239">
        <f t="shared" si="1"/>
        <v>4.57995653007E-2</v>
      </c>
      <c r="V48" s="239">
        <f t="shared" si="1"/>
        <v>4.57995653007E-2</v>
      </c>
      <c r="W48" s="239">
        <f t="shared" si="1"/>
        <v>4.57995653007E-2</v>
      </c>
      <c r="X48" s="239">
        <f t="shared" si="1"/>
        <v>4.57995653007E-2</v>
      </c>
      <c r="Y48" s="239">
        <f t="shared" si="1"/>
        <v>4.57995653007E-2</v>
      </c>
      <c r="Z48" s="239">
        <f t="shared" si="1"/>
        <v>4.57995653007E-2</v>
      </c>
      <c r="AA48" s="239">
        <f t="shared" si="1"/>
        <v>4.57995653007E-2</v>
      </c>
      <c r="AB48" s="239">
        <f t="shared" si="1"/>
        <v>4.57995653007E-2</v>
      </c>
      <c r="AC48" s="239">
        <f t="shared" si="1"/>
        <v>4.57995653007E-2</v>
      </c>
      <c r="AD48" s="239">
        <f t="shared" si="1"/>
        <v>4.57995653007E-2</v>
      </c>
      <c r="AE48" s="239">
        <f t="shared" si="1"/>
        <v>4.57995653007E-2</v>
      </c>
      <c r="AF48" s="239">
        <f t="shared" si="1"/>
        <v>4.57995653007E-2</v>
      </c>
      <c r="AG48" s="239">
        <f t="shared" si="1"/>
        <v>4.57995653007E-2</v>
      </c>
      <c r="AH48" s="239">
        <f t="shared" si="1"/>
        <v>4.57995653007E-2</v>
      </c>
      <c r="AI48" s="239">
        <f t="shared" si="1"/>
        <v>4.57995653007E-2</v>
      </c>
      <c r="AJ48" s="239">
        <f t="shared" si="1"/>
        <v>4.57995653007E-2</v>
      </c>
      <c r="AK48" s="239">
        <f t="shared" si="1"/>
        <v>4.57995653007E-2</v>
      </c>
      <c r="AL48" s="239">
        <f t="shared" si="1"/>
        <v>4.57995653007E-2</v>
      </c>
      <c r="AM48" s="239">
        <f t="shared" si="1"/>
        <v>0</v>
      </c>
      <c r="AN48" s="239">
        <f t="shared" si="1"/>
        <v>0</v>
      </c>
      <c r="AO48" s="239">
        <f t="shared" si="1"/>
        <v>0</v>
      </c>
      <c r="AP48" s="239">
        <f t="shared" si="1"/>
        <v>0</v>
      </c>
      <c r="AQ48" s="192"/>
    </row>
    <row r="49" spans="1:45" x14ac:dyDescent="0.2">
      <c r="A49" s="238" t="s">
        <v>268</v>
      </c>
      <c r="B49" s="239">
        <f>O137</f>
        <v>4.5799565300699951E-2</v>
      </c>
      <c r="C49" s="239">
        <f t="shared" ref="C49:AP49" si="2">P137</f>
        <v>9.3696730783132898E-2</v>
      </c>
      <c r="D49" s="239">
        <f t="shared" si="2"/>
        <v>0.14378756562379702</v>
      </c>
      <c r="E49" s="239">
        <f t="shared" si="2"/>
        <v>0.19617253892571274</v>
      </c>
      <c r="F49" s="239">
        <f t="shared" si="2"/>
        <v>0.25095672123314494</v>
      </c>
      <c r="G49" s="239">
        <f t="shared" si="2"/>
        <v>0.30824999527561192</v>
      </c>
      <c r="H49" s="239">
        <f t="shared" si="2"/>
        <v>0.36816727636387769</v>
      </c>
      <c r="I49" s="239">
        <f t="shared" si="2"/>
        <v>0.43082874287998596</v>
      </c>
      <c r="J49" s="239">
        <f t="shared" si="2"/>
        <v>0.4963600773236363</v>
      </c>
      <c r="K49" s="239">
        <f t="shared" si="2"/>
        <v>0.56489271839838051</v>
      </c>
      <c r="L49" s="239">
        <f t="shared" si="2"/>
        <v>0.63656412464325696</v>
      </c>
      <c r="M49" s="239">
        <f t="shared" si="2"/>
        <v>0.71151805013863867</v>
      </c>
      <c r="N49" s="239">
        <f t="shared" si="2"/>
        <v>0.78990483283928992</v>
      </c>
      <c r="O49" s="239">
        <f t="shared" si="2"/>
        <v>0.87188169611295141</v>
      </c>
      <c r="P49" s="239">
        <f t="shared" si="2"/>
        <v>0.9576130640892615</v>
      </c>
      <c r="Q49" s="239">
        <f t="shared" si="2"/>
        <v>1.0472708914515207</v>
      </c>
      <c r="R49" s="239">
        <f t="shared" si="2"/>
        <v>1.1410350083327767</v>
      </c>
      <c r="S49" s="239">
        <f t="shared" si="2"/>
        <v>1.2390934810079983</v>
      </c>
      <c r="T49" s="239">
        <f t="shared" si="2"/>
        <v>1.3416429891057957</v>
      </c>
      <c r="U49" s="239">
        <f t="shared" si="2"/>
        <v>1.4488892200962726</v>
      </c>
      <c r="V49" s="239">
        <f t="shared" si="2"/>
        <v>1.561047281846252</v>
      </c>
      <c r="W49" s="239">
        <f t="shared" si="2"/>
        <v>1.6783421340693496</v>
      </c>
      <c r="X49" s="239">
        <f t="shared" si="2"/>
        <v>1.8010090395362748</v>
      </c>
      <c r="Y49" s="239">
        <f t="shared" si="2"/>
        <v>1.9292940359503672</v>
      </c>
      <c r="Z49" s="239">
        <f t="shared" si="2"/>
        <v>2.0634544294348269</v>
      </c>
      <c r="AA49" s="239">
        <f t="shared" si="2"/>
        <v>2.2037593106214457</v>
      </c>
      <c r="AB49" s="239">
        <f t="shared" si="2"/>
        <v>2.3504900943759779</v>
      </c>
      <c r="AC49" s="239">
        <f t="shared" si="2"/>
        <v>2.5039410842426988</v>
      </c>
      <c r="AD49" s="239">
        <f t="shared" si="2"/>
        <v>2.6644200627402777</v>
      </c>
      <c r="AE49" s="239">
        <f t="shared" si="2"/>
        <v>2.8322489086929461</v>
      </c>
      <c r="AF49" s="239">
        <f t="shared" si="2"/>
        <v>3.0077642428351652</v>
      </c>
      <c r="AG49" s="239">
        <f t="shared" si="2"/>
        <v>3.1913181029847042</v>
      </c>
      <c r="AH49" s="239">
        <f t="shared" si="2"/>
        <v>3.383278650138358</v>
      </c>
      <c r="AI49" s="239">
        <f t="shared" si="2"/>
        <v>3.5840309069065341</v>
      </c>
      <c r="AJ49" s="239">
        <f t="shared" si="2"/>
        <v>3.7939775297678269</v>
      </c>
      <c r="AK49" s="239">
        <f t="shared" si="2"/>
        <v>4.0135396166925164</v>
      </c>
      <c r="AL49" s="239">
        <f t="shared" si="2"/>
        <v>4.2431575517548712</v>
      </c>
      <c r="AM49" s="239">
        <f t="shared" si="2"/>
        <v>0</v>
      </c>
      <c r="AN49" s="239">
        <f t="shared" si="2"/>
        <v>0</v>
      </c>
      <c r="AO49" s="239">
        <f t="shared" si="2"/>
        <v>0</v>
      </c>
      <c r="AP49" s="239">
        <f t="shared" si="2"/>
        <v>0</v>
      </c>
      <c r="AR49" s="193"/>
      <c r="AS49" s="193"/>
    </row>
    <row r="50" spans="1:45" ht="16.5" thickBot="1" x14ac:dyDescent="0.25">
      <c r="A50" s="240" t="s">
        <v>431</v>
      </c>
      <c r="B50" s="241">
        <f>IF($B$124="да",($B$126*0+'2. паспорт  ТП'!S22*1000000),0)</f>
        <v>0</v>
      </c>
      <c r="C50" s="241">
        <f>C108*(1+C49)</f>
        <v>0</v>
      </c>
      <c r="D50" s="241">
        <f>H108*(1+H49)</f>
        <v>0</v>
      </c>
      <c r="E50" s="241">
        <f t="shared" ref="E50:M50" si="3">I108*(1+E49)</f>
        <v>0</v>
      </c>
      <c r="F50" s="241">
        <f t="shared" si="3"/>
        <v>0</v>
      </c>
      <c r="G50" s="241">
        <f t="shared" si="3"/>
        <v>0</v>
      </c>
      <c r="H50" s="241">
        <f t="shared" si="3"/>
        <v>0</v>
      </c>
      <c r="I50" s="241">
        <f t="shared" si="3"/>
        <v>0</v>
      </c>
      <c r="J50" s="241">
        <f t="shared" si="3"/>
        <v>0</v>
      </c>
      <c r="K50" s="241">
        <f t="shared" si="3"/>
        <v>0</v>
      </c>
      <c r="L50" s="241">
        <f t="shared" si="3"/>
        <v>0</v>
      </c>
      <c r="M50" s="241">
        <f t="shared" si="3"/>
        <v>0</v>
      </c>
      <c r="N50" s="241">
        <f t="shared" ref="N50:AP50" si="4">N108*(1+N49)</f>
        <v>0</v>
      </c>
      <c r="O50" s="241">
        <f t="shared" si="4"/>
        <v>0</v>
      </c>
      <c r="P50" s="241">
        <f t="shared" si="4"/>
        <v>0</v>
      </c>
      <c r="Q50" s="241">
        <f t="shared" si="4"/>
        <v>0</v>
      </c>
      <c r="R50" s="241">
        <f t="shared" si="4"/>
        <v>0</v>
      </c>
      <c r="S50" s="241">
        <f t="shared" si="4"/>
        <v>0</v>
      </c>
      <c r="T50" s="241">
        <f t="shared" si="4"/>
        <v>0</v>
      </c>
      <c r="U50" s="241">
        <f t="shared" si="4"/>
        <v>0</v>
      </c>
      <c r="V50" s="241">
        <f t="shared" si="4"/>
        <v>0</v>
      </c>
      <c r="W50" s="241">
        <f t="shared" si="4"/>
        <v>0</v>
      </c>
      <c r="X50" s="241">
        <f t="shared" si="4"/>
        <v>0</v>
      </c>
      <c r="Y50" s="241">
        <f t="shared" si="4"/>
        <v>0</v>
      </c>
      <c r="Z50" s="241">
        <f t="shared" si="4"/>
        <v>0</v>
      </c>
      <c r="AA50" s="241">
        <f t="shared" si="4"/>
        <v>0</v>
      </c>
      <c r="AB50" s="241">
        <f t="shared" si="4"/>
        <v>0</v>
      </c>
      <c r="AC50" s="241">
        <f t="shared" si="4"/>
        <v>0</v>
      </c>
      <c r="AD50" s="241">
        <f t="shared" si="4"/>
        <v>0</v>
      </c>
      <c r="AE50" s="241">
        <f t="shared" si="4"/>
        <v>0</v>
      </c>
      <c r="AF50" s="241">
        <f t="shared" si="4"/>
        <v>0</v>
      </c>
      <c r="AG50" s="241">
        <f t="shared" si="4"/>
        <v>0</v>
      </c>
      <c r="AH50" s="241">
        <f t="shared" si="4"/>
        <v>0</v>
      </c>
      <c r="AI50" s="241">
        <f t="shared" si="4"/>
        <v>0</v>
      </c>
      <c r="AJ50" s="241">
        <f t="shared" si="4"/>
        <v>0</v>
      </c>
      <c r="AK50" s="241">
        <f t="shared" si="4"/>
        <v>0</v>
      </c>
      <c r="AL50" s="241">
        <f t="shared" si="4"/>
        <v>0</v>
      </c>
      <c r="AM50" s="241">
        <f t="shared" si="4"/>
        <v>0</v>
      </c>
      <c r="AN50" s="241">
        <f t="shared" si="4"/>
        <v>0</v>
      </c>
      <c r="AO50" s="241">
        <f t="shared" si="4"/>
        <v>0</v>
      </c>
      <c r="AP50" s="241">
        <f t="shared" si="4"/>
        <v>0</v>
      </c>
      <c r="AR50" s="193"/>
      <c r="AS50" s="193"/>
    </row>
    <row r="51" spans="1:45" ht="16.5" thickBot="1" x14ac:dyDescent="0.25">
      <c r="B51" s="264">
        <v>2029</v>
      </c>
      <c r="C51" s="264">
        <f>B51+1</f>
        <v>2030</v>
      </c>
      <c r="D51" s="264">
        <f t="shared" ref="D51:M51" si="5">C51+1</f>
        <v>2031</v>
      </c>
      <c r="E51" s="264">
        <f t="shared" si="5"/>
        <v>2032</v>
      </c>
      <c r="F51" s="264">
        <f t="shared" si="5"/>
        <v>2033</v>
      </c>
      <c r="G51" s="264">
        <f t="shared" si="5"/>
        <v>2034</v>
      </c>
      <c r="H51" s="264">
        <f t="shared" si="5"/>
        <v>2035</v>
      </c>
      <c r="I51" s="264">
        <f t="shared" si="5"/>
        <v>2036</v>
      </c>
      <c r="J51" s="264">
        <f t="shared" si="5"/>
        <v>2037</v>
      </c>
      <c r="K51" s="264">
        <f t="shared" si="5"/>
        <v>2038</v>
      </c>
      <c r="L51" s="264">
        <f t="shared" si="5"/>
        <v>2039</v>
      </c>
      <c r="M51" s="264">
        <f t="shared" si="5"/>
        <v>2040</v>
      </c>
      <c r="N51" s="191">
        <v>2033</v>
      </c>
      <c r="O51" s="191">
        <v>2034</v>
      </c>
      <c r="P51" s="191">
        <v>2035</v>
      </c>
      <c r="Q51" s="191">
        <v>2036</v>
      </c>
      <c r="R51" s="191">
        <v>2037</v>
      </c>
      <c r="S51" s="191">
        <v>2038</v>
      </c>
      <c r="T51" s="191">
        <v>2039</v>
      </c>
      <c r="U51" s="191">
        <v>2040</v>
      </c>
      <c r="V51" s="191">
        <v>2041</v>
      </c>
      <c r="W51" s="191">
        <v>2042</v>
      </c>
      <c r="X51" s="191">
        <v>2043</v>
      </c>
      <c r="Y51" s="191">
        <v>2044</v>
      </c>
      <c r="Z51" s="191">
        <v>2045</v>
      </c>
      <c r="AA51" s="191">
        <v>2046</v>
      </c>
      <c r="AB51" s="191">
        <v>2047</v>
      </c>
      <c r="AC51" s="191">
        <v>2048</v>
      </c>
      <c r="AD51" s="191">
        <v>2049</v>
      </c>
      <c r="AE51" s="191">
        <v>2050</v>
      </c>
      <c r="AF51" s="191">
        <v>2051</v>
      </c>
      <c r="AG51" s="191">
        <v>2052</v>
      </c>
      <c r="AH51" s="191">
        <v>2053</v>
      </c>
      <c r="AI51" s="191">
        <v>2054</v>
      </c>
      <c r="AJ51" s="191">
        <v>2055</v>
      </c>
      <c r="AK51" s="191">
        <v>2056</v>
      </c>
      <c r="AL51" s="191">
        <v>2057</v>
      </c>
      <c r="AM51" s="191">
        <v>2058</v>
      </c>
      <c r="AN51" s="191">
        <v>2059</v>
      </c>
      <c r="AO51" s="191">
        <v>2060</v>
      </c>
      <c r="AP51" s="191">
        <v>2061</v>
      </c>
    </row>
    <row r="52" spans="1:45" x14ac:dyDescent="0.2">
      <c r="A52" s="242" t="s">
        <v>267</v>
      </c>
      <c r="B52" s="243">
        <f>B58</f>
        <v>1</v>
      </c>
      <c r="C52" s="243">
        <f t="shared" ref="C52:AO52" si="6">C58</f>
        <v>2</v>
      </c>
      <c r="D52" s="243">
        <f t="shared" si="6"/>
        <v>3</v>
      </c>
      <c r="E52" s="243">
        <f t="shared" si="6"/>
        <v>4</v>
      </c>
      <c r="F52" s="243">
        <f t="shared" si="6"/>
        <v>5</v>
      </c>
      <c r="G52" s="243">
        <f t="shared" si="6"/>
        <v>6</v>
      </c>
      <c r="H52" s="243">
        <f t="shared" si="6"/>
        <v>7</v>
      </c>
      <c r="I52" s="243">
        <f t="shared" si="6"/>
        <v>8</v>
      </c>
      <c r="J52" s="243">
        <f t="shared" si="6"/>
        <v>9</v>
      </c>
      <c r="K52" s="243">
        <f t="shared" si="6"/>
        <v>10</v>
      </c>
      <c r="L52" s="243">
        <f t="shared" si="6"/>
        <v>11</v>
      </c>
      <c r="M52" s="243">
        <f t="shared" si="6"/>
        <v>12</v>
      </c>
      <c r="N52" s="243">
        <f t="shared" si="6"/>
        <v>13</v>
      </c>
      <c r="O52" s="243">
        <f t="shared" si="6"/>
        <v>14</v>
      </c>
      <c r="P52" s="243">
        <f t="shared" si="6"/>
        <v>15</v>
      </c>
      <c r="Q52" s="243">
        <f t="shared" si="6"/>
        <v>16</v>
      </c>
      <c r="R52" s="243">
        <f t="shared" si="6"/>
        <v>17</v>
      </c>
      <c r="S52" s="243">
        <f t="shared" si="6"/>
        <v>18</v>
      </c>
      <c r="T52" s="243">
        <f t="shared" si="6"/>
        <v>19</v>
      </c>
      <c r="U52" s="243">
        <f t="shared" si="6"/>
        <v>20</v>
      </c>
      <c r="V52" s="243">
        <f t="shared" si="6"/>
        <v>21</v>
      </c>
      <c r="W52" s="243">
        <f t="shared" si="6"/>
        <v>22</v>
      </c>
      <c r="X52" s="243">
        <f t="shared" si="6"/>
        <v>23</v>
      </c>
      <c r="Y52" s="243">
        <f t="shared" si="6"/>
        <v>24</v>
      </c>
      <c r="Z52" s="243">
        <f t="shared" si="6"/>
        <v>25</v>
      </c>
      <c r="AA52" s="243">
        <f t="shared" si="6"/>
        <v>26</v>
      </c>
      <c r="AB52" s="243">
        <f t="shared" si="6"/>
        <v>27</v>
      </c>
      <c r="AC52" s="243">
        <f t="shared" si="6"/>
        <v>28</v>
      </c>
      <c r="AD52" s="243">
        <f t="shared" si="6"/>
        <v>29</v>
      </c>
      <c r="AE52" s="243">
        <f t="shared" si="6"/>
        <v>30</v>
      </c>
      <c r="AF52" s="243">
        <f t="shared" si="6"/>
        <v>31</v>
      </c>
      <c r="AG52" s="243">
        <f t="shared" si="6"/>
        <v>32</v>
      </c>
      <c r="AH52" s="243">
        <f t="shared" si="6"/>
        <v>33</v>
      </c>
      <c r="AI52" s="243">
        <f t="shared" si="6"/>
        <v>34</v>
      </c>
      <c r="AJ52" s="243">
        <f t="shared" si="6"/>
        <v>35</v>
      </c>
      <c r="AK52" s="243">
        <f t="shared" si="6"/>
        <v>36</v>
      </c>
      <c r="AL52" s="243">
        <f t="shared" si="6"/>
        <v>37</v>
      </c>
      <c r="AM52" s="243">
        <f t="shared" si="6"/>
        <v>38</v>
      </c>
      <c r="AN52" s="243">
        <f t="shared" si="6"/>
        <v>39</v>
      </c>
      <c r="AO52" s="243">
        <f t="shared" si="6"/>
        <v>40</v>
      </c>
      <c r="AP52" s="243">
        <f>AP58</f>
        <v>41</v>
      </c>
    </row>
    <row r="53" spans="1:45" x14ac:dyDescent="0.2">
      <c r="A53" s="244" t="s">
        <v>266</v>
      </c>
      <c r="B53" s="245">
        <v>0</v>
      </c>
      <c r="C53" s="245">
        <f t="shared" ref="C53:AP53" si="7">B53+B54-B55</f>
        <v>0</v>
      </c>
      <c r="D53" s="245">
        <f t="shared" si="7"/>
        <v>0</v>
      </c>
      <c r="E53" s="245">
        <f t="shared" si="7"/>
        <v>0</v>
      </c>
      <c r="F53" s="245">
        <f t="shared" si="7"/>
        <v>0</v>
      </c>
      <c r="G53" s="245">
        <f t="shared" si="7"/>
        <v>0</v>
      </c>
      <c r="H53" s="245">
        <f t="shared" si="7"/>
        <v>0</v>
      </c>
      <c r="I53" s="245">
        <f t="shared" si="7"/>
        <v>0</v>
      </c>
      <c r="J53" s="245">
        <f t="shared" si="7"/>
        <v>0</v>
      </c>
      <c r="K53" s="245">
        <f t="shared" si="7"/>
        <v>0</v>
      </c>
      <c r="L53" s="245">
        <f t="shared" si="7"/>
        <v>0</v>
      </c>
      <c r="M53" s="245">
        <f t="shared" si="7"/>
        <v>0</v>
      </c>
      <c r="N53" s="245">
        <f t="shared" si="7"/>
        <v>0</v>
      </c>
      <c r="O53" s="245">
        <f t="shared" si="7"/>
        <v>0</v>
      </c>
      <c r="P53" s="245">
        <f t="shared" si="7"/>
        <v>0</v>
      </c>
      <c r="Q53" s="245">
        <f t="shared" si="7"/>
        <v>0</v>
      </c>
      <c r="R53" s="245">
        <f t="shared" si="7"/>
        <v>0</v>
      </c>
      <c r="S53" s="245">
        <f t="shared" si="7"/>
        <v>0</v>
      </c>
      <c r="T53" s="245">
        <f t="shared" si="7"/>
        <v>0</v>
      </c>
      <c r="U53" s="245">
        <f t="shared" si="7"/>
        <v>0</v>
      </c>
      <c r="V53" s="245">
        <f t="shared" si="7"/>
        <v>0</v>
      </c>
      <c r="W53" s="245">
        <f t="shared" si="7"/>
        <v>0</v>
      </c>
      <c r="X53" s="245">
        <f t="shared" si="7"/>
        <v>0</v>
      </c>
      <c r="Y53" s="245">
        <f t="shared" si="7"/>
        <v>0</v>
      </c>
      <c r="Z53" s="245">
        <f t="shared" si="7"/>
        <v>0</v>
      </c>
      <c r="AA53" s="245">
        <f t="shared" si="7"/>
        <v>0</v>
      </c>
      <c r="AB53" s="245">
        <f t="shared" si="7"/>
        <v>0</v>
      </c>
      <c r="AC53" s="245">
        <f t="shared" si="7"/>
        <v>0</v>
      </c>
      <c r="AD53" s="245">
        <f t="shared" si="7"/>
        <v>0</v>
      </c>
      <c r="AE53" s="245">
        <f t="shared" si="7"/>
        <v>0</v>
      </c>
      <c r="AF53" s="245">
        <f t="shared" si="7"/>
        <v>0</v>
      </c>
      <c r="AG53" s="245">
        <f t="shared" si="7"/>
        <v>0</v>
      </c>
      <c r="AH53" s="245">
        <f t="shared" si="7"/>
        <v>0</v>
      </c>
      <c r="AI53" s="245">
        <f t="shared" si="7"/>
        <v>0</v>
      </c>
      <c r="AJ53" s="245">
        <f t="shared" si="7"/>
        <v>0</v>
      </c>
      <c r="AK53" s="245">
        <f t="shared" si="7"/>
        <v>0</v>
      </c>
      <c r="AL53" s="245">
        <f t="shared" si="7"/>
        <v>0</v>
      </c>
      <c r="AM53" s="245">
        <f t="shared" si="7"/>
        <v>0</v>
      </c>
      <c r="AN53" s="245">
        <f t="shared" si="7"/>
        <v>0</v>
      </c>
      <c r="AO53" s="245">
        <f t="shared" si="7"/>
        <v>0</v>
      </c>
      <c r="AP53" s="245">
        <f t="shared" si="7"/>
        <v>0</v>
      </c>
    </row>
    <row r="54" spans="1:45" x14ac:dyDescent="0.2">
      <c r="A54" s="244" t="s">
        <v>265</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264</v>
      </c>
      <c r="B55" s="245">
        <f>$B$54/$B$40</f>
        <v>0</v>
      </c>
      <c r="C55" s="245">
        <f t="shared" ref="C55:AP55" si="8">IF(ROUND(C53,1)=0,0,B55+C54/$B$40)</f>
        <v>0</v>
      </c>
      <c r="D55" s="245">
        <f t="shared" si="8"/>
        <v>0</v>
      </c>
      <c r="E55" s="245">
        <f t="shared" si="8"/>
        <v>0</v>
      </c>
      <c r="F55" s="245">
        <f t="shared" si="8"/>
        <v>0</v>
      </c>
      <c r="G55" s="245">
        <f t="shared" si="8"/>
        <v>0</v>
      </c>
      <c r="H55" s="245">
        <f t="shared" si="8"/>
        <v>0</v>
      </c>
      <c r="I55" s="245">
        <f t="shared" si="8"/>
        <v>0</v>
      </c>
      <c r="J55" s="245">
        <f t="shared" si="8"/>
        <v>0</v>
      </c>
      <c r="K55" s="245">
        <f t="shared" si="8"/>
        <v>0</v>
      </c>
      <c r="L55" s="245">
        <f t="shared" si="8"/>
        <v>0</v>
      </c>
      <c r="M55" s="245">
        <f t="shared" si="8"/>
        <v>0</v>
      </c>
      <c r="N55" s="245">
        <f t="shared" si="8"/>
        <v>0</v>
      </c>
      <c r="O55" s="245">
        <f t="shared" si="8"/>
        <v>0</v>
      </c>
      <c r="P55" s="245">
        <f t="shared" si="8"/>
        <v>0</v>
      </c>
      <c r="Q55" s="245">
        <f t="shared" si="8"/>
        <v>0</v>
      </c>
      <c r="R55" s="245">
        <f t="shared" si="8"/>
        <v>0</v>
      </c>
      <c r="S55" s="245">
        <f t="shared" si="8"/>
        <v>0</v>
      </c>
      <c r="T55" s="245">
        <f t="shared" si="8"/>
        <v>0</v>
      </c>
      <c r="U55" s="245">
        <f t="shared" si="8"/>
        <v>0</v>
      </c>
      <c r="V55" s="245">
        <f t="shared" si="8"/>
        <v>0</v>
      </c>
      <c r="W55" s="245">
        <f t="shared" si="8"/>
        <v>0</v>
      </c>
      <c r="X55" s="245">
        <f t="shared" si="8"/>
        <v>0</v>
      </c>
      <c r="Y55" s="245">
        <f t="shared" si="8"/>
        <v>0</v>
      </c>
      <c r="Z55" s="245">
        <f t="shared" si="8"/>
        <v>0</v>
      </c>
      <c r="AA55" s="245">
        <f t="shared" si="8"/>
        <v>0</v>
      </c>
      <c r="AB55" s="245">
        <f t="shared" si="8"/>
        <v>0</v>
      </c>
      <c r="AC55" s="245">
        <f t="shared" si="8"/>
        <v>0</v>
      </c>
      <c r="AD55" s="245">
        <f t="shared" si="8"/>
        <v>0</v>
      </c>
      <c r="AE55" s="245">
        <f t="shared" si="8"/>
        <v>0</v>
      </c>
      <c r="AF55" s="245">
        <f t="shared" si="8"/>
        <v>0</v>
      </c>
      <c r="AG55" s="245">
        <f t="shared" si="8"/>
        <v>0</v>
      </c>
      <c r="AH55" s="245">
        <f t="shared" si="8"/>
        <v>0</v>
      </c>
      <c r="AI55" s="245">
        <f t="shared" si="8"/>
        <v>0</v>
      </c>
      <c r="AJ55" s="245">
        <f t="shared" si="8"/>
        <v>0</v>
      </c>
      <c r="AK55" s="245">
        <f t="shared" si="8"/>
        <v>0</v>
      </c>
      <c r="AL55" s="245">
        <f t="shared" si="8"/>
        <v>0</v>
      </c>
      <c r="AM55" s="245">
        <f t="shared" si="8"/>
        <v>0</v>
      </c>
      <c r="AN55" s="245">
        <f t="shared" si="8"/>
        <v>0</v>
      </c>
      <c r="AO55" s="245">
        <f t="shared" si="8"/>
        <v>0</v>
      </c>
      <c r="AP55" s="245">
        <f t="shared" si="8"/>
        <v>0</v>
      </c>
    </row>
    <row r="56" spans="1:45" ht="16.5" thickBot="1" x14ac:dyDescent="0.25">
      <c r="A56" s="246" t="s">
        <v>263</v>
      </c>
      <c r="B56" s="247">
        <f t="shared" ref="B56:AP56" si="9">AVERAGE(SUM(B53:B54),(SUM(B53:B54)-B55))*$B$42</f>
        <v>0</v>
      </c>
      <c r="C56" s="247">
        <f t="shared" si="9"/>
        <v>0</v>
      </c>
      <c r="D56" s="247">
        <f t="shared" si="9"/>
        <v>0</v>
      </c>
      <c r="E56" s="247">
        <f t="shared" si="9"/>
        <v>0</v>
      </c>
      <c r="F56" s="247">
        <f t="shared" si="9"/>
        <v>0</v>
      </c>
      <c r="G56" s="247">
        <f t="shared" si="9"/>
        <v>0</v>
      </c>
      <c r="H56" s="247">
        <f t="shared" si="9"/>
        <v>0</v>
      </c>
      <c r="I56" s="247">
        <f t="shared" si="9"/>
        <v>0</v>
      </c>
      <c r="J56" s="247">
        <f t="shared" si="9"/>
        <v>0</v>
      </c>
      <c r="K56" s="247">
        <f t="shared" si="9"/>
        <v>0</v>
      </c>
      <c r="L56" s="247">
        <f t="shared" si="9"/>
        <v>0</v>
      </c>
      <c r="M56" s="247">
        <f t="shared" si="9"/>
        <v>0</v>
      </c>
      <c r="N56" s="247">
        <f t="shared" si="9"/>
        <v>0</v>
      </c>
      <c r="O56" s="247">
        <f t="shared" si="9"/>
        <v>0</v>
      </c>
      <c r="P56" s="247">
        <f t="shared" si="9"/>
        <v>0</v>
      </c>
      <c r="Q56" s="247">
        <f t="shared" si="9"/>
        <v>0</v>
      </c>
      <c r="R56" s="247">
        <f t="shared" si="9"/>
        <v>0</v>
      </c>
      <c r="S56" s="247">
        <f t="shared" si="9"/>
        <v>0</v>
      </c>
      <c r="T56" s="247">
        <f t="shared" si="9"/>
        <v>0</v>
      </c>
      <c r="U56" s="247">
        <f t="shared" si="9"/>
        <v>0</v>
      </c>
      <c r="V56" s="247">
        <f t="shared" si="9"/>
        <v>0</v>
      </c>
      <c r="W56" s="247">
        <f t="shared" si="9"/>
        <v>0</v>
      </c>
      <c r="X56" s="247">
        <f t="shared" si="9"/>
        <v>0</v>
      </c>
      <c r="Y56" s="247">
        <f t="shared" si="9"/>
        <v>0</v>
      </c>
      <c r="Z56" s="247">
        <f t="shared" si="9"/>
        <v>0</v>
      </c>
      <c r="AA56" s="247">
        <f t="shared" si="9"/>
        <v>0</v>
      </c>
      <c r="AB56" s="247">
        <f t="shared" si="9"/>
        <v>0</v>
      </c>
      <c r="AC56" s="247">
        <f t="shared" si="9"/>
        <v>0</v>
      </c>
      <c r="AD56" s="247">
        <f t="shared" si="9"/>
        <v>0</v>
      </c>
      <c r="AE56" s="247">
        <f t="shared" si="9"/>
        <v>0</v>
      </c>
      <c r="AF56" s="247">
        <f t="shared" si="9"/>
        <v>0</v>
      </c>
      <c r="AG56" s="247">
        <f t="shared" si="9"/>
        <v>0</v>
      </c>
      <c r="AH56" s="247">
        <f t="shared" si="9"/>
        <v>0</v>
      </c>
      <c r="AI56" s="247">
        <f t="shared" si="9"/>
        <v>0</v>
      </c>
      <c r="AJ56" s="247">
        <f t="shared" si="9"/>
        <v>0</v>
      </c>
      <c r="AK56" s="247">
        <f t="shared" si="9"/>
        <v>0</v>
      </c>
      <c r="AL56" s="247">
        <f t="shared" si="9"/>
        <v>0</v>
      </c>
      <c r="AM56" s="247">
        <f t="shared" si="9"/>
        <v>0</v>
      </c>
      <c r="AN56" s="247">
        <f t="shared" si="9"/>
        <v>0</v>
      </c>
      <c r="AO56" s="247">
        <f t="shared" si="9"/>
        <v>0</v>
      </c>
      <c r="AP56" s="247">
        <f t="shared" si="9"/>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2"/>
      <c r="AR57" s="192"/>
      <c r="AS57" s="192"/>
    </row>
    <row r="58" spans="1:45" x14ac:dyDescent="0.2">
      <c r="A58" s="242" t="s">
        <v>432</v>
      </c>
      <c r="B58" s="243">
        <v>1</v>
      </c>
      <c r="C58" s="243">
        <f>B58+1</f>
        <v>2</v>
      </c>
      <c r="D58" s="243">
        <f t="shared" ref="D58:AP58" si="10">C58+1</f>
        <v>3</v>
      </c>
      <c r="E58" s="243">
        <f t="shared" si="10"/>
        <v>4</v>
      </c>
      <c r="F58" s="243">
        <f t="shared" si="10"/>
        <v>5</v>
      </c>
      <c r="G58" s="243">
        <f t="shared" si="10"/>
        <v>6</v>
      </c>
      <c r="H58" s="243">
        <f t="shared" si="10"/>
        <v>7</v>
      </c>
      <c r="I58" s="243">
        <f t="shared" si="10"/>
        <v>8</v>
      </c>
      <c r="J58" s="243">
        <f t="shared" si="10"/>
        <v>9</v>
      </c>
      <c r="K58" s="243">
        <f t="shared" si="10"/>
        <v>10</v>
      </c>
      <c r="L58" s="243">
        <f t="shared" si="10"/>
        <v>11</v>
      </c>
      <c r="M58" s="243">
        <f t="shared" si="10"/>
        <v>12</v>
      </c>
      <c r="N58" s="243">
        <f t="shared" si="10"/>
        <v>13</v>
      </c>
      <c r="O58" s="243">
        <f t="shared" si="10"/>
        <v>14</v>
      </c>
      <c r="P58" s="243">
        <f t="shared" si="10"/>
        <v>15</v>
      </c>
      <c r="Q58" s="243">
        <f t="shared" si="10"/>
        <v>16</v>
      </c>
      <c r="R58" s="243">
        <f t="shared" si="10"/>
        <v>17</v>
      </c>
      <c r="S58" s="243">
        <f t="shared" si="10"/>
        <v>18</v>
      </c>
      <c r="T58" s="243">
        <f t="shared" si="10"/>
        <v>19</v>
      </c>
      <c r="U58" s="243">
        <f t="shared" si="10"/>
        <v>20</v>
      </c>
      <c r="V58" s="243">
        <f t="shared" si="10"/>
        <v>21</v>
      </c>
      <c r="W58" s="243">
        <f t="shared" si="10"/>
        <v>22</v>
      </c>
      <c r="X58" s="243">
        <f t="shared" si="10"/>
        <v>23</v>
      </c>
      <c r="Y58" s="243">
        <f t="shared" si="10"/>
        <v>24</v>
      </c>
      <c r="Z58" s="243">
        <f t="shared" si="10"/>
        <v>25</v>
      </c>
      <c r="AA58" s="243">
        <f t="shared" si="10"/>
        <v>26</v>
      </c>
      <c r="AB58" s="243">
        <f t="shared" si="10"/>
        <v>27</v>
      </c>
      <c r="AC58" s="243">
        <f t="shared" si="10"/>
        <v>28</v>
      </c>
      <c r="AD58" s="243">
        <f t="shared" si="10"/>
        <v>29</v>
      </c>
      <c r="AE58" s="243">
        <f t="shared" si="10"/>
        <v>30</v>
      </c>
      <c r="AF58" s="243">
        <f t="shared" si="10"/>
        <v>31</v>
      </c>
      <c r="AG58" s="243">
        <f t="shared" si="10"/>
        <v>32</v>
      </c>
      <c r="AH58" s="243">
        <f t="shared" si="10"/>
        <v>33</v>
      </c>
      <c r="AI58" s="243">
        <f t="shared" si="10"/>
        <v>34</v>
      </c>
      <c r="AJ58" s="243">
        <f t="shared" si="10"/>
        <v>35</v>
      </c>
      <c r="AK58" s="243">
        <f t="shared" si="10"/>
        <v>36</v>
      </c>
      <c r="AL58" s="243">
        <f t="shared" si="10"/>
        <v>37</v>
      </c>
      <c r="AM58" s="243">
        <f t="shared" si="10"/>
        <v>38</v>
      </c>
      <c r="AN58" s="243">
        <f t="shared" si="10"/>
        <v>39</v>
      </c>
      <c r="AO58" s="243">
        <f t="shared" si="10"/>
        <v>40</v>
      </c>
      <c r="AP58" s="243">
        <f t="shared" si="10"/>
        <v>41</v>
      </c>
    </row>
    <row r="59" spans="1:45" ht="14.25" x14ac:dyDescent="0.2">
      <c r="A59" s="251" t="s">
        <v>262</v>
      </c>
      <c r="B59" s="252">
        <f>B50*$B$28</f>
        <v>0</v>
      </c>
      <c r="C59" s="252">
        <f>C50*$B$28</f>
        <v>0</v>
      </c>
      <c r="D59" s="252">
        <f t="shared" ref="D59:AP59" si="11">D50*$B$28</f>
        <v>0</v>
      </c>
      <c r="E59" s="252">
        <f t="shared" si="11"/>
        <v>0</v>
      </c>
      <c r="F59" s="252">
        <f t="shared" si="11"/>
        <v>0</v>
      </c>
      <c r="G59" s="252">
        <f>G50*$B$28</f>
        <v>0</v>
      </c>
      <c r="H59" s="252">
        <f t="shared" si="11"/>
        <v>0</v>
      </c>
      <c r="I59" s="252">
        <f t="shared" si="11"/>
        <v>0</v>
      </c>
      <c r="J59" s="252">
        <f t="shared" si="11"/>
        <v>0</v>
      </c>
      <c r="K59" s="252">
        <f t="shared" si="11"/>
        <v>0</v>
      </c>
      <c r="L59" s="252">
        <f t="shared" si="11"/>
        <v>0</v>
      </c>
      <c r="M59" s="252">
        <f t="shared" si="11"/>
        <v>0</v>
      </c>
      <c r="N59" s="252">
        <f t="shared" si="11"/>
        <v>0</v>
      </c>
      <c r="O59" s="252">
        <f t="shared" si="11"/>
        <v>0</v>
      </c>
      <c r="P59" s="252">
        <f t="shared" si="11"/>
        <v>0</v>
      </c>
      <c r="Q59" s="252">
        <f t="shared" si="11"/>
        <v>0</v>
      </c>
      <c r="R59" s="252">
        <f t="shared" si="11"/>
        <v>0</v>
      </c>
      <c r="S59" s="252">
        <f t="shared" si="11"/>
        <v>0</v>
      </c>
      <c r="T59" s="252">
        <f t="shared" si="11"/>
        <v>0</v>
      </c>
      <c r="U59" s="252">
        <f t="shared" si="11"/>
        <v>0</v>
      </c>
      <c r="V59" s="252">
        <f t="shared" si="11"/>
        <v>0</v>
      </c>
      <c r="W59" s="252">
        <f t="shared" si="11"/>
        <v>0</v>
      </c>
      <c r="X59" s="252">
        <f t="shared" si="11"/>
        <v>0</v>
      </c>
      <c r="Y59" s="252">
        <f t="shared" si="11"/>
        <v>0</v>
      </c>
      <c r="Z59" s="252">
        <f t="shared" si="11"/>
        <v>0</v>
      </c>
      <c r="AA59" s="252">
        <f t="shared" si="11"/>
        <v>0</v>
      </c>
      <c r="AB59" s="252">
        <f t="shared" si="11"/>
        <v>0</v>
      </c>
      <c r="AC59" s="252">
        <f t="shared" si="11"/>
        <v>0</v>
      </c>
      <c r="AD59" s="252">
        <f t="shared" si="11"/>
        <v>0</v>
      </c>
      <c r="AE59" s="252">
        <f t="shared" si="11"/>
        <v>0</v>
      </c>
      <c r="AF59" s="252">
        <f t="shared" si="11"/>
        <v>0</v>
      </c>
      <c r="AG59" s="252">
        <f t="shared" si="11"/>
        <v>0</v>
      </c>
      <c r="AH59" s="252">
        <f t="shared" si="11"/>
        <v>0</v>
      </c>
      <c r="AI59" s="252">
        <f t="shared" si="11"/>
        <v>0</v>
      </c>
      <c r="AJ59" s="252">
        <f t="shared" si="11"/>
        <v>0</v>
      </c>
      <c r="AK59" s="252">
        <f t="shared" si="11"/>
        <v>0</v>
      </c>
      <c r="AL59" s="252">
        <f t="shared" si="11"/>
        <v>0</v>
      </c>
      <c r="AM59" s="252">
        <f t="shared" si="11"/>
        <v>0</v>
      </c>
      <c r="AN59" s="252">
        <f t="shared" si="11"/>
        <v>0</v>
      </c>
      <c r="AO59" s="252">
        <f t="shared" si="11"/>
        <v>0</v>
      </c>
      <c r="AP59" s="252">
        <f t="shared" si="11"/>
        <v>0</v>
      </c>
    </row>
    <row r="60" spans="1:45" x14ac:dyDescent="0.2">
      <c r="A60" s="244" t="s">
        <v>261</v>
      </c>
      <c r="B60" s="245">
        <f t="shared" ref="B60:AP60" si="12">SUM(B61:B65)</f>
        <v>0</v>
      </c>
      <c r="C60" s="245">
        <f t="shared" si="12"/>
        <v>0</v>
      </c>
      <c r="D60" s="245">
        <f>SUM(D61:D65)</f>
        <v>0</v>
      </c>
      <c r="E60" s="245">
        <f>SUM(E61:E65)</f>
        <v>0</v>
      </c>
      <c r="F60" s="245">
        <f t="shared" si="12"/>
        <v>0</v>
      </c>
      <c r="G60" s="245">
        <f t="shared" si="12"/>
        <v>0</v>
      </c>
      <c r="H60" s="245">
        <f t="shared" si="12"/>
        <v>-1130.2554783714329</v>
      </c>
      <c r="I60" s="245">
        <f t="shared" si="12"/>
        <v>0</v>
      </c>
      <c r="J60" s="245">
        <f t="shared" si="12"/>
        <v>0</v>
      </c>
      <c r="K60" s="245">
        <f t="shared" si="12"/>
        <v>0</v>
      </c>
      <c r="L60" s="245">
        <f t="shared" si="12"/>
        <v>-1351.9805651982529</v>
      </c>
      <c r="M60" s="245">
        <f t="shared" si="12"/>
        <v>-1413.9006873793273</v>
      </c>
      <c r="N60" s="245">
        <f t="shared" si="12"/>
        <v>-1478.6567242396616</v>
      </c>
      <c r="O60" s="245">
        <f t="shared" si="12"/>
        <v>-1546.378559438795</v>
      </c>
      <c r="P60" s="245">
        <f t="shared" si="12"/>
        <v>-1617.2020252514144</v>
      </c>
      <c r="Q60" s="245">
        <f t="shared" si="12"/>
        <v>-1691.2691750113406</v>
      </c>
      <c r="R60" s="245">
        <f t="shared" si="12"/>
        <v>-1768.7285680333332</v>
      </c>
      <c r="S60" s="245">
        <f t="shared" si="12"/>
        <v>-1849.7355675841893</v>
      </c>
      <c r="T60" s="245">
        <f t="shared" si="12"/>
        <v>-1934.4526525007886</v>
      </c>
      <c r="U60" s="245">
        <f t="shared" si="12"/>
        <v>-2023.0497430801106</v>
      </c>
      <c r="V60" s="245">
        <f t="shared" si="12"/>
        <v>-2115.7045418948724</v>
      </c>
      <c r="W60" s="245">
        <f t="shared" si="12"/>
        <v>-2212.6028902183743</v>
      </c>
      <c r="X60" s="245">
        <f t="shared" si="12"/>
        <v>-2313.9391407734479</v>
      </c>
      <c r="Y60" s="245">
        <f t="shared" si="12"/>
        <v>-2419.9165475531472</v>
      </c>
      <c r="Z60" s="245">
        <f t="shared" si="12"/>
        <v>-2530.7476734950519</v>
      </c>
      <c r="AA60" s="245">
        <f t="shared" si="12"/>
        <v>-2646.6548168268828</v>
      </c>
      <c r="AB60" s="245">
        <f t="shared" si="12"/>
        <v>-2767.8704569385577</v>
      </c>
      <c r="AC60" s="245">
        <f t="shared" si="12"/>
        <v>-2894.637720674993</v>
      </c>
      <c r="AD60" s="245">
        <f t="shared" si="12"/>
        <v>-3027.2108699849168</v>
      </c>
      <c r="AE60" s="245">
        <f t="shared" si="12"/>
        <v>-3165.8558119037798</v>
      </c>
      <c r="AF60" s="245">
        <f t="shared" si="12"/>
        <v>-3310.8506318936679</v>
      </c>
      <c r="AG60" s="245">
        <f t="shared" si="12"/>
        <v>-3462.486151609945</v>
      </c>
      <c r="AH60" s="245">
        <f t="shared" si="12"/>
        <v>-3621.0665122133742</v>
      </c>
      <c r="AI60" s="245">
        <f t="shared" si="12"/>
        <v>-3786.9097843976688</v>
      </c>
      <c r="AJ60" s="245">
        <f t="shared" si="12"/>
        <v>-3960.3486063560495</v>
      </c>
      <c r="AK60" s="245">
        <f t="shared" si="12"/>
        <v>-4141.730850966389</v>
      </c>
      <c r="AL60" s="245">
        <f t="shared" si="12"/>
        <v>-4331.4203235331479</v>
      </c>
      <c r="AM60" s="245">
        <f t="shared" si="12"/>
        <v>-826.10913000000016</v>
      </c>
      <c r="AN60" s="245">
        <f t="shared" si="12"/>
        <v>-826.10913000000016</v>
      </c>
      <c r="AO60" s="245">
        <f t="shared" si="12"/>
        <v>-826.10913000000016</v>
      </c>
      <c r="AP60" s="245">
        <f t="shared" si="12"/>
        <v>-826.10913000000016</v>
      </c>
    </row>
    <row r="61" spans="1:45" x14ac:dyDescent="0.2">
      <c r="A61" s="253" t="s">
        <v>260</v>
      </c>
      <c r="B61" s="245"/>
      <c r="C61" s="245">
        <f>-IF(C$47&lt;=$B$30,0,$B$29*(1+C$49)*$B$28)</f>
        <v>0</v>
      </c>
      <c r="D61" s="245">
        <f>-IF(D$47&lt;=$B$30,0,$B$29*(1+D$49)*$B$28)</f>
        <v>0</v>
      </c>
      <c r="E61" s="245">
        <f>-IF(E$47&lt;=$B$30,0,$B$29*(1+E$49)*$B$28)</f>
        <v>0</v>
      </c>
      <c r="F61" s="245">
        <f>-IF(F$47&lt;=$B$30,0,$B$29*(1+F$49)*$B$28)</f>
        <v>0</v>
      </c>
      <c r="G61" s="245">
        <f t="shared" ref="G61:AP61" si="13">-IF(G$47&lt;=$B$30,0,$B$29*(1+G$49)*$B$28)</f>
        <v>0</v>
      </c>
      <c r="H61" s="245">
        <f t="shared" si="13"/>
        <v>-1130.2554783714329</v>
      </c>
      <c r="I61" s="245"/>
      <c r="J61" s="245"/>
      <c r="K61" s="245"/>
      <c r="L61" s="245">
        <f t="shared" si="13"/>
        <v>-1351.9805651982529</v>
      </c>
      <c r="M61" s="245">
        <f t="shared" si="13"/>
        <v>-1413.9006873793273</v>
      </c>
      <c r="N61" s="245">
        <f t="shared" si="13"/>
        <v>-1478.6567242396616</v>
      </c>
      <c r="O61" s="245">
        <f t="shared" si="13"/>
        <v>-1546.378559438795</v>
      </c>
      <c r="P61" s="245">
        <f t="shared" si="13"/>
        <v>-1617.2020252514144</v>
      </c>
      <c r="Q61" s="245">
        <f t="shared" si="13"/>
        <v>-1691.2691750113406</v>
      </c>
      <c r="R61" s="245">
        <f t="shared" si="13"/>
        <v>-1768.7285680333332</v>
      </c>
      <c r="S61" s="245">
        <f t="shared" si="13"/>
        <v>-1849.7355675841893</v>
      </c>
      <c r="T61" s="245">
        <f t="shared" si="13"/>
        <v>-1934.4526525007886</v>
      </c>
      <c r="U61" s="245">
        <f t="shared" si="13"/>
        <v>-2023.0497430801106</v>
      </c>
      <c r="V61" s="245">
        <f t="shared" si="13"/>
        <v>-2115.7045418948724</v>
      </c>
      <c r="W61" s="245">
        <f t="shared" si="13"/>
        <v>-2212.6028902183743</v>
      </c>
      <c r="X61" s="245">
        <f t="shared" si="13"/>
        <v>-2313.9391407734479</v>
      </c>
      <c r="Y61" s="245">
        <f t="shared" si="13"/>
        <v>-2419.9165475531472</v>
      </c>
      <c r="Z61" s="245">
        <f t="shared" si="13"/>
        <v>-2530.7476734950519</v>
      </c>
      <c r="AA61" s="245">
        <f t="shared" si="13"/>
        <v>-2646.6548168268828</v>
      </c>
      <c r="AB61" s="245">
        <f t="shared" si="13"/>
        <v>-2767.8704569385577</v>
      </c>
      <c r="AC61" s="245">
        <f t="shared" si="13"/>
        <v>-2894.637720674993</v>
      </c>
      <c r="AD61" s="245">
        <f t="shared" si="13"/>
        <v>-3027.2108699849168</v>
      </c>
      <c r="AE61" s="245">
        <f t="shared" si="13"/>
        <v>-3165.8558119037798</v>
      </c>
      <c r="AF61" s="245">
        <f t="shared" si="13"/>
        <v>-3310.8506318936679</v>
      </c>
      <c r="AG61" s="245">
        <f t="shared" si="13"/>
        <v>-3462.486151609945</v>
      </c>
      <c r="AH61" s="245">
        <f t="shared" si="13"/>
        <v>-3621.0665122133742</v>
      </c>
      <c r="AI61" s="245">
        <f t="shared" si="13"/>
        <v>-3786.9097843976688</v>
      </c>
      <c r="AJ61" s="245">
        <f t="shared" si="13"/>
        <v>-3960.3486063560495</v>
      </c>
      <c r="AK61" s="245">
        <f t="shared" si="13"/>
        <v>-4141.730850966389</v>
      </c>
      <c r="AL61" s="245">
        <f t="shared" si="13"/>
        <v>-4331.4203235331479</v>
      </c>
      <c r="AM61" s="245">
        <f t="shared" si="13"/>
        <v>-826.10913000000016</v>
      </c>
      <c r="AN61" s="245">
        <f t="shared" si="13"/>
        <v>-826.10913000000016</v>
      </c>
      <c r="AO61" s="245">
        <f t="shared" si="13"/>
        <v>-826.10913000000016</v>
      </c>
      <c r="AP61" s="245">
        <f t="shared" si="13"/>
        <v>-826.10913000000016</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429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429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546</v>
      </c>
      <c r="B65" s="245">
        <v>0</v>
      </c>
      <c r="C65" s="245">
        <v>0</v>
      </c>
      <c r="D65" s="245">
        <v>0</v>
      </c>
      <c r="E65" s="245">
        <v>0</v>
      </c>
      <c r="F65" s="245">
        <v>0</v>
      </c>
      <c r="G65" s="245">
        <v>0</v>
      </c>
      <c r="H65" s="245">
        <v>0</v>
      </c>
      <c r="I65" s="245">
        <v>0</v>
      </c>
      <c r="J65" s="245">
        <v>0</v>
      </c>
      <c r="K65" s="245">
        <v>0</v>
      </c>
      <c r="L65" s="245">
        <v>0</v>
      </c>
      <c r="M65" s="245">
        <v>0</v>
      </c>
      <c r="N65" s="245">
        <v>0</v>
      </c>
      <c r="O65" s="245">
        <v>0</v>
      </c>
      <c r="P65" s="245">
        <v>0</v>
      </c>
      <c r="Q65" s="245">
        <v>0</v>
      </c>
      <c r="R65" s="245">
        <v>0</v>
      </c>
      <c r="S65" s="245">
        <v>0</v>
      </c>
      <c r="T65" s="245">
        <v>0</v>
      </c>
      <c r="U65" s="245">
        <v>0</v>
      </c>
      <c r="V65" s="245">
        <v>0</v>
      </c>
      <c r="W65" s="245">
        <v>0</v>
      </c>
      <c r="X65" s="245">
        <v>0</v>
      </c>
      <c r="Y65" s="245">
        <v>0</v>
      </c>
      <c r="Z65" s="245">
        <v>0</v>
      </c>
      <c r="AA65" s="245">
        <v>0</v>
      </c>
      <c r="AB65" s="245">
        <v>0</v>
      </c>
      <c r="AC65" s="245">
        <v>0</v>
      </c>
      <c r="AD65" s="245">
        <v>0</v>
      </c>
      <c r="AE65" s="245">
        <v>0</v>
      </c>
      <c r="AF65" s="245">
        <v>0</v>
      </c>
      <c r="AG65" s="245">
        <v>0</v>
      </c>
      <c r="AH65" s="245">
        <v>0</v>
      </c>
      <c r="AI65" s="245">
        <v>0</v>
      </c>
      <c r="AJ65" s="245">
        <v>0</v>
      </c>
      <c r="AK65" s="245">
        <v>0</v>
      </c>
      <c r="AL65" s="245">
        <v>0</v>
      </c>
      <c r="AM65" s="245">
        <v>0</v>
      </c>
      <c r="AN65" s="245">
        <v>0</v>
      </c>
      <c r="AO65" s="245">
        <v>0</v>
      </c>
      <c r="AP65" s="245">
        <v>0</v>
      </c>
    </row>
    <row r="66" spans="1:45" ht="28.5" x14ac:dyDescent="0.2">
      <c r="A66" s="254" t="s">
        <v>547</v>
      </c>
      <c r="B66" s="252">
        <f t="shared" ref="B66:AO66" si="14">B59+B60</f>
        <v>0</v>
      </c>
      <c r="C66" s="252">
        <f t="shared" si="14"/>
        <v>0</v>
      </c>
      <c r="D66" s="252">
        <f t="shared" si="14"/>
        <v>0</v>
      </c>
      <c r="E66" s="252">
        <f t="shared" si="14"/>
        <v>0</v>
      </c>
      <c r="F66" s="252">
        <f t="shared" si="14"/>
        <v>0</v>
      </c>
      <c r="G66" s="252">
        <f t="shared" si="14"/>
        <v>0</v>
      </c>
      <c r="H66" s="252">
        <f t="shared" si="14"/>
        <v>-1130.2554783714329</v>
      </c>
      <c r="I66" s="252">
        <f t="shared" si="14"/>
        <v>0</v>
      </c>
      <c r="J66" s="252">
        <f t="shared" si="14"/>
        <v>0</v>
      </c>
      <c r="K66" s="252">
        <f t="shared" si="14"/>
        <v>0</v>
      </c>
      <c r="L66" s="252">
        <f t="shared" si="14"/>
        <v>-1351.9805651982529</v>
      </c>
      <c r="M66" s="252">
        <f t="shared" si="14"/>
        <v>-1413.9006873793273</v>
      </c>
      <c r="N66" s="252">
        <f t="shared" si="14"/>
        <v>-1478.6567242396616</v>
      </c>
      <c r="O66" s="252">
        <f t="shared" si="14"/>
        <v>-1546.378559438795</v>
      </c>
      <c r="P66" s="252">
        <f t="shared" si="14"/>
        <v>-1617.2020252514144</v>
      </c>
      <c r="Q66" s="252">
        <f t="shared" si="14"/>
        <v>-1691.2691750113406</v>
      </c>
      <c r="R66" s="252">
        <f t="shared" si="14"/>
        <v>-1768.7285680333332</v>
      </c>
      <c r="S66" s="252">
        <f t="shared" si="14"/>
        <v>-1849.7355675841893</v>
      </c>
      <c r="T66" s="252">
        <f t="shared" si="14"/>
        <v>-1934.4526525007886</v>
      </c>
      <c r="U66" s="252">
        <f t="shared" si="14"/>
        <v>-2023.0497430801106</v>
      </c>
      <c r="V66" s="252">
        <f t="shared" si="14"/>
        <v>-2115.7045418948724</v>
      </c>
      <c r="W66" s="252">
        <f t="shared" si="14"/>
        <v>-2212.6028902183743</v>
      </c>
      <c r="X66" s="252">
        <f t="shared" si="14"/>
        <v>-2313.9391407734479</v>
      </c>
      <c r="Y66" s="252">
        <f t="shared" si="14"/>
        <v>-2419.9165475531472</v>
      </c>
      <c r="Z66" s="252">
        <f t="shared" si="14"/>
        <v>-2530.7476734950519</v>
      </c>
      <c r="AA66" s="252">
        <f t="shared" si="14"/>
        <v>-2646.6548168268828</v>
      </c>
      <c r="AB66" s="252">
        <f t="shared" si="14"/>
        <v>-2767.8704569385577</v>
      </c>
      <c r="AC66" s="252">
        <f t="shared" si="14"/>
        <v>-2894.637720674993</v>
      </c>
      <c r="AD66" s="252">
        <f t="shared" si="14"/>
        <v>-3027.2108699849168</v>
      </c>
      <c r="AE66" s="252">
        <f t="shared" si="14"/>
        <v>-3165.8558119037798</v>
      </c>
      <c r="AF66" s="252">
        <f t="shared" si="14"/>
        <v>-3310.8506318936679</v>
      </c>
      <c r="AG66" s="252">
        <f t="shared" si="14"/>
        <v>-3462.486151609945</v>
      </c>
      <c r="AH66" s="252">
        <f t="shared" si="14"/>
        <v>-3621.0665122133742</v>
      </c>
      <c r="AI66" s="252">
        <f t="shared" si="14"/>
        <v>-3786.9097843976688</v>
      </c>
      <c r="AJ66" s="252">
        <f t="shared" si="14"/>
        <v>-3960.3486063560495</v>
      </c>
      <c r="AK66" s="252">
        <f t="shared" si="14"/>
        <v>-4141.730850966389</v>
      </c>
      <c r="AL66" s="252">
        <f t="shared" si="14"/>
        <v>-4331.4203235331479</v>
      </c>
      <c r="AM66" s="252">
        <f t="shared" si="14"/>
        <v>-826.10913000000016</v>
      </c>
      <c r="AN66" s="252">
        <f t="shared" si="14"/>
        <v>-826.10913000000016</v>
      </c>
      <c r="AO66" s="252">
        <f t="shared" si="14"/>
        <v>-826.10913000000016</v>
      </c>
      <c r="AP66" s="252">
        <f>AP59+AP60</f>
        <v>-826.10913000000016</v>
      </c>
    </row>
    <row r="67" spans="1:45" x14ac:dyDescent="0.2">
      <c r="A67" s="253" t="s">
        <v>255</v>
      </c>
      <c r="B67" s="255"/>
      <c r="C67" s="334">
        <f>-($B$25)*$B$28/$B$27</f>
        <v>-27536.971000000005</v>
      </c>
      <c r="D67" s="334">
        <f>C67</f>
        <v>-27536.971000000005</v>
      </c>
      <c r="E67" s="334">
        <f t="shared" ref="E67:L67" si="15">D67</f>
        <v>-27536.971000000005</v>
      </c>
      <c r="F67" s="334">
        <f t="shared" si="15"/>
        <v>-27536.971000000005</v>
      </c>
      <c r="G67" s="334">
        <f t="shared" si="15"/>
        <v>-27536.971000000005</v>
      </c>
      <c r="H67" s="334">
        <f t="shared" si="15"/>
        <v>-27536.971000000005</v>
      </c>
      <c r="I67" s="334">
        <f t="shared" si="15"/>
        <v>-27536.971000000005</v>
      </c>
      <c r="J67" s="334">
        <f t="shared" si="15"/>
        <v>-27536.971000000005</v>
      </c>
      <c r="K67" s="334">
        <f t="shared" si="15"/>
        <v>-27536.971000000005</v>
      </c>
      <c r="L67" s="334">
        <f t="shared" si="15"/>
        <v>-27536.971000000005</v>
      </c>
      <c r="M67" s="245">
        <f t="shared" ref="M67:AP67" si="16">L67</f>
        <v>-27536.971000000005</v>
      </c>
      <c r="N67" s="245">
        <f t="shared" si="16"/>
        <v>-27536.971000000005</v>
      </c>
      <c r="O67" s="245">
        <f t="shared" si="16"/>
        <v>-27536.971000000005</v>
      </c>
      <c r="P67" s="245">
        <f t="shared" si="16"/>
        <v>-27536.971000000005</v>
      </c>
      <c r="Q67" s="245">
        <f t="shared" si="16"/>
        <v>-27536.971000000005</v>
      </c>
      <c r="R67" s="245">
        <f t="shared" si="16"/>
        <v>-27536.971000000005</v>
      </c>
      <c r="S67" s="245">
        <f t="shared" si="16"/>
        <v>-27536.971000000005</v>
      </c>
      <c r="T67" s="245">
        <f t="shared" si="16"/>
        <v>-27536.971000000005</v>
      </c>
      <c r="U67" s="245">
        <f t="shared" si="16"/>
        <v>-27536.971000000005</v>
      </c>
      <c r="V67" s="245">
        <f t="shared" si="16"/>
        <v>-27536.971000000005</v>
      </c>
      <c r="W67" s="245">
        <f t="shared" si="16"/>
        <v>-27536.971000000005</v>
      </c>
      <c r="X67" s="245">
        <f t="shared" si="16"/>
        <v>-27536.971000000005</v>
      </c>
      <c r="Y67" s="245">
        <f t="shared" si="16"/>
        <v>-27536.971000000005</v>
      </c>
      <c r="Z67" s="245">
        <f t="shared" si="16"/>
        <v>-27536.971000000005</v>
      </c>
      <c r="AA67" s="245">
        <f t="shared" si="16"/>
        <v>-27536.971000000005</v>
      </c>
      <c r="AB67" s="245">
        <f t="shared" si="16"/>
        <v>-27536.971000000005</v>
      </c>
      <c r="AC67" s="245">
        <f t="shared" si="16"/>
        <v>-27536.971000000005</v>
      </c>
      <c r="AD67" s="245">
        <f t="shared" si="16"/>
        <v>-27536.971000000005</v>
      </c>
      <c r="AE67" s="245">
        <f t="shared" si="16"/>
        <v>-27536.971000000005</v>
      </c>
      <c r="AF67" s="245">
        <f t="shared" si="16"/>
        <v>-27536.971000000005</v>
      </c>
      <c r="AG67" s="245">
        <f t="shared" si="16"/>
        <v>-27536.971000000005</v>
      </c>
      <c r="AH67" s="245">
        <f t="shared" si="16"/>
        <v>-27536.971000000005</v>
      </c>
      <c r="AI67" s="245">
        <f t="shared" si="16"/>
        <v>-27536.971000000005</v>
      </c>
      <c r="AJ67" s="245">
        <f t="shared" si="16"/>
        <v>-27536.971000000005</v>
      </c>
      <c r="AK67" s="245">
        <f t="shared" si="16"/>
        <v>-27536.971000000005</v>
      </c>
      <c r="AL67" s="245">
        <f t="shared" si="16"/>
        <v>-27536.971000000005</v>
      </c>
      <c r="AM67" s="245">
        <f t="shared" si="16"/>
        <v>-27536.971000000005</v>
      </c>
      <c r="AN67" s="245">
        <f t="shared" si="16"/>
        <v>-27536.971000000005</v>
      </c>
      <c r="AO67" s="245">
        <f t="shared" si="16"/>
        <v>-27536.971000000005</v>
      </c>
      <c r="AP67" s="245">
        <f t="shared" si="16"/>
        <v>-27536.971000000005</v>
      </c>
      <c r="AQ67" s="256"/>
      <c r="AR67" s="257"/>
      <c r="AS67" s="257"/>
    </row>
    <row r="68" spans="1:45" ht="28.5" x14ac:dyDescent="0.2">
      <c r="A68" s="254" t="s">
        <v>548</v>
      </c>
      <c r="B68" s="252">
        <f t="shared" ref="B68:J68" si="17">B66+B67</f>
        <v>0</v>
      </c>
      <c r="C68" s="252">
        <f>C66+C67</f>
        <v>-27536.971000000005</v>
      </c>
      <c r="D68" s="252">
        <f>D66+D67</f>
        <v>-27536.971000000005</v>
      </c>
      <c r="E68" s="252">
        <f t="shared" si="17"/>
        <v>-27536.971000000005</v>
      </c>
      <c r="F68" s="252">
        <f>F66+C67</f>
        <v>-27536.971000000005</v>
      </c>
      <c r="G68" s="252">
        <f t="shared" si="17"/>
        <v>-27536.971000000005</v>
      </c>
      <c r="H68" s="252">
        <f t="shared" si="17"/>
        <v>-28667.226478371438</v>
      </c>
      <c r="I68" s="252">
        <f t="shared" si="17"/>
        <v>-27536.971000000005</v>
      </c>
      <c r="J68" s="252">
        <f t="shared" si="17"/>
        <v>-27536.971000000005</v>
      </c>
      <c r="K68" s="252">
        <f>K66+K67</f>
        <v>-27536.971000000005</v>
      </c>
      <c r="L68" s="252">
        <f>L66+L67</f>
        <v>-28888.951565198258</v>
      </c>
      <c r="M68" s="252">
        <f t="shared" ref="M68:AO68" si="18">M66+M67</f>
        <v>-28950.871687379331</v>
      </c>
      <c r="N68" s="252">
        <f t="shared" si="18"/>
        <v>-29015.627724239668</v>
      </c>
      <c r="O68" s="252">
        <f t="shared" si="18"/>
        <v>-29083.3495594388</v>
      </c>
      <c r="P68" s="252">
        <f t="shared" si="18"/>
        <v>-29154.173025251421</v>
      </c>
      <c r="Q68" s="252">
        <f t="shared" si="18"/>
        <v>-29228.240175011346</v>
      </c>
      <c r="R68" s="252">
        <f t="shared" si="18"/>
        <v>-29305.699568033338</v>
      </c>
      <c r="S68" s="252">
        <f t="shared" si="18"/>
        <v>-29386.706567584195</v>
      </c>
      <c r="T68" s="252">
        <f t="shared" si="18"/>
        <v>-29471.423652500795</v>
      </c>
      <c r="U68" s="252">
        <f t="shared" si="18"/>
        <v>-29560.020743080117</v>
      </c>
      <c r="V68" s="252">
        <f t="shared" si="18"/>
        <v>-29652.675541894878</v>
      </c>
      <c r="W68" s="252">
        <f t="shared" si="18"/>
        <v>-29749.57389021838</v>
      </c>
      <c r="X68" s="252">
        <f t="shared" si="18"/>
        <v>-29850.910140773452</v>
      </c>
      <c r="Y68" s="252">
        <f t="shared" si="18"/>
        <v>-29956.887547553153</v>
      </c>
      <c r="Z68" s="252">
        <f t="shared" si="18"/>
        <v>-30067.718673495056</v>
      </c>
      <c r="AA68" s="252">
        <f t="shared" si="18"/>
        <v>-30183.625816826887</v>
      </c>
      <c r="AB68" s="252">
        <f t="shared" si="18"/>
        <v>-30304.841456938564</v>
      </c>
      <c r="AC68" s="252">
        <f t="shared" si="18"/>
        <v>-30431.608720674998</v>
      </c>
      <c r="AD68" s="252">
        <f t="shared" si="18"/>
        <v>-30564.181869984921</v>
      </c>
      <c r="AE68" s="252">
        <f t="shared" si="18"/>
        <v>-30702.826811903786</v>
      </c>
      <c r="AF68" s="252">
        <f t="shared" si="18"/>
        <v>-30847.821631893672</v>
      </c>
      <c r="AG68" s="252">
        <f t="shared" si="18"/>
        <v>-30999.45715160995</v>
      </c>
      <c r="AH68" s="252">
        <f t="shared" si="18"/>
        <v>-31158.037512213377</v>
      </c>
      <c r="AI68" s="252">
        <f t="shared" si="18"/>
        <v>-31323.880784397676</v>
      </c>
      <c r="AJ68" s="252">
        <f t="shared" si="18"/>
        <v>-31497.319606356054</v>
      </c>
      <c r="AK68" s="252">
        <f t="shared" si="18"/>
        <v>-31678.701850966394</v>
      </c>
      <c r="AL68" s="252">
        <f t="shared" si="18"/>
        <v>-31868.391323533153</v>
      </c>
      <c r="AM68" s="252">
        <f t="shared" si="18"/>
        <v>-28363.080130000006</v>
      </c>
      <c r="AN68" s="252">
        <f t="shared" si="18"/>
        <v>-28363.080130000006</v>
      </c>
      <c r="AO68" s="252">
        <f t="shared" si="18"/>
        <v>-28363.080130000006</v>
      </c>
      <c r="AP68" s="252">
        <f>AP66+AP67</f>
        <v>-28363.080130000006</v>
      </c>
    </row>
    <row r="69" spans="1:45" x14ac:dyDescent="0.2">
      <c r="A69" s="253" t="s">
        <v>254</v>
      </c>
      <c r="B69" s="245">
        <f t="shared" ref="B69:AO69" si="19">-B56</f>
        <v>0</v>
      </c>
      <c r="C69" s="245">
        <f t="shared" si="19"/>
        <v>0</v>
      </c>
      <c r="D69" s="245">
        <f t="shared" si="19"/>
        <v>0</v>
      </c>
      <c r="E69" s="245">
        <f t="shared" si="19"/>
        <v>0</v>
      </c>
      <c r="F69" s="245">
        <f t="shared" si="19"/>
        <v>0</v>
      </c>
      <c r="G69" s="245">
        <f t="shared" si="19"/>
        <v>0</v>
      </c>
      <c r="H69" s="245">
        <f t="shared" si="19"/>
        <v>0</v>
      </c>
      <c r="I69" s="245">
        <f t="shared" si="19"/>
        <v>0</v>
      </c>
      <c r="J69" s="245">
        <f t="shared" si="19"/>
        <v>0</v>
      </c>
      <c r="K69" s="245">
        <f t="shared" si="19"/>
        <v>0</v>
      </c>
      <c r="L69" s="245">
        <f t="shared" si="19"/>
        <v>0</v>
      </c>
      <c r="M69" s="245">
        <f t="shared" si="19"/>
        <v>0</v>
      </c>
      <c r="N69" s="245">
        <f t="shared" si="19"/>
        <v>0</v>
      </c>
      <c r="O69" s="245">
        <f t="shared" si="19"/>
        <v>0</v>
      </c>
      <c r="P69" s="245">
        <f t="shared" si="19"/>
        <v>0</v>
      </c>
      <c r="Q69" s="245">
        <f t="shared" si="19"/>
        <v>0</v>
      </c>
      <c r="R69" s="245">
        <f t="shared" si="19"/>
        <v>0</v>
      </c>
      <c r="S69" s="245">
        <f t="shared" si="19"/>
        <v>0</v>
      </c>
      <c r="T69" s="245">
        <f t="shared" si="19"/>
        <v>0</v>
      </c>
      <c r="U69" s="245">
        <f t="shared" si="19"/>
        <v>0</v>
      </c>
      <c r="V69" s="245">
        <f t="shared" si="19"/>
        <v>0</v>
      </c>
      <c r="W69" s="245">
        <f t="shared" si="19"/>
        <v>0</v>
      </c>
      <c r="X69" s="245">
        <f t="shared" si="19"/>
        <v>0</v>
      </c>
      <c r="Y69" s="245">
        <f t="shared" si="19"/>
        <v>0</v>
      </c>
      <c r="Z69" s="245">
        <f t="shared" si="19"/>
        <v>0</v>
      </c>
      <c r="AA69" s="245">
        <f t="shared" si="19"/>
        <v>0</v>
      </c>
      <c r="AB69" s="245">
        <f t="shared" si="19"/>
        <v>0</v>
      </c>
      <c r="AC69" s="245">
        <f t="shared" si="19"/>
        <v>0</v>
      </c>
      <c r="AD69" s="245">
        <f t="shared" si="19"/>
        <v>0</v>
      </c>
      <c r="AE69" s="245">
        <f t="shared" si="19"/>
        <v>0</v>
      </c>
      <c r="AF69" s="245">
        <f t="shared" si="19"/>
        <v>0</v>
      </c>
      <c r="AG69" s="245">
        <f t="shared" si="19"/>
        <v>0</v>
      </c>
      <c r="AH69" s="245">
        <f t="shared" si="19"/>
        <v>0</v>
      </c>
      <c r="AI69" s="245">
        <f t="shared" si="19"/>
        <v>0</v>
      </c>
      <c r="AJ69" s="245">
        <f t="shared" si="19"/>
        <v>0</v>
      </c>
      <c r="AK69" s="245">
        <f t="shared" si="19"/>
        <v>0</v>
      </c>
      <c r="AL69" s="245">
        <f t="shared" si="19"/>
        <v>0</v>
      </c>
      <c r="AM69" s="245">
        <f t="shared" si="19"/>
        <v>0</v>
      </c>
      <c r="AN69" s="245">
        <f t="shared" si="19"/>
        <v>0</v>
      </c>
      <c r="AO69" s="245">
        <f t="shared" si="19"/>
        <v>0</v>
      </c>
      <c r="AP69" s="245">
        <f>-AP56</f>
        <v>0</v>
      </c>
    </row>
    <row r="70" spans="1:45" ht="14.25" x14ac:dyDescent="0.2">
      <c r="A70" s="254" t="s">
        <v>258</v>
      </c>
      <c r="B70" s="252">
        <f t="shared" ref="B70:AO70" si="20">B68+B69</f>
        <v>0</v>
      </c>
      <c r="C70" s="252">
        <f t="shared" si="20"/>
        <v>-27536.971000000005</v>
      </c>
      <c r="D70" s="252">
        <f t="shared" si="20"/>
        <v>-27536.971000000005</v>
      </c>
      <c r="E70" s="252">
        <f t="shared" si="20"/>
        <v>-27536.971000000005</v>
      </c>
      <c r="F70" s="252">
        <f t="shared" si="20"/>
        <v>-27536.971000000005</v>
      </c>
      <c r="G70" s="252">
        <f t="shared" si="20"/>
        <v>-27536.971000000005</v>
      </c>
      <c r="H70" s="252">
        <f t="shared" si="20"/>
        <v>-28667.226478371438</v>
      </c>
      <c r="I70" s="252">
        <f t="shared" si="20"/>
        <v>-27536.971000000005</v>
      </c>
      <c r="J70" s="252">
        <f t="shared" si="20"/>
        <v>-27536.971000000005</v>
      </c>
      <c r="K70" s="252">
        <f t="shared" si="20"/>
        <v>-27536.971000000005</v>
      </c>
      <c r="L70" s="252">
        <f t="shared" si="20"/>
        <v>-28888.951565198258</v>
      </c>
      <c r="M70" s="252">
        <f t="shared" si="20"/>
        <v>-28950.871687379331</v>
      </c>
      <c r="N70" s="252">
        <f t="shared" si="20"/>
        <v>-29015.627724239668</v>
      </c>
      <c r="O70" s="252">
        <f t="shared" si="20"/>
        <v>-29083.3495594388</v>
      </c>
      <c r="P70" s="252">
        <f t="shared" si="20"/>
        <v>-29154.173025251421</v>
      </c>
      <c r="Q70" s="252">
        <f t="shared" si="20"/>
        <v>-29228.240175011346</v>
      </c>
      <c r="R70" s="252">
        <f t="shared" si="20"/>
        <v>-29305.699568033338</v>
      </c>
      <c r="S70" s="252">
        <f t="shared" si="20"/>
        <v>-29386.706567584195</v>
      </c>
      <c r="T70" s="252">
        <f t="shared" si="20"/>
        <v>-29471.423652500795</v>
      </c>
      <c r="U70" s="252">
        <f t="shared" si="20"/>
        <v>-29560.020743080117</v>
      </c>
      <c r="V70" s="252">
        <f t="shared" si="20"/>
        <v>-29652.675541894878</v>
      </c>
      <c r="W70" s="252">
        <f t="shared" si="20"/>
        <v>-29749.57389021838</v>
      </c>
      <c r="X70" s="252">
        <f t="shared" si="20"/>
        <v>-29850.910140773452</v>
      </c>
      <c r="Y70" s="252">
        <f t="shared" si="20"/>
        <v>-29956.887547553153</v>
      </c>
      <c r="Z70" s="252">
        <f t="shared" si="20"/>
        <v>-30067.718673495056</v>
      </c>
      <c r="AA70" s="252">
        <f t="shared" si="20"/>
        <v>-30183.625816826887</v>
      </c>
      <c r="AB70" s="252">
        <f t="shared" si="20"/>
        <v>-30304.841456938564</v>
      </c>
      <c r="AC70" s="252">
        <f t="shared" si="20"/>
        <v>-30431.608720674998</v>
      </c>
      <c r="AD70" s="252">
        <f t="shared" si="20"/>
        <v>-30564.181869984921</v>
      </c>
      <c r="AE70" s="252">
        <f t="shared" si="20"/>
        <v>-30702.826811903786</v>
      </c>
      <c r="AF70" s="252">
        <f t="shared" si="20"/>
        <v>-30847.821631893672</v>
      </c>
      <c r="AG70" s="252">
        <f t="shared" si="20"/>
        <v>-30999.45715160995</v>
      </c>
      <c r="AH70" s="252">
        <f t="shared" si="20"/>
        <v>-31158.037512213377</v>
      </c>
      <c r="AI70" s="252">
        <f t="shared" si="20"/>
        <v>-31323.880784397676</v>
      </c>
      <c r="AJ70" s="252">
        <f t="shared" si="20"/>
        <v>-31497.319606356054</v>
      </c>
      <c r="AK70" s="252">
        <f t="shared" si="20"/>
        <v>-31678.701850966394</v>
      </c>
      <c r="AL70" s="252">
        <f t="shared" si="20"/>
        <v>-31868.391323533153</v>
      </c>
      <c r="AM70" s="252">
        <f t="shared" si="20"/>
        <v>-28363.080130000006</v>
      </c>
      <c r="AN70" s="252">
        <f t="shared" si="20"/>
        <v>-28363.080130000006</v>
      </c>
      <c r="AO70" s="252">
        <f t="shared" si="20"/>
        <v>-28363.080130000006</v>
      </c>
      <c r="AP70" s="252">
        <f>AP68+AP69</f>
        <v>-28363.080130000006</v>
      </c>
    </row>
    <row r="71" spans="1:45" x14ac:dyDescent="0.2">
      <c r="A71" s="253" t="s">
        <v>253</v>
      </c>
      <c r="B71" s="245">
        <f t="shared" ref="B71:AP71" si="21">-B70*$B$36</f>
        <v>0</v>
      </c>
      <c r="C71" s="245">
        <f t="shared" si="21"/>
        <v>5507.3942000000015</v>
      </c>
      <c r="D71" s="245">
        <f t="shared" si="21"/>
        <v>5507.3942000000015</v>
      </c>
      <c r="E71" s="245">
        <f t="shared" si="21"/>
        <v>5507.3942000000015</v>
      </c>
      <c r="F71" s="245">
        <f t="shared" si="21"/>
        <v>5507.3942000000015</v>
      </c>
      <c r="G71" s="245">
        <f t="shared" si="21"/>
        <v>5507.3942000000015</v>
      </c>
      <c r="H71" s="245">
        <f t="shared" si="21"/>
        <v>5733.445295674288</v>
      </c>
      <c r="I71" s="245">
        <f t="shared" si="21"/>
        <v>5507.3942000000015</v>
      </c>
      <c r="J71" s="245">
        <f t="shared" si="21"/>
        <v>5507.3942000000015</v>
      </c>
      <c r="K71" s="245">
        <f t="shared" si="21"/>
        <v>5507.3942000000015</v>
      </c>
      <c r="L71" s="245">
        <f t="shared" si="21"/>
        <v>5777.7903130396517</v>
      </c>
      <c r="M71" s="245">
        <f t="shared" si="21"/>
        <v>5790.1743374758662</v>
      </c>
      <c r="N71" s="245">
        <f t="shared" si="21"/>
        <v>5803.1255448479342</v>
      </c>
      <c r="O71" s="245">
        <f t="shared" si="21"/>
        <v>5816.6699118877605</v>
      </c>
      <c r="P71" s="245">
        <f t="shared" si="21"/>
        <v>5830.8346050502842</v>
      </c>
      <c r="Q71" s="245">
        <f t="shared" si="21"/>
        <v>5845.6480350022694</v>
      </c>
      <c r="R71" s="245">
        <f t="shared" si="21"/>
        <v>5861.1399136066684</v>
      </c>
      <c r="S71" s="245">
        <f t="shared" si="21"/>
        <v>5877.3413135168394</v>
      </c>
      <c r="T71" s="245">
        <f t="shared" si="21"/>
        <v>5894.2847305001596</v>
      </c>
      <c r="U71" s="245">
        <f t="shared" si="21"/>
        <v>5912.0041486160235</v>
      </c>
      <c r="V71" s="245">
        <f t="shared" si="21"/>
        <v>5930.5351083789756</v>
      </c>
      <c r="W71" s="245">
        <f t="shared" si="21"/>
        <v>5949.9147780436761</v>
      </c>
      <c r="X71" s="245">
        <f t="shared" si="21"/>
        <v>5970.1820281546907</v>
      </c>
      <c r="Y71" s="245">
        <f t="shared" si="21"/>
        <v>5991.3775095106312</v>
      </c>
      <c r="Z71" s="245">
        <f t="shared" si="21"/>
        <v>6013.5437346990111</v>
      </c>
      <c r="AA71" s="245">
        <f t="shared" si="21"/>
        <v>6036.7251633653777</v>
      </c>
      <c r="AB71" s="245">
        <f t="shared" si="21"/>
        <v>6060.9682913877132</v>
      </c>
      <c r="AC71" s="245">
        <f t="shared" si="21"/>
        <v>6086.3217441349998</v>
      </c>
      <c r="AD71" s="245">
        <f t="shared" si="21"/>
        <v>6112.8363739969845</v>
      </c>
      <c r="AE71" s="245">
        <f t="shared" si="21"/>
        <v>6140.5653623807575</v>
      </c>
      <c r="AF71" s="245">
        <f t="shared" si="21"/>
        <v>6169.5643263787351</v>
      </c>
      <c r="AG71" s="245">
        <f t="shared" si="21"/>
        <v>6199.8914303219899</v>
      </c>
      <c r="AH71" s="245">
        <f t="shared" si="21"/>
        <v>6231.6075024426755</v>
      </c>
      <c r="AI71" s="245">
        <f t="shared" si="21"/>
        <v>6264.7761568795358</v>
      </c>
      <c r="AJ71" s="245">
        <f t="shared" si="21"/>
        <v>6299.4639212712109</v>
      </c>
      <c r="AK71" s="245">
        <f t="shared" si="21"/>
        <v>6335.740370193279</v>
      </c>
      <c r="AL71" s="245">
        <f t="shared" si="21"/>
        <v>6373.6782647066311</v>
      </c>
      <c r="AM71" s="245">
        <f t="shared" si="21"/>
        <v>5672.6160260000015</v>
      </c>
      <c r="AN71" s="245">
        <f t="shared" si="21"/>
        <v>5672.6160260000015</v>
      </c>
      <c r="AO71" s="245">
        <f t="shared" si="21"/>
        <v>5672.6160260000015</v>
      </c>
      <c r="AP71" s="245">
        <f t="shared" si="21"/>
        <v>5672.6160260000015</v>
      </c>
    </row>
    <row r="72" spans="1:45" ht="15" thickBot="1" x14ac:dyDescent="0.25">
      <c r="A72" s="258" t="s">
        <v>257</v>
      </c>
      <c r="B72" s="259">
        <f t="shared" ref="B72:AO72" si="22">B70+B71</f>
        <v>0</v>
      </c>
      <c r="C72" s="259">
        <f t="shared" si="22"/>
        <v>-22029.576800000003</v>
      </c>
      <c r="D72" s="259">
        <f t="shared" si="22"/>
        <v>-22029.576800000003</v>
      </c>
      <c r="E72" s="259">
        <f t="shared" si="22"/>
        <v>-22029.576800000003</v>
      </c>
      <c r="F72" s="259">
        <f t="shared" si="22"/>
        <v>-22029.576800000003</v>
      </c>
      <c r="G72" s="259">
        <f t="shared" si="22"/>
        <v>-22029.576800000003</v>
      </c>
      <c r="H72" s="259">
        <f t="shared" si="22"/>
        <v>-22933.781182697152</v>
      </c>
      <c r="I72" s="259">
        <f t="shared" si="22"/>
        <v>-22029.576800000003</v>
      </c>
      <c r="J72" s="259">
        <f t="shared" si="22"/>
        <v>-22029.576800000003</v>
      </c>
      <c r="K72" s="259">
        <f t="shared" si="22"/>
        <v>-22029.576800000003</v>
      </c>
      <c r="L72" s="259">
        <f t="shared" si="22"/>
        <v>-23111.161252158607</v>
      </c>
      <c r="M72" s="259">
        <f t="shared" si="22"/>
        <v>-23160.697349903465</v>
      </c>
      <c r="N72" s="259">
        <f t="shared" si="22"/>
        <v>-23212.502179391733</v>
      </c>
      <c r="O72" s="259">
        <f t="shared" si="22"/>
        <v>-23266.679647551042</v>
      </c>
      <c r="P72" s="259">
        <f t="shared" si="22"/>
        <v>-23323.338420201137</v>
      </c>
      <c r="Q72" s="259">
        <f t="shared" si="22"/>
        <v>-23382.592140009077</v>
      </c>
      <c r="R72" s="259">
        <f t="shared" si="22"/>
        <v>-23444.55965442667</v>
      </c>
      <c r="S72" s="259">
        <f t="shared" si="22"/>
        <v>-23509.365254067357</v>
      </c>
      <c r="T72" s="259">
        <f t="shared" si="22"/>
        <v>-23577.138922000635</v>
      </c>
      <c r="U72" s="259">
        <f t="shared" si="22"/>
        <v>-23648.016594464094</v>
      </c>
      <c r="V72" s="259">
        <f t="shared" si="22"/>
        <v>-23722.140433515902</v>
      </c>
      <c r="W72" s="259">
        <f t="shared" si="22"/>
        <v>-23799.659112174704</v>
      </c>
      <c r="X72" s="259">
        <f t="shared" si="22"/>
        <v>-23880.728112618763</v>
      </c>
      <c r="Y72" s="259">
        <f t="shared" si="22"/>
        <v>-23965.510038042521</v>
      </c>
      <c r="Z72" s="259">
        <f t="shared" si="22"/>
        <v>-24054.174938796044</v>
      </c>
      <c r="AA72" s="259">
        <f t="shared" si="22"/>
        <v>-24146.900653461511</v>
      </c>
      <c r="AB72" s="259">
        <f t="shared" si="22"/>
        <v>-24243.873165550853</v>
      </c>
      <c r="AC72" s="259">
        <f t="shared" si="22"/>
        <v>-24345.286976539999</v>
      </c>
      <c r="AD72" s="259">
        <f t="shared" si="22"/>
        <v>-24451.345495987938</v>
      </c>
      <c r="AE72" s="259">
        <f t="shared" si="22"/>
        <v>-24562.26144952303</v>
      </c>
      <c r="AF72" s="259">
        <f t="shared" si="22"/>
        <v>-24678.257305514937</v>
      </c>
      <c r="AG72" s="259">
        <f t="shared" si="22"/>
        <v>-24799.56572128796</v>
      </c>
      <c r="AH72" s="259">
        <f t="shared" si="22"/>
        <v>-24926.430009770702</v>
      </c>
      <c r="AI72" s="259">
        <f t="shared" si="22"/>
        <v>-25059.10462751814</v>
      </c>
      <c r="AJ72" s="259">
        <f t="shared" si="22"/>
        <v>-25197.855685084844</v>
      </c>
      <c r="AK72" s="259">
        <f t="shared" si="22"/>
        <v>-25342.961480773116</v>
      </c>
      <c r="AL72" s="259">
        <f t="shared" si="22"/>
        <v>-25494.713058826521</v>
      </c>
      <c r="AM72" s="259">
        <f t="shared" si="22"/>
        <v>-22690.464104000006</v>
      </c>
      <c r="AN72" s="259">
        <f t="shared" si="22"/>
        <v>-22690.464104000006</v>
      </c>
      <c r="AO72" s="259">
        <f t="shared" si="22"/>
        <v>-22690.464104000006</v>
      </c>
      <c r="AP72" s="259">
        <f>AP70+AP71</f>
        <v>-22690.464104000006</v>
      </c>
    </row>
    <row r="73" spans="1:45" s="354" customFormat="1" ht="16.5" thickBot="1" x14ac:dyDescent="0.25">
      <c r="A73" s="352"/>
      <c r="B73" s="353">
        <f>O141</f>
        <v>0.5</v>
      </c>
      <c r="C73" s="353">
        <f t="shared" ref="C73:AP73" si="23">P141</f>
        <v>1.5</v>
      </c>
      <c r="D73" s="353">
        <f t="shared" si="23"/>
        <v>2.5</v>
      </c>
      <c r="E73" s="353">
        <f t="shared" si="23"/>
        <v>3.5</v>
      </c>
      <c r="F73" s="353">
        <f t="shared" si="23"/>
        <v>4.5</v>
      </c>
      <c r="G73" s="353">
        <f t="shared" si="23"/>
        <v>5.5</v>
      </c>
      <c r="H73" s="353">
        <f t="shared" si="23"/>
        <v>6.5</v>
      </c>
      <c r="I73" s="353">
        <f t="shared" si="23"/>
        <v>7.5</v>
      </c>
      <c r="J73" s="353">
        <f t="shared" si="23"/>
        <v>8.5</v>
      </c>
      <c r="K73" s="353">
        <f t="shared" si="23"/>
        <v>9.5</v>
      </c>
      <c r="L73" s="353">
        <f t="shared" si="23"/>
        <v>10.5</v>
      </c>
      <c r="M73" s="353">
        <f t="shared" si="23"/>
        <v>11.5</v>
      </c>
      <c r="N73" s="353">
        <f t="shared" si="23"/>
        <v>12.5</v>
      </c>
      <c r="O73" s="353">
        <f t="shared" si="23"/>
        <v>13.5</v>
      </c>
      <c r="P73" s="353">
        <f t="shared" si="23"/>
        <v>14.5</v>
      </c>
      <c r="Q73" s="353">
        <f t="shared" si="23"/>
        <v>15.5</v>
      </c>
      <c r="R73" s="353">
        <f t="shared" si="23"/>
        <v>16.5</v>
      </c>
      <c r="S73" s="353">
        <f t="shared" si="23"/>
        <v>17.5</v>
      </c>
      <c r="T73" s="353">
        <f t="shared" si="23"/>
        <v>18.5</v>
      </c>
      <c r="U73" s="353">
        <f t="shared" si="23"/>
        <v>19.5</v>
      </c>
      <c r="V73" s="353">
        <f t="shared" si="23"/>
        <v>20.5</v>
      </c>
      <c r="W73" s="353">
        <f t="shared" si="23"/>
        <v>21.5</v>
      </c>
      <c r="X73" s="353">
        <f t="shared" si="23"/>
        <v>22.5</v>
      </c>
      <c r="Y73" s="353">
        <f t="shared" si="23"/>
        <v>23.5</v>
      </c>
      <c r="Z73" s="353">
        <f t="shared" si="23"/>
        <v>24.5</v>
      </c>
      <c r="AA73" s="353">
        <f t="shared" si="23"/>
        <v>25.5</v>
      </c>
      <c r="AB73" s="353">
        <f t="shared" si="23"/>
        <v>26.5</v>
      </c>
      <c r="AC73" s="353">
        <f t="shared" si="23"/>
        <v>27.5</v>
      </c>
      <c r="AD73" s="353">
        <f t="shared" si="23"/>
        <v>28.5</v>
      </c>
      <c r="AE73" s="353">
        <f t="shared" si="23"/>
        <v>29.5</v>
      </c>
      <c r="AF73" s="353">
        <f t="shared" si="23"/>
        <v>30.5</v>
      </c>
      <c r="AG73" s="353">
        <f t="shared" si="23"/>
        <v>31.5</v>
      </c>
      <c r="AH73" s="353">
        <f t="shared" si="23"/>
        <v>32.5</v>
      </c>
      <c r="AI73" s="353">
        <f t="shared" si="23"/>
        <v>33.5</v>
      </c>
      <c r="AJ73" s="353">
        <f t="shared" si="23"/>
        <v>34.5</v>
      </c>
      <c r="AK73" s="353">
        <f t="shared" si="23"/>
        <v>35.5</v>
      </c>
      <c r="AL73" s="353">
        <f t="shared" si="23"/>
        <v>36.5</v>
      </c>
      <c r="AM73" s="353">
        <f t="shared" si="23"/>
        <v>0</v>
      </c>
      <c r="AN73" s="353">
        <f t="shared" si="23"/>
        <v>0</v>
      </c>
      <c r="AO73" s="353">
        <f t="shared" si="23"/>
        <v>0</v>
      </c>
      <c r="AP73" s="353">
        <f t="shared" si="23"/>
        <v>0</v>
      </c>
    </row>
    <row r="74" spans="1:45" x14ac:dyDescent="0.2">
      <c r="A74" s="242" t="s">
        <v>256</v>
      </c>
      <c r="B74" s="243">
        <f t="shared" ref="B74:AO74" si="24">B58</f>
        <v>1</v>
      </c>
      <c r="C74" s="243">
        <f t="shared" si="24"/>
        <v>2</v>
      </c>
      <c r="D74" s="243">
        <f t="shared" si="24"/>
        <v>3</v>
      </c>
      <c r="E74" s="243">
        <f t="shared" si="24"/>
        <v>4</v>
      </c>
      <c r="F74" s="243">
        <f t="shared" si="24"/>
        <v>5</v>
      </c>
      <c r="G74" s="243">
        <f t="shared" si="24"/>
        <v>6</v>
      </c>
      <c r="H74" s="243">
        <f t="shared" si="24"/>
        <v>7</v>
      </c>
      <c r="I74" s="243">
        <f t="shared" si="24"/>
        <v>8</v>
      </c>
      <c r="J74" s="243">
        <f t="shared" si="24"/>
        <v>9</v>
      </c>
      <c r="K74" s="243">
        <f t="shared" si="24"/>
        <v>10</v>
      </c>
      <c r="L74" s="243">
        <f t="shared" si="24"/>
        <v>11</v>
      </c>
      <c r="M74" s="243">
        <f t="shared" si="24"/>
        <v>12</v>
      </c>
      <c r="N74" s="243">
        <f t="shared" si="24"/>
        <v>13</v>
      </c>
      <c r="O74" s="243">
        <f t="shared" si="24"/>
        <v>14</v>
      </c>
      <c r="P74" s="243">
        <f t="shared" si="24"/>
        <v>15</v>
      </c>
      <c r="Q74" s="243">
        <f t="shared" si="24"/>
        <v>16</v>
      </c>
      <c r="R74" s="243">
        <f t="shared" si="24"/>
        <v>17</v>
      </c>
      <c r="S74" s="243">
        <f t="shared" si="24"/>
        <v>18</v>
      </c>
      <c r="T74" s="243">
        <f t="shared" si="24"/>
        <v>19</v>
      </c>
      <c r="U74" s="243">
        <f t="shared" si="24"/>
        <v>20</v>
      </c>
      <c r="V74" s="243">
        <f t="shared" si="24"/>
        <v>21</v>
      </c>
      <c r="W74" s="243">
        <f t="shared" si="24"/>
        <v>22</v>
      </c>
      <c r="X74" s="243">
        <f t="shared" si="24"/>
        <v>23</v>
      </c>
      <c r="Y74" s="243">
        <f t="shared" si="24"/>
        <v>24</v>
      </c>
      <c r="Z74" s="243">
        <f t="shared" si="24"/>
        <v>25</v>
      </c>
      <c r="AA74" s="243">
        <f t="shared" si="24"/>
        <v>26</v>
      </c>
      <c r="AB74" s="243">
        <f t="shared" si="24"/>
        <v>27</v>
      </c>
      <c r="AC74" s="243">
        <f t="shared" si="24"/>
        <v>28</v>
      </c>
      <c r="AD74" s="243">
        <f t="shared" si="24"/>
        <v>29</v>
      </c>
      <c r="AE74" s="243">
        <f t="shared" si="24"/>
        <v>30</v>
      </c>
      <c r="AF74" s="243">
        <f t="shared" si="24"/>
        <v>31</v>
      </c>
      <c r="AG74" s="243">
        <f t="shared" si="24"/>
        <v>32</v>
      </c>
      <c r="AH74" s="243">
        <f t="shared" si="24"/>
        <v>33</v>
      </c>
      <c r="AI74" s="243">
        <f t="shared" si="24"/>
        <v>34</v>
      </c>
      <c r="AJ74" s="243">
        <f t="shared" si="24"/>
        <v>35</v>
      </c>
      <c r="AK74" s="243">
        <f t="shared" si="24"/>
        <v>36</v>
      </c>
      <c r="AL74" s="243">
        <f t="shared" si="24"/>
        <v>37</v>
      </c>
      <c r="AM74" s="243">
        <f t="shared" si="24"/>
        <v>38</v>
      </c>
      <c r="AN74" s="243">
        <f t="shared" si="24"/>
        <v>39</v>
      </c>
      <c r="AO74" s="243">
        <f t="shared" si="24"/>
        <v>40</v>
      </c>
      <c r="AP74" s="243">
        <f>AP58</f>
        <v>41</v>
      </c>
    </row>
    <row r="75" spans="1:45" ht="28.5" x14ac:dyDescent="0.2">
      <c r="A75" s="251" t="s">
        <v>548</v>
      </c>
      <c r="B75" s="252">
        <f t="shared" ref="B75:AO75" si="25">B68</f>
        <v>0</v>
      </c>
      <c r="C75" s="252">
        <f t="shared" si="25"/>
        <v>-27536.971000000005</v>
      </c>
      <c r="D75" s="252">
        <f>D68</f>
        <v>-27536.971000000005</v>
      </c>
      <c r="E75" s="252">
        <f t="shared" si="25"/>
        <v>-27536.971000000005</v>
      </c>
      <c r="F75" s="252">
        <f t="shared" si="25"/>
        <v>-27536.971000000005</v>
      </c>
      <c r="G75" s="252">
        <f t="shared" si="25"/>
        <v>-27536.971000000005</v>
      </c>
      <c r="H75" s="252">
        <f t="shared" si="25"/>
        <v>-28667.226478371438</v>
      </c>
      <c r="I75" s="252">
        <f t="shared" si="25"/>
        <v>-27536.971000000005</v>
      </c>
      <c r="J75" s="252">
        <f t="shared" si="25"/>
        <v>-27536.971000000005</v>
      </c>
      <c r="K75" s="252">
        <f t="shared" si="25"/>
        <v>-27536.971000000005</v>
      </c>
      <c r="L75" s="252">
        <f t="shared" si="25"/>
        <v>-28888.951565198258</v>
      </c>
      <c r="M75" s="252">
        <f t="shared" si="25"/>
        <v>-28950.871687379331</v>
      </c>
      <c r="N75" s="252">
        <f t="shared" si="25"/>
        <v>-29015.627724239668</v>
      </c>
      <c r="O75" s="252">
        <f t="shared" si="25"/>
        <v>-29083.3495594388</v>
      </c>
      <c r="P75" s="252">
        <f t="shared" si="25"/>
        <v>-29154.173025251421</v>
      </c>
      <c r="Q75" s="252">
        <f t="shared" si="25"/>
        <v>-29228.240175011346</v>
      </c>
      <c r="R75" s="252">
        <f t="shared" si="25"/>
        <v>-29305.699568033338</v>
      </c>
      <c r="S75" s="252">
        <f t="shared" si="25"/>
        <v>-29386.706567584195</v>
      </c>
      <c r="T75" s="252">
        <f t="shared" si="25"/>
        <v>-29471.423652500795</v>
      </c>
      <c r="U75" s="252">
        <f t="shared" si="25"/>
        <v>-29560.020743080117</v>
      </c>
      <c r="V75" s="252">
        <f t="shared" si="25"/>
        <v>-29652.675541894878</v>
      </c>
      <c r="W75" s="252">
        <f t="shared" si="25"/>
        <v>-29749.57389021838</v>
      </c>
      <c r="X75" s="252">
        <f t="shared" si="25"/>
        <v>-29850.910140773452</v>
      </c>
      <c r="Y75" s="252">
        <f t="shared" si="25"/>
        <v>-29956.887547553153</v>
      </c>
      <c r="Z75" s="252">
        <f t="shared" si="25"/>
        <v>-30067.718673495056</v>
      </c>
      <c r="AA75" s="252">
        <f t="shared" si="25"/>
        <v>-30183.625816826887</v>
      </c>
      <c r="AB75" s="252">
        <f t="shared" si="25"/>
        <v>-30304.841456938564</v>
      </c>
      <c r="AC75" s="252">
        <f t="shared" si="25"/>
        <v>-30431.608720674998</v>
      </c>
      <c r="AD75" s="252">
        <f t="shared" si="25"/>
        <v>-30564.181869984921</v>
      </c>
      <c r="AE75" s="252">
        <f t="shared" si="25"/>
        <v>-30702.826811903786</v>
      </c>
      <c r="AF75" s="252">
        <f t="shared" si="25"/>
        <v>-30847.821631893672</v>
      </c>
      <c r="AG75" s="252">
        <f t="shared" si="25"/>
        <v>-30999.45715160995</v>
      </c>
      <c r="AH75" s="252">
        <f t="shared" si="25"/>
        <v>-31158.037512213377</v>
      </c>
      <c r="AI75" s="252">
        <f t="shared" si="25"/>
        <v>-31323.880784397676</v>
      </c>
      <c r="AJ75" s="252">
        <f t="shared" si="25"/>
        <v>-31497.319606356054</v>
      </c>
      <c r="AK75" s="252">
        <f t="shared" si="25"/>
        <v>-31678.701850966394</v>
      </c>
      <c r="AL75" s="252">
        <f t="shared" si="25"/>
        <v>-31868.391323533153</v>
      </c>
      <c r="AM75" s="252">
        <f t="shared" si="25"/>
        <v>-28363.080130000006</v>
      </c>
      <c r="AN75" s="252">
        <f t="shared" si="25"/>
        <v>-28363.080130000006</v>
      </c>
      <c r="AO75" s="252">
        <f t="shared" si="25"/>
        <v>-28363.080130000006</v>
      </c>
      <c r="AP75" s="252">
        <f>AP68</f>
        <v>-28363.080130000006</v>
      </c>
    </row>
    <row r="76" spans="1:45" x14ac:dyDescent="0.2">
      <c r="A76" s="253" t="s">
        <v>255</v>
      </c>
      <c r="B76" s="245">
        <f t="shared" ref="B76:AO76" si="26">-B67</f>
        <v>0</v>
      </c>
      <c r="C76" s="245">
        <f>-C67</f>
        <v>27536.971000000005</v>
      </c>
      <c r="D76" s="245">
        <f t="shared" si="26"/>
        <v>27536.971000000005</v>
      </c>
      <c r="E76" s="245">
        <f t="shared" si="26"/>
        <v>27536.971000000005</v>
      </c>
      <c r="F76" s="245">
        <f>-C67</f>
        <v>27536.971000000005</v>
      </c>
      <c r="G76" s="245">
        <f t="shared" si="26"/>
        <v>27536.971000000005</v>
      </c>
      <c r="H76" s="245">
        <f t="shared" si="26"/>
        <v>27536.971000000005</v>
      </c>
      <c r="I76" s="245">
        <f t="shared" si="26"/>
        <v>27536.971000000005</v>
      </c>
      <c r="J76" s="245">
        <f t="shared" si="26"/>
        <v>27536.971000000005</v>
      </c>
      <c r="K76" s="245">
        <f t="shared" si="26"/>
        <v>27536.971000000005</v>
      </c>
      <c r="L76" s="245">
        <f>-L67</f>
        <v>27536.971000000005</v>
      </c>
      <c r="M76" s="245">
        <f>-M67</f>
        <v>27536.971000000005</v>
      </c>
      <c r="N76" s="245">
        <f t="shared" si="26"/>
        <v>27536.971000000005</v>
      </c>
      <c r="O76" s="245">
        <f t="shared" si="26"/>
        <v>27536.971000000005</v>
      </c>
      <c r="P76" s="245">
        <f t="shared" si="26"/>
        <v>27536.971000000005</v>
      </c>
      <c r="Q76" s="245">
        <f t="shared" si="26"/>
        <v>27536.971000000005</v>
      </c>
      <c r="R76" s="245">
        <f t="shared" si="26"/>
        <v>27536.971000000005</v>
      </c>
      <c r="S76" s="245">
        <f t="shared" si="26"/>
        <v>27536.971000000005</v>
      </c>
      <c r="T76" s="245">
        <f t="shared" si="26"/>
        <v>27536.971000000005</v>
      </c>
      <c r="U76" s="245">
        <f t="shared" si="26"/>
        <v>27536.971000000005</v>
      </c>
      <c r="V76" s="245">
        <f t="shared" si="26"/>
        <v>27536.971000000005</v>
      </c>
      <c r="W76" s="245">
        <f t="shared" si="26"/>
        <v>27536.971000000005</v>
      </c>
      <c r="X76" s="245">
        <f t="shared" si="26"/>
        <v>27536.971000000005</v>
      </c>
      <c r="Y76" s="245">
        <f t="shared" si="26"/>
        <v>27536.971000000005</v>
      </c>
      <c r="Z76" s="245">
        <f t="shared" si="26"/>
        <v>27536.971000000005</v>
      </c>
      <c r="AA76" s="245">
        <f t="shared" si="26"/>
        <v>27536.971000000005</v>
      </c>
      <c r="AB76" s="245">
        <f t="shared" si="26"/>
        <v>27536.971000000005</v>
      </c>
      <c r="AC76" s="245">
        <f t="shared" si="26"/>
        <v>27536.971000000005</v>
      </c>
      <c r="AD76" s="245">
        <f t="shared" si="26"/>
        <v>27536.971000000005</v>
      </c>
      <c r="AE76" s="245">
        <f t="shared" si="26"/>
        <v>27536.971000000005</v>
      </c>
      <c r="AF76" s="245">
        <f t="shared" si="26"/>
        <v>27536.971000000005</v>
      </c>
      <c r="AG76" s="245">
        <f t="shared" si="26"/>
        <v>27536.971000000005</v>
      </c>
      <c r="AH76" s="245">
        <f t="shared" si="26"/>
        <v>27536.971000000005</v>
      </c>
      <c r="AI76" s="245">
        <f t="shared" si="26"/>
        <v>27536.971000000005</v>
      </c>
      <c r="AJ76" s="245">
        <f t="shared" si="26"/>
        <v>27536.971000000005</v>
      </c>
      <c r="AK76" s="245">
        <f t="shared" si="26"/>
        <v>27536.971000000005</v>
      </c>
      <c r="AL76" s="245">
        <f t="shared" si="26"/>
        <v>27536.971000000005</v>
      </c>
      <c r="AM76" s="245">
        <f t="shared" si="26"/>
        <v>27536.971000000005</v>
      </c>
      <c r="AN76" s="245">
        <f t="shared" si="26"/>
        <v>27536.971000000005</v>
      </c>
      <c r="AO76" s="245">
        <f t="shared" si="26"/>
        <v>27536.971000000005</v>
      </c>
      <c r="AP76" s="245">
        <f>-AP67</f>
        <v>27536.971000000005</v>
      </c>
    </row>
    <row r="77" spans="1:45" x14ac:dyDescent="0.2">
      <c r="A77" s="253" t="s">
        <v>254</v>
      </c>
      <c r="B77" s="245">
        <f t="shared" ref="B77:AO77" si="27">B69</f>
        <v>0</v>
      </c>
      <c r="C77" s="245">
        <f t="shared" si="27"/>
        <v>0</v>
      </c>
      <c r="D77" s="245">
        <f t="shared" si="27"/>
        <v>0</v>
      </c>
      <c r="E77" s="245">
        <f t="shared" si="27"/>
        <v>0</v>
      </c>
      <c r="F77" s="245">
        <f t="shared" si="27"/>
        <v>0</v>
      </c>
      <c r="G77" s="245">
        <f t="shared" si="27"/>
        <v>0</v>
      </c>
      <c r="H77" s="245">
        <f t="shared" si="27"/>
        <v>0</v>
      </c>
      <c r="I77" s="245">
        <f t="shared" si="27"/>
        <v>0</v>
      </c>
      <c r="J77" s="245">
        <f t="shared" si="27"/>
        <v>0</v>
      </c>
      <c r="K77" s="245">
        <f t="shared" si="27"/>
        <v>0</v>
      </c>
      <c r="L77" s="245">
        <f t="shared" si="27"/>
        <v>0</v>
      </c>
      <c r="M77" s="245">
        <f t="shared" si="27"/>
        <v>0</v>
      </c>
      <c r="N77" s="245">
        <f t="shared" si="27"/>
        <v>0</v>
      </c>
      <c r="O77" s="245">
        <f t="shared" si="27"/>
        <v>0</v>
      </c>
      <c r="P77" s="245">
        <f t="shared" si="27"/>
        <v>0</v>
      </c>
      <c r="Q77" s="245">
        <f t="shared" si="27"/>
        <v>0</v>
      </c>
      <c r="R77" s="245">
        <f t="shared" si="27"/>
        <v>0</v>
      </c>
      <c r="S77" s="245">
        <f t="shared" si="27"/>
        <v>0</v>
      </c>
      <c r="T77" s="245">
        <f t="shared" si="27"/>
        <v>0</v>
      </c>
      <c r="U77" s="245">
        <f t="shared" si="27"/>
        <v>0</v>
      </c>
      <c r="V77" s="245">
        <f t="shared" si="27"/>
        <v>0</v>
      </c>
      <c r="W77" s="245">
        <f t="shared" si="27"/>
        <v>0</v>
      </c>
      <c r="X77" s="245">
        <f t="shared" si="27"/>
        <v>0</v>
      </c>
      <c r="Y77" s="245">
        <f t="shared" si="27"/>
        <v>0</v>
      </c>
      <c r="Z77" s="245">
        <f t="shared" si="27"/>
        <v>0</v>
      </c>
      <c r="AA77" s="245">
        <f t="shared" si="27"/>
        <v>0</v>
      </c>
      <c r="AB77" s="245">
        <f t="shared" si="27"/>
        <v>0</v>
      </c>
      <c r="AC77" s="245">
        <f t="shared" si="27"/>
        <v>0</v>
      </c>
      <c r="AD77" s="245">
        <f t="shared" si="27"/>
        <v>0</v>
      </c>
      <c r="AE77" s="245">
        <f t="shared" si="27"/>
        <v>0</v>
      </c>
      <c r="AF77" s="245">
        <f t="shared" si="27"/>
        <v>0</v>
      </c>
      <c r="AG77" s="245">
        <f t="shared" si="27"/>
        <v>0</v>
      </c>
      <c r="AH77" s="245">
        <f t="shared" si="27"/>
        <v>0</v>
      </c>
      <c r="AI77" s="245">
        <f t="shared" si="27"/>
        <v>0</v>
      </c>
      <c r="AJ77" s="245">
        <f t="shared" si="27"/>
        <v>0</v>
      </c>
      <c r="AK77" s="245">
        <f t="shared" si="27"/>
        <v>0</v>
      </c>
      <c r="AL77" s="245">
        <f t="shared" si="27"/>
        <v>0</v>
      </c>
      <c r="AM77" s="245">
        <f t="shared" si="27"/>
        <v>0</v>
      </c>
      <c r="AN77" s="245">
        <f t="shared" si="27"/>
        <v>0</v>
      </c>
      <c r="AO77" s="245">
        <f t="shared" si="27"/>
        <v>0</v>
      </c>
      <c r="AP77" s="245">
        <f>AP69</f>
        <v>0</v>
      </c>
    </row>
    <row r="78" spans="1:45" x14ac:dyDescent="0.2">
      <c r="A78" s="253" t="s">
        <v>253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252</v>
      </c>
      <c r="B79" s="245">
        <f>IF(((SUM($B$59:B59)+SUM($B$61:B64))+SUM($B$81:B81))&lt;0,((SUM($B$59:B59)+SUM($B$61:B64))+SUM($B$81:B81))*0.2-SUM($A$79:A79),IF(SUM(A$79:$B79)&lt;0,0-SUM(A$79:$B79),0))</f>
        <v>-198266.19120000003</v>
      </c>
      <c r="C79" s="245">
        <f>IF(((SUM($B$59:C59)+SUM($B$61:C64))+SUM($B$81:C81))&lt;0,((SUM($B$59:C59)+SUM($B$61:C64))+SUM($B$81:C81))*0.2-SUM($A$79:B79),IF(SUM($B$79:B79)&lt;0,0-SUM($B$79:B79),0))</f>
        <v>0</v>
      </c>
      <c r="D79" s="245">
        <f>IF(((SUM($B$59:D59)+SUM($B$61:D64))+SUM($B$81:D81))&lt;0,((SUM($B$59:D59)+SUM($B$61:D64))+SUM($B$81:D81))*0.2-SUM($A$79:C79),IF(SUM($B$79:C79)&lt;0,0-SUM($B$79:C79),0))</f>
        <v>0</v>
      </c>
      <c r="E79" s="245">
        <f>IF(((SUM($B$59:E59)+SUM($B$61:E64))+SUM($B$81:E81))&lt;0,((SUM($B$59:E59)+SUM($B$61:E64))+SUM($B$81:E81))*0.2-SUM($A$79:D79),IF(SUM($B$79:D79)&lt;0,0-SUM($B$79:D79),0))</f>
        <v>0</v>
      </c>
      <c r="F79" s="245">
        <f>IF(((SUM($B$59:F59)+SUM($B$61:F64))+SUM($B$81:F81))&lt;0,((SUM($B$59:F59)+SUM($B$61:F64))+SUM($B$81:F81))*0.2-SUM($A$79:E79),IF(SUM($B$79:E79)&lt;0,0-SUM($B$79:E79),0))</f>
        <v>0</v>
      </c>
      <c r="G79" s="245">
        <f>IF(((SUM($B$59:G59)+SUM($B$61:G64))+SUM($B$81:G81))&lt;0,((SUM($B$59:G59)+SUM($B$61:G64))+SUM($B$81:G81))*0.18-SUM($A$79:F79),IF(SUM($B$79:F79)&lt;0,0-SUM($B$79:F79),0))</f>
        <v>19826.619120000018</v>
      </c>
      <c r="H79" s="245">
        <f>IF(((SUM($B$59:H59)+SUM($B$61:H64))+SUM($B$81:H81))&lt;0,((SUM($B$59:H59)+SUM($B$61:H64))+SUM($B$81:H81))*0.18-SUM($A$79:G79),IF(SUM($B$79:G79)&lt;0,0-SUM($B$79:G79),0))</f>
        <v>-203.44598610684625</v>
      </c>
      <c r="I79" s="245">
        <f>IF(((SUM($B$59:I59)+SUM($B$61:I64))+SUM($B$81:I81))&lt;0,((SUM($B$59:I59)+SUM($B$61:I64))+SUM($B$81:I81))*0.18-SUM($A$79:H79),IF(SUM($B$79:H79)&lt;0,0-SUM($B$79:H79),0))</f>
        <v>0</v>
      </c>
      <c r="J79" s="245">
        <f>IF(((SUM($B$59:J59)+SUM($B$61:J64))+SUM($B$81:J81))&lt;0,((SUM($B$59:J59)+SUM($B$61:J64))+SUM($B$81:J81))*0.18-SUM($A$79:I79),IF(SUM($B$79:I79)&lt;0,0-SUM($B$79:I79),0))</f>
        <v>0</v>
      </c>
      <c r="K79" s="245">
        <f>IF(((SUM($B$59:K59)+SUM($B$61:K64))+SUM($B$81:K81))&lt;0,((SUM($B$59:K59)+SUM($B$61:K64))+SUM($B$81:K81))*0.18-SUM($A$79:J79),IF(SUM($B$79:J79)&lt;0,0-SUM($B$79:J79),0))</f>
        <v>0</v>
      </c>
      <c r="L79" s="245">
        <f>IF(((SUM($B$59:L59)+SUM($B$61:L64))+SUM($B$81:L81))&lt;0,((SUM($B$59:L59)+SUM($B$61:L64))+SUM($B$81:L81))*0.18-SUM($A$79:K79),IF(SUM($B$79:K79)&lt;0,0-SUM($B$79:K79),0))</f>
        <v>-243.35650173568865</v>
      </c>
      <c r="M79" s="245">
        <f>IF(((SUM($B$59:M59)+SUM($B$61:M64))+SUM($B$81:M81))&lt;0,((SUM($B$59:M59)+SUM($B$61:M64))+SUM($B$81:M81))*0.18-SUM($A$79:L79),IF(SUM($B$79:L79)&lt;0,0-SUM($B$79:L79),0))</f>
        <v>-254.5021237283072</v>
      </c>
      <c r="N79" s="245">
        <f>IF(((SUM($B$59:N59)+SUM($B$61:N64))+SUM($B$81:N81))&lt;0,((SUM($B$59:N59)+SUM($B$61:N64))+SUM($B$81:N81))*0.18-SUM($A$79:M79),IF(SUM($B$79:M79)&lt;0,0-SUM($B$79:M79),0))</f>
        <v>-266.15821036312263</v>
      </c>
      <c r="O79" s="245">
        <f>IF(((SUM($B$59:O59)+SUM($B$61:O64))+SUM($B$81:O81))&lt;0,((SUM($B$59:O59)+SUM($B$61:O64))+SUM($B$81:O81))*0.18-SUM($A$79:N79),IF(SUM($B$79:N79)&lt;0,0-SUM($B$79:N79),0))</f>
        <v>-278.34814069897402</v>
      </c>
      <c r="P79" s="245">
        <f>IF(((SUM($B$59:P59)+SUM($B$61:P64))+SUM($B$81:P81))&lt;0,((SUM($B$59:P59)+SUM($B$61:P64))+SUM($B$81:P81))*0.18-SUM($A$79:O79),IF(SUM($B$79:O79)&lt;0,0-SUM($B$79:O79),0))</f>
        <v>-291.09636454525753</v>
      </c>
      <c r="Q79" s="245">
        <f>IF(((SUM($B$59:Q59)+SUM($B$61:Q64))+SUM($B$81:Q81))&lt;0,((SUM($B$59:Q59)+SUM($B$61:Q64))+SUM($B$81:Q81))*0.18-SUM($A$79:P79),IF(SUM($B$79:P79)&lt;0,0-SUM($B$79:P79),0))</f>
        <v>-304.4284515020554</v>
      </c>
      <c r="R79" s="245">
        <f>IF(((SUM($B$59:R59)+SUM($B$61:R64))+SUM($B$81:R81))&lt;0,((SUM($B$59:R59)+SUM($B$61:R64))+SUM($B$81:R81))*0.18-SUM($A$79:Q79),IF(SUM($B$79:Q79)&lt;0,0-SUM($B$79:Q79),0))</f>
        <v>-318.37114224600373</v>
      </c>
      <c r="S79" s="245">
        <f>IF(((SUM($B$59:S59)+SUM($B$61:S64))+SUM($B$81:S81))&lt;0,((SUM($B$59:S59)+SUM($B$61:S64))+SUM($B$81:S81))*0.18-SUM($A$79:R79),IF(SUM($B$79:R79)&lt;0,0-SUM($B$79:R79),0))</f>
        <v>-332.95240216513048</v>
      </c>
      <c r="T79" s="245">
        <f>IF(((SUM($B$59:T59)+SUM($B$61:T64))+SUM($B$81:T81))&lt;0,((SUM($B$59:T59)+SUM($B$61:T64))+SUM($B$81:T81))*0.18-SUM($A$79:S79),IF(SUM($B$79:S79)&lt;0,0-SUM($B$79:S79),0))</f>
        <v>-348.20147745017312</v>
      </c>
      <c r="U79" s="245">
        <f>IF(((SUM($B$59:U59)+SUM($B$61:U64))+SUM($B$81:U81))&lt;0,((SUM($B$59:U59)+SUM($B$61:U64))+SUM($B$81:U81))*0.18-SUM($A$79:T79),IF(SUM($B$79:T79)&lt;0,0-SUM($B$79:T79),0))</f>
        <v>-364.14895375439664</v>
      </c>
      <c r="V79" s="245">
        <f>IF(((SUM($B$59:V59)+SUM($B$61:V64))+SUM($B$81:V81))&lt;0,((SUM($B$59:V59)+SUM($B$61:V64))+SUM($B$81:V81))*0.18-SUM($A$79:U79),IF(SUM($B$79:U79)&lt;0,0-SUM($B$79:U79),0))</f>
        <v>-380.82681754106306</v>
      </c>
      <c r="W79" s="245">
        <f>IF(((SUM($B$59:W59)+SUM($B$61:W64))+SUM($B$81:W81))&lt;0,((SUM($B$59:W59)+SUM($B$61:W64))+SUM($B$81:W81))*0.18-SUM($A$79:V79),IF(SUM($B$79:V79)&lt;0,0-SUM($B$79:V79),0))</f>
        <v>-398.26852023930405</v>
      </c>
      <c r="X79" s="245">
        <f>IF(((SUM($B$59:X59)+SUM($B$61:X64))+SUM($B$81:X81))&lt;0,((SUM($B$59:X59)+SUM($B$61:X64))+SUM($B$81:X81))*0.18-SUM($A$79:W79),IF(SUM($B$79:W79)&lt;0,0-SUM($B$79:W79),0))</f>
        <v>-416.50904533924768</v>
      </c>
      <c r="Y79" s="245">
        <f>IF(((SUM($B$59:Y59)+SUM($B$61:Y64))+SUM($B$81:Y81))&lt;0,((SUM($B$59:Y59)+SUM($B$61:Y64))+SUM($B$81:Y81))*0.18-SUM($A$79:X79),IF(SUM($B$79:X79)&lt;0,0-SUM($B$79:X79),0))</f>
        <v>-435.5849785595492</v>
      </c>
      <c r="Z79" s="245">
        <f>IF(((SUM($B$59:Z59)+SUM($B$61:Z64))+SUM($B$81:Z81))&lt;0,((SUM($B$59:Z59)+SUM($B$61:Z64))+SUM($B$81:Z81))*0.18-SUM($A$79:Y79),IF(SUM($B$79:Y79)&lt;0,0-SUM($B$79:Y79),0))</f>
        <v>-455.53458122911979</v>
      </c>
      <c r="AA79" s="245">
        <f>IF(((SUM($B$59:AA59)+SUM($B$61:AA64))+SUM($B$81:AA81))&lt;0,((SUM($B$59:AA59)+SUM($B$61:AA64))+SUM($B$81:AA81))*0.18-SUM($A$79:Z79),IF(SUM($B$79:Z79)&lt;0,0-SUM($B$79:Z79),0))</f>
        <v>-476.3978670288343</v>
      </c>
      <c r="AB79" s="245">
        <f>IF(((SUM($B$59:AB59)+SUM($B$61:AB64))+SUM($B$81:AB81))&lt;0,((SUM($B$59:AB59)+SUM($B$61:AB64))+SUM($B$81:AB81))*0.18-SUM($A$79:AA79),IF(SUM($B$79:AA79)&lt;0,0-SUM($B$79:AA79),0))</f>
        <v>-498.21668224895257</v>
      </c>
      <c r="AC79" s="245">
        <f>IF(((SUM($B$59:AC59)+SUM($B$61:AC64))+SUM($B$81:AC81))&lt;0,((SUM($B$59:AC59)+SUM($B$61:AC64))+SUM($B$81:AC81))*0.18-SUM($A$79:AB79),IF(SUM($B$79:AB79)&lt;0,0-SUM($B$79:AB79),0))</f>
        <v>-521.0347897214815</v>
      </c>
      <c r="AD79" s="245">
        <f>IF(((SUM($B$59:AD59)+SUM($B$61:AD64))+SUM($B$81:AD81))&lt;0,((SUM($B$59:AD59)+SUM($B$61:AD64))+SUM($B$81:AD81))*0.18-SUM($A$79:AC79),IF(SUM($B$79:AC79)&lt;0,0-SUM($B$79:AC79),0))</f>
        <v>-544.89795659729862</v>
      </c>
      <c r="AE79" s="245">
        <f>IF(((SUM($B$59:AE59)+SUM($B$61:AE64))+SUM($B$81:AE81))&lt;0,((SUM($B$59:AE59)+SUM($B$61:AE64))+SUM($B$81:AE81))*0.18-SUM($A$79:AD79),IF(SUM($B$79:AD79)&lt;0,0-SUM($B$79:AD79),0))</f>
        <v>-569.85404614266008</v>
      </c>
      <c r="AF79" s="245">
        <f>IF(((SUM($B$59:AF59)+SUM($B$61:AF64))+SUM($B$81:AF81))&lt;0,((SUM($B$59:AF59)+SUM($B$61:AF64))+SUM($B$81:AF81))*0.18-SUM($A$79:AE79),IF(SUM($B$79:AE79)&lt;0,0-SUM($B$79:AE79),0))</f>
        <v>-595.95311374089215</v>
      </c>
      <c r="AG79" s="245">
        <f>IF(((SUM($B$59:AG59)+SUM($B$61:AG64))+SUM($B$81:AG81))&lt;0,((SUM($B$59:AG59)+SUM($B$61:AG64))+SUM($B$81:AG81))*0.18-SUM($A$79:AF79),IF(SUM($B$79:AF79)&lt;0,0-SUM($B$79:AF79),0))</f>
        <v>-623.24750728977961</v>
      </c>
      <c r="AH79" s="245">
        <f>IF(((SUM($B$59:AH59)+SUM($B$61:AH64))+SUM($B$81:AH81))&lt;0,((SUM($B$59:AH59)+SUM($B$61:AH64))+SUM($B$81:AH81))*0.18-SUM($A$79:AG79),IF(SUM($B$79:AG79)&lt;0,0-SUM($B$79:AG79),0))</f>
        <v>-651.79197219840717</v>
      </c>
      <c r="AI79" s="245">
        <f>IF(((SUM($B$59:AI59)+SUM($B$61:AI64))+SUM($B$81:AI81))&lt;0,((SUM($B$59:AI59)+SUM($B$61:AI64))+SUM($B$81:AI81))*0.18-SUM($A$79:AH79),IF(SUM($B$79:AH79)&lt;0,0-SUM($B$79:AH79),0))</f>
        <v>-681.64376119160443</v>
      </c>
      <c r="AJ79" s="245">
        <f>IF(((SUM($B$59:AJ59)+SUM($B$61:AJ64))+SUM($B$81:AJ81))&lt;0,((SUM($B$59:AJ59)+SUM($B$61:AJ64))+SUM($B$81:AJ81))*0.18-SUM($A$79:AI79),IF(SUM($B$79:AI79)&lt;0,0-SUM($B$79:AI79),0))</f>
        <v>-712.86274914405658</v>
      </c>
      <c r="AK79" s="245">
        <f>IF(((SUM($B$59:AK59)+SUM($B$61:AK64))+SUM($B$81:AK81))&lt;0,((SUM($B$59:AK59)+SUM($B$61:AK64))+SUM($B$81:AK81))*0.18-SUM($A$79:AJ79),IF(SUM($B$79:AJ79)&lt;0,0-SUM($B$79:AJ79),0))</f>
        <v>-745.51155317394296</v>
      </c>
      <c r="AL79" s="245">
        <f>IF(((SUM($B$59:AL59)+SUM($B$61:AL64))+SUM($B$81:AL81))&lt;0,((SUM($B$59:AL59)+SUM($B$61:AL64))+SUM($B$81:AL81))*0.18-SUM($A$79:AK79),IF(SUM($B$79:AK79)&lt;0,0-SUM($B$79:AK79),0))</f>
        <v>-779.65565823600627</v>
      </c>
      <c r="AM79" s="245">
        <f>IF(((SUM($B$59:AM59)+SUM($B$61:AM64))+SUM($B$81:AM81))&lt;0,((SUM($B$59:AM59)+SUM($B$61:AM64))+SUM($B$81:AM81))*0.18-SUM($A$79:AL79),IF(SUM($B$79:AL79)&lt;0,0-SUM($B$79:AL79),0))</f>
        <v>-148.69964340000297</v>
      </c>
      <c r="AN79" s="245">
        <f>IF(((SUM($B$59:AN59)+SUM($B$61:AN64))+SUM($B$81:AN81))&lt;0,((SUM($B$59:AN59)+SUM($B$61:AN64))+SUM($B$81:AN81))*0.18-SUM($A$79:AM79),IF(SUM($B$79:AM79)&lt;0,0-SUM($B$79:AM79),0))</f>
        <v>-148.69964339997387</v>
      </c>
      <c r="AO79" s="245">
        <f>IF(((SUM($B$59:AO59)+SUM($B$61:AO64))+SUM($B$81:AO81))&lt;0,((SUM($B$59:AO59)+SUM($B$61:AO64))+SUM($B$81:AO81))*0.18-SUM($A$79:AN79),IF(SUM($B$79:AN79)&lt;0,0-SUM($B$79:AN79),0))</f>
        <v>-148.69964340000297</v>
      </c>
      <c r="AP79" s="245">
        <f>IF(((SUM($B$59:AP59)+SUM($B$61:AP64))+SUM($B$81:AP81))&lt;0,((SUM($B$59:AP59)+SUM($B$61:AP64))+SUM($B$81:AP81))*0.18-SUM($A$79:AO79),IF(SUM($B$79:AO79)&lt;0,0-SUM($B$79:AO79),0))</f>
        <v>-148.69964340000297</v>
      </c>
    </row>
    <row r="80" spans="1:45" x14ac:dyDescent="0.2">
      <c r="A80" s="253" t="s">
        <v>251</v>
      </c>
      <c r="B80" s="245">
        <f>-B59*(B39)</f>
        <v>0</v>
      </c>
      <c r="C80" s="245">
        <f t="shared" ref="C80:AP80" si="28">-(C59-B59)*$B$39</f>
        <v>0</v>
      </c>
      <c r="D80" s="245">
        <f t="shared" si="28"/>
        <v>0</v>
      </c>
      <c r="E80" s="245">
        <f t="shared" si="28"/>
        <v>0</v>
      </c>
      <c r="F80" s="245">
        <f t="shared" si="28"/>
        <v>0</v>
      </c>
      <c r="G80" s="245">
        <f t="shared" si="28"/>
        <v>0</v>
      </c>
      <c r="H80" s="245">
        <f t="shared" si="28"/>
        <v>0</v>
      </c>
      <c r="I80" s="245">
        <f t="shared" si="28"/>
        <v>0</v>
      </c>
      <c r="J80" s="245">
        <f t="shared" si="28"/>
        <v>0</v>
      </c>
      <c r="K80" s="245">
        <f t="shared" si="28"/>
        <v>0</v>
      </c>
      <c r="L80" s="245">
        <f t="shared" si="28"/>
        <v>0</v>
      </c>
      <c r="M80" s="245">
        <f t="shared" si="28"/>
        <v>0</v>
      </c>
      <c r="N80" s="245">
        <f t="shared" si="28"/>
        <v>0</v>
      </c>
      <c r="O80" s="245">
        <f t="shared" si="28"/>
        <v>0</v>
      </c>
      <c r="P80" s="245">
        <f t="shared" si="28"/>
        <v>0</v>
      </c>
      <c r="Q80" s="245">
        <f t="shared" si="28"/>
        <v>0</v>
      </c>
      <c r="R80" s="245">
        <f t="shared" si="28"/>
        <v>0</v>
      </c>
      <c r="S80" s="245">
        <f t="shared" si="28"/>
        <v>0</v>
      </c>
      <c r="T80" s="245">
        <f t="shared" si="28"/>
        <v>0</v>
      </c>
      <c r="U80" s="245">
        <f t="shared" si="28"/>
        <v>0</v>
      </c>
      <c r="V80" s="245">
        <f t="shared" si="28"/>
        <v>0</v>
      </c>
      <c r="W80" s="245">
        <f t="shared" si="28"/>
        <v>0</v>
      </c>
      <c r="X80" s="245">
        <f t="shared" si="28"/>
        <v>0</v>
      </c>
      <c r="Y80" s="245">
        <f t="shared" si="28"/>
        <v>0</v>
      </c>
      <c r="Z80" s="245">
        <f t="shared" si="28"/>
        <v>0</v>
      </c>
      <c r="AA80" s="245">
        <f t="shared" si="28"/>
        <v>0</v>
      </c>
      <c r="AB80" s="245">
        <f t="shared" si="28"/>
        <v>0</v>
      </c>
      <c r="AC80" s="245">
        <f t="shared" si="28"/>
        <v>0</v>
      </c>
      <c r="AD80" s="245">
        <f t="shared" si="28"/>
        <v>0</v>
      </c>
      <c r="AE80" s="245">
        <f t="shared" si="28"/>
        <v>0</v>
      </c>
      <c r="AF80" s="245">
        <f t="shared" si="28"/>
        <v>0</v>
      </c>
      <c r="AG80" s="245">
        <f t="shared" si="28"/>
        <v>0</v>
      </c>
      <c r="AH80" s="245">
        <f t="shared" si="28"/>
        <v>0</v>
      </c>
      <c r="AI80" s="245">
        <f t="shared" si="28"/>
        <v>0</v>
      </c>
      <c r="AJ80" s="245">
        <f t="shared" si="28"/>
        <v>0</v>
      </c>
      <c r="AK80" s="245">
        <f t="shared" si="28"/>
        <v>0</v>
      </c>
      <c r="AL80" s="245">
        <f t="shared" si="28"/>
        <v>0</v>
      </c>
      <c r="AM80" s="245">
        <f t="shared" si="28"/>
        <v>0</v>
      </c>
      <c r="AN80" s="245">
        <f t="shared" si="28"/>
        <v>0</v>
      </c>
      <c r="AO80" s="245">
        <f t="shared" si="28"/>
        <v>0</v>
      </c>
      <c r="AP80" s="245">
        <f t="shared" si="28"/>
        <v>0</v>
      </c>
    </row>
    <row r="81" spans="1:44" x14ac:dyDescent="0.2">
      <c r="A81" s="253" t="s">
        <v>433</v>
      </c>
      <c r="B81" s="245">
        <f>-$C$126</f>
        <v>-991330.95600000012</v>
      </c>
      <c r="C81" s="245">
        <f>-$D$126</f>
        <v>0</v>
      </c>
      <c r="D81" s="245">
        <f>-$E$126</f>
        <v>0</v>
      </c>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-991330.95600000012</v>
      </c>
      <c r="AR81" s="257"/>
    </row>
    <row r="82" spans="1:44" x14ac:dyDescent="0.2">
      <c r="A82" s="253" t="s">
        <v>250</v>
      </c>
      <c r="B82" s="245">
        <f t="shared" ref="B82:AO82" si="29">B54-B55</f>
        <v>0</v>
      </c>
      <c r="C82" s="245">
        <f t="shared" si="29"/>
        <v>0</v>
      </c>
      <c r="D82" s="245">
        <f t="shared" si="29"/>
        <v>0</v>
      </c>
      <c r="E82" s="245">
        <f t="shared" si="29"/>
        <v>0</v>
      </c>
      <c r="F82" s="245">
        <f t="shared" si="29"/>
        <v>0</v>
      </c>
      <c r="G82" s="245">
        <f t="shared" si="29"/>
        <v>0</v>
      </c>
      <c r="H82" s="245">
        <f t="shared" si="29"/>
        <v>0</v>
      </c>
      <c r="I82" s="245">
        <f t="shared" si="29"/>
        <v>0</v>
      </c>
      <c r="J82" s="245">
        <f t="shared" si="29"/>
        <v>0</v>
      </c>
      <c r="K82" s="245">
        <f t="shared" si="29"/>
        <v>0</v>
      </c>
      <c r="L82" s="245">
        <f t="shared" si="29"/>
        <v>0</v>
      </c>
      <c r="M82" s="245">
        <f t="shared" si="29"/>
        <v>0</v>
      </c>
      <c r="N82" s="245">
        <f t="shared" si="29"/>
        <v>0</v>
      </c>
      <c r="O82" s="245">
        <f t="shared" si="29"/>
        <v>0</v>
      </c>
      <c r="P82" s="245">
        <f t="shared" si="29"/>
        <v>0</v>
      </c>
      <c r="Q82" s="245">
        <f t="shared" si="29"/>
        <v>0</v>
      </c>
      <c r="R82" s="245">
        <f t="shared" si="29"/>
        <v>0</v>
      </c>
      <c r="S82" s="245">
        <f t="shared" si="29"/>
        <v>0</v>
      </c>
      <c r="T82" s="245">
        <f t="shared" si="29"/>
        <v>0</v>
      </c>
      <c r="U82" s="245">
        <f t="shared" si="29"/>
        <v>0</v>
      </c>
      <c r="V82" s="245">
        <f t="shared" si="29"/>
        <v>0</v>
      </c>
      <c r="W82" s="245">
        <f t="shared" si="29"/>
        <v>0</v>
      </c>
      <c r="X82" s="245">
        <f t="shared" si="29"/>
        <v>0</v>
      </c>
      <c r="Y82" s="245">
        <f t="shared" si="29"/>
        <v>0</v>
      </c>
      <c r="Z82" s="245">
        <f t="shared" si="29"/>
        <v>0</v>
      </c>
      <c r="AA82" s="245">
        <f t="shared" si="29"/>
        <v>0</v>
      </c>
      <c r="AB82" s="245">
        <f t="shared" si="29"/>
        <v>0</v>
      </c>
      <c r="AC82" s="245">
        <f t="shared" si="29"/>
        <v>0</v>
      </c>
      <c r="AD82" s="245">
        <f t="shared" si="29"/>
        <v>0</v>
      </c>
      <c r="AE82" s="245">
        <f t="shared" si="29"/>
        <v>0</v>
      </c>
      <c r="AF82" s="245">
        <f t="shared" si="29"/>
        <v>0</v>
      </c>
      <c r="AG82" s="245">
        <f t="shared" si="29"/>
        <v>0</v>
      </c>
      <c r="AH82" s="245">
        <f t="shared" si="29"/>
        <v>0</v>
      </c>
      <c r="AI82" s="245">
        <f t="shared" si="29"/>
        <v>0</v>
      </c>
      <c r="AJ82" s="245">
        <f t="shared" si="29"/>
        <v>0</v>
      </c>
      <c r="AK82" s="245">
        <f t="shared" si="29"/>
        <v>0</v>
      </c>
      <c r="AL82" s="245">
        <f t="shared" si="29"/>
        <v>0</v>
      </c>
      <c r="AM82" s="245">
        <f t="shared" si="29"/>
        <v>0</v>
      </c>
      <c r="AN82" s="245">
        <f t="shared" si="29"/>
        <v>0</v>
      </c>
      <c r="AO82" s="245">
        <f t="shared" si="29"/>
        <v>0</v>
      </c>
      <c r="AP82" s="245">
        <f>AP54-AP55</f>
        <v>0</v>
      </c>
    </row>
    <row r="83" spans="1:44" ht="14.25" x14ac:dyDescent="0.2">
      <c r="A83" s="254" t="s">
        <v>249</v>
      </c>
      <c r="B83" s="252">
        <f>SUM(B75:B82)</f>
        <v>-1189597.1472000002</v>
      </c>
      <c r="C83" s="252">
        <f t="shared" ref="C83:V83" si="30">SUM(C75:C82)</f>
        <v>0</v>
      </c>
      <c r="D83" s="252">
        <f t="shared" si="30"/>
        <v>0</v>
      </c>
      <c r="E83" s="252">
        <f t="shared" si="30"/>
        <v>0</v>
      </c>
      <c r="F83" s="252">
        <f t="shared" si="30"/>
        <v>0</v>
      </c>
      <c r="G83" s="252">
        <f t="shared" si="30"/>
        <v>19826.619120000018</v>
      </c>
      <c r="H83" s="252">
        <f t="shared" si="30"/>
        <v>-1333.7014644782794</v>
      </c>
      <c r="I83" s="252">
        <f t="shared" si="30"/>
        <v>0</v>
      </c>
      <c r="J83" s="252">
        <f t="shared" si="30"/>
        <v>0</v>
      </c>
      <c r="K83" s="252">
        <f t="shared" si="30"/>
        <v>0</v>
      </c>
      <c r="L83" s="252">
        <f t="shared" si="30"/>
        <v>-1595.337066933942</v>
      </c>
      <c r="M83" s="252">
        <f t="shared" si="30"/>
        <v>-1668.4028111076332</v>
      </c>
      <c r="N83" s="252">
        <f t="shared" si="30"/>
        <v>-1744.8149346027858</v>
      </c>
      <c r="O83" s="252">
        <f t="shared" si="30"/>
        <v>-1824.7267001377695</v>
      </c>
      <c r="P83" s="252">
        <f t="shared" si="30"/>
        <v>-1908.2983897966733</v>
      </c>
      <c r="Q83" s="252">
        <f t="shared" si="30"/>
        <v>-1995.6976265133962</v>
      </c>
      <c r="R83" s="252">
        <f t="shared" si="30"/>
        <v>-2087.0997102793372</v>
      </c>
      <c r="S83" s="252">
        <f t="shared" si="30"/>
        <v>-2182.6879697493205</v>
      </c>
      <c r="T83" s="252">
        <f t="shared" si="30"/>
        <v>-2282.6541299509627</v>
      </c>
      <c r="U83" s="252">
        <f t="shared" si="30"/>
        <v>-2387.1986968345082</v>
      </c>
      <c r="V83" s="252">
        <f t="shared" si="30"/>
        <v>-2496.5313594359359</v>
      </c>
      <c r="W83" s="252">
        <f>SUM(W75:W82)</f>
        <v>-2610.8714104576793</v>
      </c>
      <c r="X83" s="252">
        <f>SUM(X75:X82)</f>
        <v>-2730.4481861126951</v>
      </c>
      <c r="Y83" s="252">
        <f>SUM(Y75:Y82)</f>
        <v>-2855.5015261126973</v>
      </c>
      <c r="Z83" s="252">
        <f>SUM(Z75:Z82)</f>
        <v>-2986.2822547241703</v>
      </c>
      <c r="AA83" s="252">
        <f t="shared" ref="AA83:AP83" si="31">SUM(AA75:AA82)</f>
        <v>-3123.0526838557162</v>
      </c>
      <c r="AB83" s="252">
        <f t="shared" si="31"/>
        <v>-3266.0871391875116</v>
      </c>
      <c r="AC83" s="252">
        <f t="shared" si="31"/>
        <v>-3415.6725103964745</v>
      </c>
      <c r="AD83" s="252">
        <f t="shared" si="31"/>
        <v>-3572.1088265822145</v>
      </c>
      <c r="AE83" s="252">
        <f t="shared" si="31"/>
        <v>-3735.7098580464408</v>
      </c>
      <c r="AF83" s="252">
        <f t="shared" si="31"/>
        <v>-3906.8037456345592</v>
      </c>
      <c r="AG83" s="252">
        <f t="shared" si="31"/>
        <v>-4085.7336588997241</v>
      </c>
      <c r="AH83" s="252">
        <f t="shared" si="31"/>
        <v>-4272.8584844117795</v>
      </c>
      <c r="AI83" s="252">
        <f t="shared" si="31"/>
        <v>-4468.553545589275</v>
      </c>
      <c r="AJ83" s="252">
        <f t="shared" si="31"/>
        <v>-4673.2113555001051</v>
      </c>
      <c r="AK83" s="252">
        <f t="shared" si="31"/>
        <v>-4887.2424041403319</v>
      </c>
      <c r="AL83" s="252">
        <f t="shared" si="31"/>
        <v>-5111.0759817691542</v>
      </c>
      <c r="AM83" s="252">
        <f t="shared" si="31"/>
        <v>-974.8087734000037</v>
      </c>
      <c r="AN83" s="252">
        <f t="shared" si="31"/>
        <v>-974.8087733999746</v>
      </c>
      <c r="AO83" s="252">
        <f t="shared" si="31"/>
        <v>-974.8087734000037</v>
      </c>
      <c r="AP83" s="252">
        <f t="shared" si="31"/>
        <v>-974.8087734000037</v>
      </c>
    </row>
    <row r="84" spans="1:44" ht="14.25" x14ac:dyDescent="0.2">
      <c r="A84" s="254" t="s">
        <v>549</v>
      </c>
      <c r="B84" s="252">
        <f>SUM($B$83:B83)</f>
        <v>-1189597.1472000002</v>
      </c>
      <c r="C84" s="252">
        <f>SUM($B$83:C83)</f>
        <v>-1189597.1472000002</v>
      </c>
      <c r="D84" s="252">
        <f>SUM($B$83:D83)</f>
        <v>-1189597.1472000002</v>
      </c>
      <c r="E84" s="252">
        <f>SUM($B$83:E83)</f>
        <v>-1189597.1472000002</v>
      </c>
      <c r="F84" s="252">
        <f>SUM($B$83:F83)</f>
        <v>-1189597.1472000002</v>
      </c>
      <c r="G84" s="252">
        <f>SUM($B$83:G83)</f>
        <v>-1169770.5280800003</v>
      </c>
      <c r="H84" s="252">
        <f>SUM($B$83:H83)</f>
        <v>-1171104.2295444787</v>
      </c>
      <c r="I84" s="252">
        <f>SUM($B$83:I83)</f>
        <v>-1171104.2295444787</v>
      </c>
      <c r="J84" s="252">
        <f>SUM($B$83:J83)</f>
        <v>-1171104.2295444787</v>
      </c>
      <c r="K84" s="252">
        <f>SUM($B$83:K83)</f>
        <v>-1171104.2295444787</v>
      </c>
      <c r="L84" s="252">
        <f>SUM($B$83:L83)</f>
        <v>-1172699.5666114127</v>
      </c>
      <c r="M84" s="252">
        <f>SUM($B$83:M83)</f>
        <v>-1174367.9694225204</v>
      </c>
      <c r="N84" s="252">
        <f>SUM($B$83:N83)</f>
        <v>-1176112.7843571231</v>
      </c>
      <c r="O84" s="252">
        <f>SUM($B$83:O83)</f>
        <v>-1177937.5110572609</v>
      </c>
      <c r="P84" s="252">
        <f>SUM($B$83:P83)</f>
        <v>-1179845.8094470575</v>
      </c>
      <c r="Q84" s="252">
        <f>SUM($B$83:Q83)</f>
        <v>-1181841.507073571</v>
      </c>
      <c r="R84" s="252">
        <f>SUM($B$83:R83)</f>
        <v>-1183928.6067838504</v>
      </c>
      <c r="S84" s="252">
        <f>SUM($B$83:S83)</f>
        <v>-1186111.2947535997</v>
      </c>
      <c r="T84" s="252">
        <f>SUM($B$83:T83)</f>
        <v>-1188393.9488835507</v>
      </c>
      <c r="U84" s="252">
        <f>SUM($B$83:U83)</f>
        <v>-1190781.1475803852</v>
      </c>
      <c r="V84" s="252">
        <f>SUM($B$83:V83)</f>
        <v>-1193277.6789398212</v>
      </c>
      <c r="W84" s="252">
        <f>SUM($B$83:W83)</f>
        <v>-1195888.5503502788</v>
      </c>
      <c r="X84" s="252">
        <f>SUM($B$83:X83)</f>
        <v>-1198618.9985363916</v>
      </c>
      <c r="Y84" s="252">
        <f>SUM($B$83:Y83)</f>
        <v>-1201474.5000625043</v>
      </c>
      <c r="Z84" s="252">
        <f>SUM($B$83:Z83)</f>
        <v>-1204460.7823172284</v>
      </c>
      <c r="AA84" s="252">
        <f>SUM($B$83:AA83)</f>
        <v>-1207583.835001084</v>
      </c>
      <c r="AB84" s="252">
        <f>SUM($B$83:AB83)</f>
        <v>-1210849.9221402716</v>
      </c>
      <c r="AC84" s="252">
        <f>SUM($B$83:AC83)</f>
        <v>-1214265.5946506681</v>
      </c>
      <c r="AD84" s="252">
        <f>SUM($B$83:AD83)</f>
        <v>-1217837.7034772504</v>
      </c>
      <c r="AE84" s="252">
        <f>SUM($B$83:AE83)</f>
        <v>-1221573.4133352968</v>
      </c>
      <c r="AF84" s="252">
        <f>SUM($B$83:AF83)</f>
        <v>-1225480.2170809314</v>
      </c>
      <c r="AG84" s="252">
        <f>SUM($B$83:AG83)</f>
        <v>-1229565.9507398312</v>
      </c>
      <c r="AH84" s="252">
        <f>SUM($B$83:AH83)</f>
        <v>-1233838.809224243</v>
      </c>
      <c r="AI84" s="252">
        <f>SUM($B$83:AI83)</f>
        <v>-1238307.3627698324</v>
      </c>
      <c r="AJ84" s="252">
        <f>SUM($B$83:AJ83)</f>
        <v>-1242980.5741253325</v>
      </c>
      <c r="AK84" s="252">
        <f>SUM($B$83:AK83)</f>
        <v>-1247867.8165294728</v>
      </c>
      <c r="AL84" s="252">
        <f>SUM($B$83:AL83)</f>
        <v>-1252978.8925112421</v>
      </c>
      <c r="AM84" s="252">
        <f>SUM($B$83:AM83)</f>
        <v>-1253953.7012846421</v>
      </c>
      <c r="AN84" s="252">
        <f>SUM($B$83:AN83)</f>
        <v>-1254928.5100580421</v>
      </c>
      <c r="AO84" s="252">
        <f>SUM($B$83:AO83)</f>
        <v>-1255903.3188314422</v>
      </c>
      <c r="AP84" s="252">
        <f>SUM($B$83:AP83)</f>
        <v>-1256878.1276048422</v>
      </c>
    </row>
    <row r="85" spans="1:44" x14ac:dyDescent="0.2">
      <c r="A85" s="253" t="s">
        <v>434</v>
      </c>
      <c r="B85" s="335">
        <f>1/POWER((1+$B$44),B73)</f>
        <v>0.9128709291752769</v>
      </c>
      <c r="C85" s="335">
        <f t="shared" ref="C85:AP85" si="32">1/POWER((1+$B$44),C73)</f>
        <v>0.7607257743127307</v>
      </c>
      <c r="D85" s="335">
        <f t="shared" si="32"/>
        <v>0.63393814526060899</v>
      </c>
      <c r="E85" s="335">
        <f t="shared" si="32"/>
        <v>0.52828178771717416</v>
      </c>
      <c r="F85" s="335">
        <f t="shared" si="32"/>
        <v>0.44023482309764517</v>
      </c>
      <c r="G85" s="335">
        <f t="shared" si="32"/>
        <v>0.36686235258137107</v>
      </c>
      <c r="H85" s="335">
        <f t="shared" si="32"/>
        <v>0.30571862715114251</v>
      </c>
      <c r="I85" s="335">
        <f t="shared" si="32"/>
        <v>0.25476552262595203</v>
      </c>
      <c r="J85" s="335">
        <f t="shared" si="32"/>
        <v>0.21230460218829345</v>
      </c>
      <c r="K85" s="335">
        <f t="shared" si="32"/>
        <v>0.17692050182357785</v>
      </c>
      <c r="L85" s="335">
        <f t="shared" si="32"/>
        <v>0.14743375151964822</v>
      </c>
      <c r="M85" s="335">
        <f t="shared" si="32"/>
        <v>0.12286145959970685</v>
      </c>
      <c r="N85" s="335">
        <f t="shared" si="32"/>
        <v>0.10238454966642239</v>
      </c>
      <c r="O85" s="335">
        <f t="shared" si="32"/>
        <v>8.5320458055351975E-2</v>
      </c>
      <c r="P85" s="335">
        <f t="shared" si="32"/>
        <v>7.1100381712793329E-2</v>
      </c>
      <c r="Q85" s="335">
        <f t="shared" si="32"/>
        <v>5.9250318093994447E-2</v>
      </c>
      <c r="R85" s="335">
        <f t="shared" si="32"/>
        <v>4.9375265078328692E-2</v>
      </c>
      <c r="S85" s="335">
        <f t="shared" si="32"/>
        <v>4.1146054231940586E-2</v>
      </c>
      <c r="T85" s="335">
        <f t="shared" si="32"/>
        <v>3.4288378526617161E-2</v>
      </c>
      <c r="U85" s="335">
        <f t="shared" si="32"/>
        <v>2.8573648772180955E-2</v>
      </c>
      <c r="V85" s="335">
        <f t="shared" si="32"/>
        <v>2.3811373976817471E-2</v>
      </c>
      <c r="W85" s="335">
        <f t="shared" si="32"/>
        <v>1.9842811647347896E-2</v>
      </c>
      <c r="X85" s="335">
        <f t="shared" si="32"/>
        <v>1.6535676372789913E-2</v>
      </c>
      <c r="Y85" s="335">
        <f t="shared" si="32"/>
        <v>1.377973031065826E-2</v>
      </c>
      <c r="Z85" s="335">
        <f t="shared" si="32"/>
        <v>1.1483108592215211E-2</v>
      </c>
      <c r="AA85" s="335">
        <f t="shared" si="32"/>
        <v>9.5692571601793501E-3</v>
      </c>
      <c r="AB85" s="335">
        <f t="shared" si="32"/>
        <v>7.9743809668161216E-3</v>
      </c>
      <c r="AC85" s="335">
        <f t="shared" si="32"/>
        <v>6.6453174723467663E-3</v>
      </c>
      <c r="AD85" s="335">
        <f t="shared" si="32"/>
        <v>5.5377645602889755E-3</v>
      </c>
      <c r="AE85" s="335">
        <f t="shared" si="32"/>
        <v>4.6148038002408118E-3</v>
      </c>
      <c r="AF85" s="335">
        <f t="shared" si="32"/>
        <v>3.8456698335340087E-3</v>
      </c>
      <c r="AG85" s="335">
        <f t="shared" si="32"/>
        <v>3.2047248612783424E-3</v>
      </c>
      <c r="AH85" s="335">
        <f t="shared" si="32"/>
        <v>2.6706040510652848E-3</v>
      </c>
      <c r="AI85" s="335">
        <f t="shared" si="32"/>
        <v>2.2255033758877387E-3</v>
      </c>
      <c r="AJ85" s="335">
        <f t="shared" si="32"/>
        <v>1.8545861465731151E-3</v>
      </c>
      <c r="AK85" s="335">
        <f t="shared" si="32"/>
        <v>1.5454884554775956E-3</v>
      </c>
      <c r="AL85" s="335">
        <f t="shared" si="32"/>
        <v>1.2879070462313304E-3</v>
      </c>
      <c r="AM85" s="335">
        <f t="shared" si="32"/>
        <v>1</v>
      </c>
      <c r="AN85" s="335">
        <f t="shared" si="32"/>
        <v>1</v>
      </c>
      <c r="AO85" s="335">
        <f t="shared" si="32"/>
        <v>1</v>
      </c>
      <c r="AP85" s="335">
        <f t="shared" si="32"/>
        <v>1</v>
      </c>
    </row>
    <row r="86" spans="1:44" ht="28.5" x14ac:dyDescent="0.2">
      <c r="A86" s="251" t="s">
        <v>550</v>
      </c>
      <c r="B86" s="252">
        <f>B83*B85</f>
        <v>-1085948.6531087228</v>
      </c>
      <c r="C86" s="252">
        <f>C83*C85</f>
        <v>0</v>
      </c>
      <c r="D86" s="252">
        <f t="shared" ref="D86:AO86" si="33">D83*D85</f>
        <v>0</v>
      </c>
      <c r="E86" s="252">
        <f t="shared" si="33"/>
        <v>0</v>
      </c>
      <c r="F86" s="252">
        <f t="shared" si="33"/>
        <v>0</v>
      </c>
      <c r="G86" s="252">
        <f t="shared" si="33"/>
        <v>7273.6401340979992</v>
      </c>
      <c r="H86" s="252">
        <f t="shared" si="33"/>
        <v>-407.73738074976785</v>
      </c>
      <c r="I86" s="252">
        <f t="shared" si="33"/>
        <v>0</v>
      </c>
      <c r="J86" s="252">
        <f t="shared" si="33"/>
        <v>0</v>
      </c>
      <c r="K86" s="252">
        <f t="shared" si="33"/>
        <v>0</v>
      </c>
      <c r="L86" s="252">
        <f t="shared" si="33"/>
        <v>-235.20652871642318</v>
      </c>
      <c r="M86" s="252">
        <f t="shared" si="33"/>
        <v>-204.98240457293781</v>
      </c>
      <c r="N86" s="252">
        <f t="shared" si="33"/>
        <v>-178.64209133055448</v>
      </c>
      <c r="O86" s="252">
        <f t="shared" si="33"/>
        <v>-155.68651788158539</v>
      </c>
      <c r="P86" s="252">
        <f t="shared" si="33"/>
        <v>-135.68074393645233</v>
      </c>
      <c r="Q86" s="252">
        <f t="shared" si="33"/>
        <v>-118.24571919034845</v>
      </c>
      <c r="R86" s="252">
        <f t="shared" si="33"/>
        <v>-103.05110143994528</v>
      </c>
      <c r="S86" s="252">
        <f t="shared" si="33"/>
        <v>-89.808997574709835</v>
      </c>
      <c r="T86" s="252">
        <f t="shared" si="33"/>
        <v>-78.268508853104564</v>
      </c>
      <c r="U86" s="252">
        <f t="shared" si="33"/>
        <v>-68.21097711275732</v>
      </c>
      <c r="V86" s="252">
        <f t="shared" si="33"/>
        <v>-59.44584184438159</v>
      </c>
      <c r="W86" s="252">
        <f t="shared" si="33"/>
        <v>-51.807029633157271</v>
      </c>
      <c r="X86" s="252">
        <f t="shared" si="33"/>
        <v>-45.149807558230769</v>
      </c>
      <c r="Y86" s="252">
        <f t="shared" si="33"/>
        <v>-39.348040931506056</v>
      </c>
      <c r="Z86" s="252">
        <f t="shared" si="33"/>
        <v>-34.291803418002935</v>
      </c>
      <c r="AA86" s="252">
        <f t="shared" si="33"/>
        <v>-29.885294256603647</v>
      </c>
      <c r="AB86" s="252">
        <f t="shared" si="33"/>
        <v>-26.04502311869981</v>
      </c>
      <c r="AC86" s="252">
        <f t="shared" si="33"/>
        <v>-22.698228213152234</v>
      </c>
      <c r="AD86" s="252">
        <f t="shared" si="33"/>
        <v>-19.781497665342425</v>
      </c>
      <c r="AE86" s="252">
        <f t="shared" si="33"/>
        <v>-17.239568049509778</v>
      </c>
      <c r="AF86" s="252">
        <f t="shared" si="33"/>
        <v>-15.024277310124496</v>
      </c>
      <c r="AG86" s="252">
        <f t="shared" si="33"/>
        <v>-13.093652233237673</v>
      </c>
      <c r="AH86" s="252">
        <f t="shared" si="33"/>
        <v>-11.411113178098772</v>
      </c>
      <c r="AI86" s="252">
        <f t="shared" si="33"/>
        <v>-9.9447810010440563</v>
      </c>
      <c r="AJ86" s="252">
        <f t="shared" si="33"/>
        <v>-8.6668730399186629</v>
      </c>
      <c r="AK86" s="252">
        <f t="shared" si="33"/>
        <v>-7.5531767147194522</v>
      </c>
      <c r="AL86" s="252">
        <f t="shared" si="33"/>
        <v>-6.5825907707442086</v>
      </c>
      <c r="AM86" s="252">
        <f t="shared" si="33"/>
        <v>-974.8087734000037</v>
      </c>
      <c r="AN86" s="252">
        <f t="shared" si="33"/>
        <v>-974.8087733999746</v>
      </c>
      <c r="AO86" s="252">
        <f t="shared" si="33"/>
        <v>-974.8087734000037</v>
      </c>
      <c r="AP86" s="252">
        <f>AP83*AP85</f>
        <v>-974.8087734000037</v>
      </c>
    </row>
    <row r="87" spans="1:44" ht="14.25" x14ac:dyDescent="0.2">
      <c r="A87" s="251" t="s">
        <v>551</v>
      </c>
      <c r="B87" s="252">
        <f>SUM($B$86:B86)</f>
        <v>-1085948.6531087228</v>
      </c>
      <c r="C87" s="252">
        <f>SUM($B$86:C86)</f>
        <v>-1085948.6531087228</v>
      </c>
      <c r="D87" s="252">
        <f>SUM($B$86:D86)</f>
        <v>-1085948.6531087228</v>
      </c>
      <c r="E87" s="252">
        <f>SUM($B$86:E86)</f>
        <v>-1085948.6531087228</v>
      </c>
      <c r="F87" s="252">
        <f>SUM($B$86:F86)</f>
        <v>-1085948.6531087228</v>
      </c>
      <c r="G87" s="252">
        <f>SUM($B$86:G86)</f>
        <v>-1078675.0129746248</v>
      </c>
      <c r="H87" s="252">
        <f>SUM($B$86:H86)</f>
        <v>-1079082.7503553745</v>
      </c>
      <c r="I87" s="252">
        <f>SUM($B$86:I86)</f>
        <v>-1079082.7503553745</v>
      </c>
      <c r="J87" s="252">
        <f>SUM($B$86:J86)</f>
        <v>-1079082.7503553745</v>
      </c>
      <c r="K87" s="252">
        <f>SUM($B$86:K86)</f>
        <v>-1079082.7503553745</v>
      </c>
      <c r="L87" s="252">
        <f>SUM($B$86:L86)</f>
        <v>-1079317.956884091</v>
      </c>
      <c r="M87" s="252">
        <f>SUM($B$86:M86)</f>
        <v>-1079522.9392886639</v>
      </c>
      <c r="N87" s="252">
        <f>SUM($B$86:N86)</f>
        <v>-1079701.5813799945</v>
      </c>
      <c r="O87" s="252">
        <f>SUM($B$86:O86)</f>
        <v>-1079857.2678978762</v>
      </c>
      <c r="P87" s="252">
        <f>SUM($B$86:P86)</f>
        <v>-1079992.9486418127</v>
      </c>
      <c r="Q87" s="252">
        <f>SUM($B$86:Q86)</f>
        <v>-1080111.1943610031</v>
      </c>
      <c r="R87" s="252">
        <f>SUM($B$86:R86)</f>
        <v>-1080214.245462443</v>
      </c>
      <c r="S87" s="252">
        <f>SUM($B$86:S86)</f>
        <v>-1080304.0544600177</v>
      </c>
      <c r="T87" s="252">
        <f>SUM($B$86:T86)</f>
        <v>-1080382.3229688709</v>
      </c>
      <c r="U87" s="252">
        <f>SUM($B$86:U86)</f>
        <v>-1080450.5339459835</v>
      </c>
      <c r="V87" s="252">
        <f>SUM($B$86:V86)</f>
        <v>-1080509.9797878279</v>
      </c>
      <c r="W87" s="252">
        <f>SUM($B$86:W86)</f>
        <v>-1080561.786817461</v>
      </c>
      <c r="X87" s="252">
        <f>SUM($B$86:X86)</f>
        <v>-1080606.9366250192</v>
      </c>
      <c r="Y87" s="252">
        <f>SUM($B$86:Y86)</f>
        <v>-1080646.2846659506</v>
      </c>
      <c r="Z87" s="252">
        <f>SUM($B$86:Z86)</f>
        <v>-1080680.5764693685</v>
      </c>
      <c r="AA87" s="252">
        <f>SUM($B$86:AA86)</f>
        <v>-1080710.461763625</v>
      </c>
      <c r="AB87" s="252">
        <f>SUM($B$86:AB86)</f>
        <v>-1080736.5067867436</v>
      </c>
      <c r="AC87" s="252">
        <f>SUM($B$86:AC86)</f>
        <v>-1080759.2050149569</v>
      </c>
      <c r="AD87" s="252">
        <f>SUM($B$86:AD86)</f>
        <v>-1080778.9865126223</v>
      </c>
      <c r="AE87" s="252">
        <f>SUM($B$86:AE86)</f>
        <v>-1080796.2260806719</v>
      </c>
      <c r="AF87" s="252">
        <f>SUM($B$86:AF86)</f>
        <v>-1080811.250357982</v>
      </c>
      <c r="AG87" s="252">
        <f>SUM($B$86:AG86)</f>
        <v>-1080824.3440102153</v>
      </c>
      <c r="AH87" s="252">
        <f>SUM($B$86:AH86)</f>
        <v>-1080835.7551233934</v>
      </c>
      <c r="AI87" s="252">
        <f>SUM($B$86:AI86)</f>
        <v>-1080845.6999043943</v>
      </c>
      <c r="AJ87" s="252">
        <f>SUM($B$86:AJ86)</f>
        <v>-1080854.3667774342</v>
      </c>
      <c r="AK87" s="252">
        <f>SUM($B$86:AK86)</f>
        <v>-1080861.9199541491</v>
      </c>
      <c r="AL87" s="252">
        <f>SUM($B$86:AL86)</f>
        <v>-1080868.5025449197</v>
      </c>
      <c r="AM87" s="252">
        <f>SUM($B$86:AM86)</f>
        <v>-1081843.3113183198</v>
      </c>
      <c r="AN87" s="252">
        <f>SUM($B$86:AN86)</f>
        <v>-1082818.1200917198</v>
      </c>
      <c r="AO87" s="252">
        <f>SUM($B$86:AO86)</f>
        <v>-1083792.9288651198</v>
      </c>
      <c r="AP87" s="252">
        <f>SUM($B$86:AP86)</f>
        <v>-1084767.7376385198</v>
      </c>
    </row>
    <row r="88" spans="1:44" ht="14.25" x14ac:dyDescent="0.2">
      <c r="A88" s="251" t="s">
        <v>552</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4" ht="14.25" x14ac:dyDescent="0.2">
      <c r="A89" s="251" t="s">
        <v>553</v>
      </c>
      <c r="B89" s="261">
        <f>IF(AND(B84&gt;0,A84&lt;0),(B74-(B84/(B84-A84))),0)</f>
        <v>0</v>
      </c>
      <c r="C89" s="261">
        <f t="shared" ref="C89:AP89" si="34">IF(AND(C84&gt;0,B84&lt;0),(C74-(C84/(C84-B84))),0)</f>
        <v>0</v>
      </c>
      <c r="D89" s="261">
        <f>IF(AND(D84&gt;0,C84&lt;0),(D74-(D84/(D84-C84))),0)</f>
        <v>0</v>
      </c>
      <c r="E89" s="261">
        <f t="shared" si="34"/>
        <v>0</v>
      </c>
      <c r="F89" s="261">
        <f t="shared" si="34"/>
        <v>0</v>
      </c>
      <c r="G89" s="261">
        <f t="shared" si="34"/>
        <v>0</v>
      </c>
      <c r="H89" s="261">
        <f>IF(AND(H84&gt;0,G84&lt;0),(H74-(H84/(H84-G84))),0)</f>
        <v>0</v>
      </c>
      <c r="I89" s="261">
        <f t="shared" si="34"/>
        <v>0</v>
      </c>
      <c r="J89" s="261">
        <f t="shared" si="34"/>
        <v>0</v>
      </c>
      <c r="K89" s="261">
        <f t="shared" si="34"/>
        <v>0</v>
      </c>
      <c r="L89" s="261">
        <f t="shared" si="34"/>
        <v>0</v>
      </c>
      <c r="M89" s="261">
        <f t="shared" si="34"/>
        <v>0</v>
      </c>
      <c r="N89" s="261">
        <f t="shared" si="34"/>
        <v>0</v>
      </c>
      <c r="O89" s="261">
        <f t="shared" si="34"/>
        <v>0</v>
      </c>
      <c r="P89" s="261">
        <f t="shared" si="34"/>
        <v>0</v>
      </c>
      <c r="Q89" s="261">
        <f t="shared" si="34"/>
        <v>0</v>
      </c>
      <c r="R89" s="261">
        <f t="shared" si="34"/>
        <v>0</v>
      </c>
      <c r="S89" s="261">
        <f t="shared" si="34"/>
        <v>0</v>
      </c>
      <c r="T89" s="261">
        <f t="shared" si="34"/>
        <v>0</v>
      </c>
      <c r="U89" s="261">
        <f t="shared" si="34"/>
        <v>0</v>
      </c>
      <c r="V89" s="261">
        <f t="shared" si="34"/>
        <v>0</v>
      </c>
      <c r="W89" s="261">
        <f t="shared" si="34"/>
        <v>0</v>
      </c>
      <c r="X89" s="261">
        <f t="shared" si="34"/>
        <v>0</v>
      </c>
      <c r="Y89" s="261">
        <f t="shared" si="34"/>
        <v>0</v>
      </c>
      <c r="Z89" s="261">
        <f t="shared" si="34"/>
        <v>0</v>
      </c>
      <c r="AA89" s="261">
        <f t="shared" si="34"/>
        <v>0</v>
      </c>
      <c r="AB89" s="261">
        <f t="shared" si="34"/>
        <v>0</v>
      </c>
      <c r="AC89" s="261">
        <f t="shared" si="34"/>
        <v>0</v>
      </c>
      <c r="AD89" s="261">
        <f t="shared" si="34"/>
        <v>0</v>
      </c>
      <c r="AE89" s="261">
        <f t="shared" si="34"/>
        <v>0</v>
      </c>
      <c r="AF89" s="261">
        <f t="shared" si="34"/>
        <v>0</v>
      </c>
      <c r="AG89" s="261">
        <f t="shared" si="34"/>
        <v>0</v>
      </c>
      <c r="AH89" s="261">
        <f t="shared" si="34"/>
        <v>0</v>
      </c>
      <c r="AI89" s="261">
        <f t="shared" si="34"/>
        <v>0</v>
      </c>
      <c r="AJ89" s="261">
        <f t="shared" si="34"/>
        <v>0</v>
      </c>
      <c r="AK89" s="261">
        <f t="shared" si="34"/>
        <v>0</v>
      </c>
      <c r="AL89" s="261">
        <f t="shared" si="34"/>
        <v>0</v>
      </c>
      <c r="AM89" s="261">
        <f t="shared" si="34"/>
        <v>0</v>
      </c>
      <c r="AN89" s="261">
        <f t="shared" si="34"/>
        <v>0</v>
      </c>
      <c r="AO89" s="261">
        <f t="shared" si="34"/>
        <v>0</v>
      </c>
      <c r="AP89" s="261">
        <f t="shared" si="34"/>
        <v>0</v>
      </c>
    </row>
    <row r="90" spans="1:44" ht="15" thickBot="1" x14ac:dyDescent="0.25">
      <c r="A90" s="262" t="s">
        <v>554</v>
      </c>
      <c r="B90" s="263">
        <f t="shared" ref="B90:AP90" si="35">IF(AND(B87&gt;0,A87&lt;0),(B74-(B87/(B87-A87))),0)</f>
        <v>0</v>
      </c>
      <c r="C90" s="263">
        <f t="shared" si="35"/>
        <v>0</v>
      </c>
      <c r="D90" s="263">
        <f t="shared" si="35"/>
        <v>0</v>
      </c>
      <c r="E90" s="263">
        <f t="shared" si="35"/>
        <v>0</v>
      </c>
      <c r="F90" s="263">
        <f t="shared" si="35"/>
        <v>0</v>
      </c>
      <c r="G90" s="263">
        <f t="shared" si="35"/>
        <v>0</v>
      </c>
      <c r="H90" s="263">
        <f t="shared" si="35"/>
        <v>0</v>
      </c>
      <c r="I90" s="263">
        <f t="shared" si="35"/>
        <v>0</v>
      </c>
      <c r="J90" s="263">
        <f t="shared" si="35"/>
        <v>0</v>
      </c>
      <c r="K90" s="263">
        <f t="shared" si="35"/>
        <v>0</v>
      </c>
      <c r="L90" s="263">
        <f t="shared" si="35"/>
        <v>0</v>
      </c>
      <c r="M90" s="263">
        <f t="shared" si="35"/>
        <v>0</v>
      </c>
      <c r="N90" s="263">
        <f t="shared" si="35"/>
        <v>0</v>
      </c>
      <c r="O90" s="263">
        <f t="shared" si="35"/>
        <v>0</v>
      </c>
      <c r="P90" s="263">
        <f t="shared" si="35"/>
        <v>0</v>
      </c>
      <c r="Q90" s="263">
        <f t="shared" si="35"/>
        <v>0</v>
      </c>
      <c r="R90" s="263">
        <f t="shared" si="35"/>
        <v>0</v>
      </c>
      <c r="S90" s="263">
        <f t="shared" si="35"/>
        <v>0</v>
      </c>
      <c r="T90" s="263">
        <f t="shared" si="35"/>
        <v>0</v>
      </c>
      <c r="U90" s="263">
        <f t="shared" si="35"/>
        <v>0</v>
      </c>
      <c r="V90" s="263">
        <f t="shared" si="35"/>
        <v>0</v>
      </c>
      <c r="W90" s="263">
        <f t="shared" si="35"/>
        <v>0</v>
      </c>
      <c r="X90" s="263">
        <f t="shared" si="35"/>
        <v>0</v>
      </c>
      <c r="Y90" s="263">
        <f t="shared" si="35"/>
        <v>0</v>
      </c>
      <c r="Z90" s="263">
        <f t="shared" si="35"/>
        <v>0</v>
      </c>
      <c r="AA90" s="263">
        <f t="shared" si="35"/>
        <v>0</v>
      </c>
      <c r="AB90" s="263">
        <f t="shared" si="35"/>
        <v>0</v>
      </c>
      <c r="AC90" s="263">
        <f t="shared" si="35"/>
        <v>0</v>
      </c>
      <c r="AD90" s="263">
        <f t="shared" si="35"/>
        <v>0</v>
      </c>
      <c r="AE90" s="263">
        <f t="shared" si="35"/>
        <v>0</v>
      </c>
      <c r="AF90" s="263">
        <f t="shared" si="35"/>
        <v>0</v>
      </c>
      <c r="AG90" s="263">
        <f t="shared" si="35"/>
        <v>0</v>
      </c>
      <c r="AH90" s="263">
        <f t="shared" si="35"/>
        <v>0</v>
      </c>
      <c r="AI90" s="263">
        <f t="shared" si="35"/>
        <v>0</v>
      </c>
      <c r="AJ90" s="263">
        <f t="shared" si="35"/>
        <v>0</v>
      </c>
      <c r="AK90" s="263">
        <f t="shared" si="35"/>
        <v>0</v>
      </c>
      <c r="AL90" s="263">
        <f t="shared" si="35"/>
        <v>0</v>
      </c>
      <c r="AM90" s="263">
        <f t="shared" si="35"/>
        <v>0</v>
      </c>
      <c r="AN90" s="263">
        <f t="shared" si="35"/>
        <v>0</v>
      </c>
      <c r="AO90" s="263">
        <f t="shared" si="35"/>
        <v>0</v>
      </c>
      <c r="AP90" s="263">
        <f t="shared" si="35"/>
        <v>0</v>
      </c>
    </row>
    <row r="91" spans="1:44" x14ac:dyDescent="0.2">
      <c r="B91" s="264">
        <v>2029</v>
      </c>
      <c r="C91" s="264">
        <f>B91+1</f>
        <v>2030</v>
      </c>
      <c r="D91" s="191">
        <f t="shared" ref="D91:AP92" si="36">C91+1</f>
        <v>2031</v>
      </c>
      <c r="E91" s="191">
        <f t="shared" si="36"/>
        <v>2032</v>
      </c>
      <c r="F91" s="191">
        <f t="shared" si="36"/>
        <v>2033</v>
      </c>
      <c r="G91" s="191">
        <f t="shared" si="36"/>
        <v>2034</v>
      </c>
      <c r="H91" s="191">
        <f t="shared" si="36"/>
        <v>2035</v>
      </c>
      <c r="I91" s="191">
        <f t="shared" si="36"/>
        <v>2036</v>
      </c>
      <c r="J91" s="191">
        <f t="shared" si="36"/>
        <v>2037</v>
      </c>
      <c r="K91" s="191">
        <f t="shared" si="36"/>
        <v>2038</v>
      </c>
      <c r="L91" s="191">
        <f t="shared" si="36"/>
        <v>2039</v>
      </c>
      <c r="M91" s="191">
        <f t="shared" si="36"/>
        <v>2040</v>
      </c>
      <c r="N91" s="191">
        <f t="shared" si="36"/>
        <v>2041</v>
      </c>
      <c r="O91" s="191">
        <f t="shared" si="36"/>
        <v>2042</v>
      </c>
      <c r="P91" s="191">
        <f t="shared" si="36"/>
        <v>2043</v>
      </c>
      <c r="Q91" s="191">
        <f t="shared" si="36"/>
        <v>2044</v>
      </c>
      <c r="R91" s="191">
        <f t="shared" si="36"/>
        <v>2045</v>
      </c>
      <c r="S91" s="191">
        <f t="shared" si="36"/>
        <v>2046</v>
      </c>
      <c r="T91" s="191">
        <f t="shared" si="36"/>
        <v>2047</v>
      </c>
      <c r="U91" s="191">
        <f t="shared" si="36"/>
        <v>2048</v>
      </c>
      <c r="V91" s="191">
        <f t="shared" si="36"/>
        <v>2049</v>
      </c>
      <c r="W91" s="191">
        <f t="shared" si="36"/>
        <v>2050</v>
      </c>
      <c r="X91" s="191">
        <f t="shared" si="36"/>
        <v>2051</v>
      </c>
      <c r="Y91" s="191">
        <f t="shared" si="36"/>
        <v>2052</v>
      </c>
      <c r="Z91" s="191">
        <f t="shared" si="36"/>
        <v>2053</v>
      </c>
      <c r="AA91" s="191">
        <f t="shared" si="36"/>
        <v>2054</v>
      </c>
      <c r="AB91" s="191">
        <f t="shared" si="36"/>
        <v>2055</v>
      </c>
      <c r="AC91" s="191">
        <f t="shared" si="36"/>
        <v>2056</v>
      </c>
      <c r="AD91" s="191">
        <f t="shared" si="36"/>
        <v>2057</v>
      </c>
      <c r="AE91" s="191">
        <f t="shared" si="36"/>
        <v>2058</v>
      </c>
      <c r="AF91" s="191">
        <f t="shared" si="36"/>
        <v>2059</v>
      </c>
      <c r="AG91" s="191">
        <f t="shared" si="36"/>
        <v>2060</v>
      </c>
      <c r="AH91" s="191">
        <f t="shared" si="36"/>
        <v>2061</v>
      </c>
      <c r="AI91" s="191">
        <f t="shared" si="36"/>
        <v>2062</v>
      </c>
      <c r="AJ91" s="191">
        <f t="shared" si="36"/>
        <v>2063</v>
      </c>
      <c r="AK91" s="191">
        <f t="shared" si="36"/>
        <v>2064</v>
      </c>
      <c r="AL91" s="191">
        <f t="shared" si="36"/>
        <v>2065</v>
      </c>
      <c r="AM91" s="191">
        <f t="shared" si="36"/>
        <v>2066</v>
      </c>
      <c r="AN91" s="191">
        <f t="shared" si="36"/>
        <v>2067</v>
      </c>
      <c r="AO91" s="191">
        <f t="shared" si="36"/>
        <v>2068</v>
      </c>
      <c r="AP91" s="191">
        <f t="shared" si="36"/>
        <v>2069</v>
      </c>
    </row>
    <row r="92" spans="1:44" ht="12.75" x14ac:dyDescent="0.2">
      <c r="A92" s="265" t="s">
        <v>555</v>
      </c>
      <c r="B92" s="266">
        <v>1</v>
      </c>
      <c r="C92" s="266">
        <f>B92+1</f>
        <v>2</v>
      </c>
      <c r="D92" s="266">
        <f t="shared" si="36"/>
        <v>3</v>
      </c>
      <c r="E92" s="266">
        <f t="shared" si="36"/>
        <v>4</v>
      </c>
      <c r="F92" s="266">
        <f t="shared" si="36"/>
        <v>5</v>
      </c>
      <c r="G92" s="266">
        <f t="shared" si="36"/>
        <v>6</v>
      </c>
      <c r="H92" s="266">
        <f t="shared" si="36"/>
        <v>7</v>
      </c>
      <c r="I92" s="266">
        <f t="shared" si="36"/>
        <v>8</v>
      </c>
      <c r="J92" s="266">
        <f t="shared" si="36"/>
        <v>9</v>
      </c>
      <c r="K92" s="266">
        <f t="shared" si="36"/>
        <v>10</v>
      </c>
      <c r="L92" s="266">
        <f t="shared" si="36"/>
        <v>11</v>
      </c>
      <c r="M92" s="266">
        <f t="shared" si="36"/>
        <v>12</v>
      </c>
      <c r="N92" s="266"/>
      <c r="O92" s="266"/>
      <c r="P92" s="266"/>
      <c r="Q92" s="266"/>
      <c r="R92" s="266"/>
      <c r="S92" s="266"/>
      <c r="T92" s="266"/>
      <c r="U92" s="266"/>
      <c r="V92" s="266"/>
      <c r="W92" s="266"/>
      <c r="X92" s="266"/>
      <c r="Y92" s="266"/>
      <c r="Z92" s="266"/>
      <c r="AA92" s="266">
        <v>25</v>
      </c>
      <c r="AB92" s="266"/>
      <c r="AC92" s="266"/>
      <c r="AD92" s="266"/>
      <c r="AE92" s="266"/>
      <c r="AF92" s="266">
        <v>30</v>
      </c>
      <c r="AG92" s="266"/>
      <c r="AH92" s="266"/>
      <c r="AI92" s="266"/>
      <c r="AJ92" s="266"/>
      <c r="AK92" s="266"/>
      <c r="AL92" s="266"/>
      <c r="AM92" s="266"/>
      <c r="AN92" s="266"/>
      <c r="AO92" s="266"/>
      <c r="AP92" s="266">
        <v>40</v>
      </c>
    </row>
    <row r="93" spans="1:44" ht="12.75" x14ac:dyDescent="0.2">
      <c r="A93" s="267" t="s">
        <v>556</v>
      </c>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7"/>
      <c r="AI93" s="267"/>
      <c r="AJ93" s="267"/>
      <c r="AK93" s="267"/>
      <c r="AL93" s="267"/>
      <c r="AM93" s="267"/>
      <c r="AN93" s="267"/>
      <c r="AO93" s="267"/>
      <c r="AP93" s="267"/>
    </row>
    <row r="94" spans="1:44" ht="12.75" x14ac:dyDescent="0.2">
      <c r="A94" s="267" t="s">
        <v>557</v>
      </c>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row>
    <row r="95" spans="1:44" ht="12.75" x14ac:dyDescent="0.2">
      <c r="A95" s="267" t="s">
        <v>558</v>
      </c>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row>
    <row r="96" spans="1:44" ht="12.75" x14ac:dyDescent="0.2">
      <c r="A96" s="266" t="s">
        <v>559</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row>
    <row r="97" spans="1:71" ht="48.75" customHeight="1" x14ac:dyDescent="0.2">
      <c r="A97" s="420" t="s">
        <v>560</v>
      </c>
      <c r="B97" s="420"/>
      <c r="C97" s="420"/>
      <c r="D97" s="420"/>
      <c r="E97" s="420"/>
      <c r="F97" s="420"/>
      <c r="G97" s="420"/>
      <c r="H97" s="420"/>
      <c r="I97" s="420"/>
      <c r="J97" s="420"/>
      <c r="K97" s="420"/>
      <c r="L97" s="420"/>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thickBot="1" x14ac:dyDescent="0.25">
      <c r="C98" s="268"/>
    </row>
    <row r="99" spans="1:71" s="274" customFormat="1" ht="16.5" thickTop="1" x14ac:dyDescent="0.2">
      <c r="A99" s="269" t="s">
        <v>561</v>
      </c>
      <c r="B99" s="270">
        <f>B81*B85</f>
        <v>-904957.21092393564</v>
      </c>
      <c r="C99" s="271">
        <f>C81*C85</f>
        <v>0</v>
      </c>
      <c r="D99" s="271">
        <f t="shared" ref="D99:AP99" si="37">D81*D85</f>
        <v>0</v>
      </c>
      <c r="E99" s="271">
        <f t="shared" si="37"/>
        <v>0</v>
      </c>
      <c r="F99" s="271">
        <f t="shared" si="37"/>
        <v>0</v>
      </c>
      <c r="G99" s="271">
        <f t="shared" si="37"/>
        <v>0</v>
      </c>
      <c r="H99" s="271">
        <f t="shared" si="37"/>
        <v>0</v>
      </c>
      <c r="I99" s="271">
        <f t="shared" si="37"/>
        <v>0</v>
      </c>
      <c r="J99" s="271">
        <f>J81*J85</f>
        <v>0</v>
      </c>
      <c r="K99" s="271">
        <f t="shared" si="37"/>
        <v>0</v>
      </c>
      <c r="L99" s="271">
        <f>L81*L85</f>
        <v>0</v>
      </c>
      <c r="M99" s="271">
        <f t="shared" si="37"/>
        <v>0</v>
      </c>
      <c r="N99" s="271">
        <f t="shared" si="37"/>
        <v>0</v>
      </c>
      <c r="O99" s="271">
        <f t="shared" si="37"/>
        <v>0</v>
      </c>
      <c r="P99" s="271">
        <f t="shared" si="37"/>
        <v>0</v>
      </c>
      <c r="Q99" s="271">
        <f t="shared" si="37"/>
        <v>0</v>
      </c>
      <c r="R99" s="271">
        <f t="shared" si="37"/>
        <v>0</v>
      </c>
      <c r="S99" s="271">
        <f t="shared" si="37"/>
        <v>0</v>
      </c>
      <c r="T99" s="271">
        <f t="shared" si="37"/>
        <v>0</v>
      </c>
      <c r="U99" s="271">
        <f t="shared" si="37"/>
        <v>0</v>
      </c>
      <c r="V99" s="271">
        <f t="shared" si="37"/>
        <v>0</v>
      </c>
      <c r="W99" s="271">
        <f t="shared" si="37"/>
        <v>0</v>
      </c>
      <c r="X99" s="271">
        <f t="shared" si="37"/>
        <v>0</v>
      </c>
      <c r="Y99" s="271">
        <f t="shared" si="37"/>
        <v>0</v>
      </c>
      <c r="Z99" s="271">
        <f t="shared" si="37"/>
        <v>0</v>
      </c>
      <c r="AA99" s="271">
        <f t="shared" si="37"/>
        <v>0</v>
      </c>
      <c r="AB99" s="271">
        <f t="shared" si="37"/>
        <v>0</v>
      </c>
      <c r="AC99" s="271">
        <f t="shared" si="37"/>
        <v>0</v>
      </c>
      <c r="AD99" s="271">
        <f t="shared" si="37"/>
        <v>0</v>
      </c>
      <c r="AE99" s="271">
        <f t="shared" si="37"/>
        <v>0</v>
      </c>
      <c r="AF99" s="271">
        <f t="shared" si="37"/>
        <v>0</v>
      </c>
      <c r="AG99" s="271">
        <f t="shared" si="37"/>
        <v>0</v>
      </c>
      <c r="AH99" s="271">
        <f t="shared" si="37"/>
        <v>0</v>
      </c>
      <c r="AI99" s="271">
        <f t="shared" si="37"/>
        <v>0</v>
      </c>
      <c r="AJ99" s="271">
        <f t="shared" si="37"/>
        <v>0</v>
      </c>
      <c r="AK99" s="271">
        <f t="shared" si="37"/>
        <v>0</v>
      </c>
      <c r="AL99" s="271">
        <f t="shared" si="37"/>
        <v>0</v>
      </c>
      <c r="AM99" s="271">
        <f t="shared" si="37"/>
        <v>0</v>
      </c>
      <c r="AN99" s="271">
        <f t="shared" si="37"/>
        <v>0</v>
      </c>
      <c r="AO99" s="271">
        <f t="shared" si="37"/>
        <v>0</v>
      </c>
      <c r="AP99" s="271">
        <f t="shared" si="37"/>
        <v>0</v>
      </c>
      <c r="AQ99" s="272">
        <f>SUM(B99:AP99)</f>
        <v>-904957.21092393564</v>
      </c>
      <c r="AR99" s="273"/>
      <c r="AS99" s="273"/>
    </row>
    <row r="100" spans="1:71" s="277" customFormat="1" x14ac:dyDescent="0.2">
      <c r="A100" s="275">
        <f>AQ99</f>
        <v>-904957.21092393564</v>
      </c>
      <c r="B100" s="276"/>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2"/>
      <c r="AR100" s="192"/>
      <c r="AS100" s="192"/>
    </row>
    <row r="101" spans="1:71" s="277" customFormat="1" x14ac:dyDescent="0.2">
      <c r="A101" s="275">
        <f>AP87</f>
        <v>-1084767.7376385198</v>
      </c>
      <c r="B101" s="276"/>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2"/>
      <c r="AR101" s="192"/>
      <c r="AS101" s="192"/>
    </row>
    <row r="102" spans="1:71" s="277" customFormat="1" x14ac:dyDescent="0.2">
      <c r="A102" s="278" t="s">
        <v>562</v>
      </c>
      <c r="B102" s="279">
        <f>(A101+-A100)/-A100</f>
        <v>-0.19869505932883033</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2"/>
      <c r="AR102" s="192"/>
      <c r="AS102" s="192"/>
    </row>
    <row r="103" spans="1:71" s="277" customFormat="1" x14ac:dyDescent="0.2">
      <c r="A103" s="280"/>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2"/>
      <c r="AR103" s="192"/>
      <c r="AS103" s="192"/>
    </row>
    <row r="104" spans="1:71" ht="12.75" x14ac:dyDescent="0.2">
      <c r="A104" s="281" t="s">
        <v>563</v>
      </c>
      <c r="B104" s="281" t="s">
        <v>564</v>
      </c>
      <c r="C104" s="281" t="s">
        <v>565</v>
      </c>
      <c r="D104" s="281" t="s">
        <v>566</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x14ac:dyDescent="0.2">
      <c r="A105" s="283">
        <f>G30/1000/1000</f>
        <v>-1.0793179568840909</v>
      </c>
      <c r="B105" s="284">
        <f>L88</f>
        <v>0</v>
      </c>
      <c r="C105" s="285" t="str">
        <f>G28</f>
        <v>не окупается</v>
      </c>
      <c r="D105" s="285" t="str">
        <f>G29</f>
        <v>не окупается</v>
      </c>
      <c r="E105" s="193" t="s">
        <v>567</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row>
    <row r="106" spans="1:71" ht="12.75" x14ac:dyDescent="0.2">
      <c r="A106" s="286"/>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x14ac:dyDescent="0.2">
      <c r="A107" s="287"/>
      <c r="B107" s="288">
        <v>2016</v>
      </c>
      <c r="C107" s="288">
        <v>2017</v>
      </c>
      <c r="D107" s="289">
        <f t="shared" ref="D107:AP107" si="38">C107+1</f>
        <v>2018</v>
      </c>
      <c r="E107" s="289">
        <f t="shared" si="38"/>
        <v>2019</v>
      </c>
      <c r="F107" s="289">
        <f t="shared" si="38"/>
        <v>2020</v>
      </c>
      <c r="G107" s="289">
        <f t="shared" si="38"/>
        <v>2021</v>
      </c>
      <c r="H107" s="289">
        <f t="shared" si="38"/>
        <v>2022</v>
      </c>
      <c r="I107" s="289">
        <f t="shared" si="38"/>
        <v>2023</v>
      </c>
      <c r="J107" s="289">
        <f t="shared" si="38"/>
        <v>2024</v>
      </c>
      <c r="K107" s="289">
        <f t="shared" si="38"/>
        <v>2025</v>
      </c>
      <c r="L107" s="289">
        <f t="shared" si="38"/>
        <v>2026</v>
      </c>
      <c r="M107" s="289">
        <f t="shared" si="38"/>
        <v>2027</v>
      </c>
      <c r="N107" s="289">
        <f t="shared" si="38"/>
        <v>2028</v>
      </c>
      <c r="O107" s="289">
        <f t="shared" si="38"/>
        <v>2029</v>
      </c>
      <c r="P107" s="289">
        <f t="shared" si="38"/>
        <v>2030</v>
      </c>
      <c r="Q107" s="289">
        <f t="shared" si="38"/>
        <v>2031</v>
      </c>
      <c r="R107" s="289">
        <f t="shared" si="38"/>
        <v>2032</v>
      </c>
      <c r="S107" s="289">
        <f t="shared" si="38"/>
        <v>2033</v>
      </c>
      <c r="T107" s="289">
        <f t="shared" si="38"/>
        <v>2034</v>
      </c>
      <c r="U107" s="289">
        <f t="shared" si="38"/>
        <v>2035</v>
      </c>
      <c r="V107" s="289">
        <f t="shared" si="38"/>
        <v>2036</v>
      </c>
      <c r="W107" s="289">
        <f t="shared" si="38"/>
        <v>2037</v>
      </c>
      <c r="X107" s="289">
        <f t="shared" si="38"/>
        <v>2038</v>
      </c>
      <c r="Y107" s="289">
        <f t="shared" si="38"/>
        <v>2039</v>
      </c>
      <c r="Z107" s="289">
        <f t="shared" si="38"/>
        <v>2040</v>
      </c>
      <c r="AA107" s="289">
        <f t="shared" si="38"/>
        <v>2041</v>
      </c>
      <c r="AB107" s="289">
        <f t="shared" si="38"/>
        <v>2042</v>
      </c>
      <c r="AC107" s="289">
        <f t="shared" si="38"/>
        <v>2043</v>
      </c>
      <c r="AD107" s="289">
        <f t="shared" si="38"/>
        <v>2044</v>
      </c>
      <c r="AE107" s="289">
        <f t="shared" si="38"/>
        <v>2045</v>
      </c>
      <c r="AF107" s="289">
        <f t="shared" si="38"/>
        <v>2046</v>
      </c>
      <c r="AG107" s="289">
        <f t="shared" si="38"/>
        <v>2047</v>
      </c>
      <c r="AH107" s="289">
        <f t="shared" si="38"/>
        <v>2048</v>
      </c>
      <c r="AI107" s="289">
        <f t="shared" si="38"/>
        <v>2049</v>
      </c>
      <c r="AJ107" s="289">
        <f t="shared" si="38"/>
        <v>2050</v>
      </c>
      <c r="AK107" s="289">
        <f t="shared" si="38"/>
        <v>2051</v>
      </c>
      <c r="AL107" s="289">
        <f t="shared" si="38"/>
        <v>2052</v>
      </c>
      <c r="AM107" s="289">
        <f t="shared" si="38"/>
        <v>2053</v>
      </c>
      <c r="AN107" s="289">
        <f t="shared" si="38"/>
        <v>2054</v>
      </c>
      <c r="AO107" s="289">
        <f t="shared" si="38"/>
        <v>2055</v>
      </c>
      <c r="AP107" s="289">
        <f t="shared" si="38"/>
        <v>2056</v>
      </c>
      <c r="AT107" s="277"/>
      <c r="AU107" s="277"/>
      <c r="AV107" s="277"/>
      <c r="AW107" s="277"/>
      <c r="AX107" s="277"/>
      <c r="AY107" s="277"/>
      <c r="AZ107" s="277"/>
      <c r="BA107" s="277"/>
      <c r="BB107" s="277"/>
      <c r="BC107" s="277"/>
      <c r="BD107" s="277"/>
      <c r="BE107" s="277"/>
      <c r="BF107" s="277"/>
      <c r="BG107" s="277"/>
    </row>
    <row r="108" spans="1:71" ht="12.75" x14ac:dyDescent="0.2">
      <c r="A108" s="291" t="e">
        <f t="shared" ref="A108:F108" si="39">A109*$B$111*$B$112*1000</f>
        <v>#VALUE!</v>
      </c>
      <c r="B108" s="291">
        <f t="shared" si="39"/>
        <v>0</v>
      </c>
      <c r="C108" s="291">
        <f t="shared" si="39"/>
        <v>0</v>
      </c>
      <c r="D108" s="291">
        <f t="shared" si="39"/>
        <v>0</v>
      </c>
      <c r="E108" s="291">
        <f t="shared" si="39"/>
        <v>0</v>
      </c>
      <c r="F108" s="291">
        <f t="shared" si="39"/>
        <v>0</v>
      </c>
      <c r="G108" s="291">
        <f>G109*$B$111*$B$112*1000</f>
        <v>0</v>
      </c>
      <c r="H108" s="291">
        <f>H109*$B$111*$B$112*1000</f>
        <v>0</v>
      </c>
      <c r="I108" s="291">
        <f t="shared" ref="I108:AP108" si="40">I109*$B$111*$B$112*1000</f>
        <v>0</v>
      </c>
      <c r="J108" s="291">
        <f t="shared" si="40"/>
        <v>0</v>
      </c>
      <c r="K108" s="291">
        <f t="shared" si="40"/>
        <v>0</v>
      </c>
      <c r="L108" s="291">
        <f t="shared" si="40"/>
        <v>0</v>
      </c>
      <c r="M108" s="291">
        <f t="shared" si="40"/>
        <v>0</v>
      </c>
      <c r="N108" s="291">
        <f t="shared" si="40"/>
        <v>0</v>
      </c>
      <c r="O108" s="291">
        <f t="shared" si="40"/>
        <v>0</v>
      </c>
      <c r="P108" s="291">
        <f t="shared" si="40"/>
        <v>0</v>
      </c>
      <c r="Q108" s="291">
        <f t="shared" si="40"/>
        <v>0</v>
      </c>
      <c r="R108" s="291">
        <f t="shared" si="40"/>
        <v>0</v>
      </c>
      <c r="S108" s="291">
        <f t="shared" si="40"/>
        <v>0</v>
      </c>
      <c r="T108" s="291">
        <f t="shared" si="40"/>
        <v>0</v>
      </c>
      <c r="U108" s="291">
        <f t="shared" si="40"/>
        <v>0</v>
      </c>
      <c r="V108" s="291">
        <f t="shared" si="40"/>
        <v>0</v>
      </c>
      <c r="W108" s="291">
        <f t="shared" si="40"/>
        <v>0</v>
      </c>
      <c r="X108" s="291">
        <f t="shared" si="40"/>
        <v>0</v>
      </c>
      <c r="Y108" s="291">
        <f t="shared" si="40"/>
        <v>0</v>
      </c>
      <c r="Z108" s="291">
        <f t="shared" si="40"/>
        <v>0</v>
      </c>
      <c r="AA108" s="291">
        <f t="shared" si="40"/>
        <v>0</v>
      </c>
      <c r="AB108" s="291">
        <f t="shared" si="40"/>
        <v>0</v>
      </c>
      <c r="AC108" s="291">
        <f t="shared" si="40"/>
        <v>0</v>
      </c>
      <c r="AD108" s="291">
        <f t="shared" si="40"/>
        <v>0</v>
      </c>
      <c r="AE108" s="291">
        <f t="shared" si="40"/>
        <v>0</v>
      </c>
      <c r="AF108" s="291">
        <f t="shared" si="40"/>
        <v>0</v>
      </c>
      <c r="AG108" s="291">
        <f t="shared" si="40"/>
        <v>0</v>
      </c>
      <c r="AH108" s="291">
        <f t="shared" si="40"/>
        <v>0</v>
      </c>
      <c r="AI108" s="291">
        <f t="shared" si="40"/>
        <v>0</v>
      </c>
      <c r="AJ108" s="291">
        <f t="shared" si="40"/>
        <v>0</v>
      </c>
      <c r="AK108" s="291">
        <f t="shared" si="40"/>
        <v>0</v>
      </c>
      <c r="AL108" s="291">
        <f t="shared" si="40"/>
        <v>0</v>
      </c>
      <c r="AM108" s="291">
        <f t="shared" si="40"/>
        <v>0</v>
      </c>
      <c r="AN108" s="291">
        <f t="shared" si="40"/>
        <v>0</v>
      </c>
      <c r="AO108" s="291">
        <f t="shared" si="40"/>
        <v>0</v>
      </c>
      <c r="AP108" s="291">
        <f t="shared" si="40"/>
        <v>0</v>
      </c>
      <c r="AT108" s="277"/>
      <c r="AU108" s="277"/>
      <c r="AV108" s="277"/>
      <c r="AW108" s="277"/>
      <c r="AX108" s="277"/>
      <c r="AY108" s="277"/>
      <c r="AZ108" s="277"/>
      <c r="BA108" s="277"/>
      <c r="BB108" s="277"/>
      <c r="BC108" s="277"/>
      <c r="BD108" s="277"/>
      <c r="BE108" s="277"/>
      <c r="BF108" s="277"/>
      <c r="BG108" s="277"/>
    </row>
    <row r="109" spans="1:71" ht="12.75" x14ac:dyDescent="0.2">
      <c r="A109" s="290" t="s">
        <v>568</v>
      </c>
      <c r="B109" s="289"/>
      <c r="C109" s="289">
        <f>B109+$I$120*C113</f>
        <v>0</v>
      </c>
      <c r="D109" s="289">
        <f>C109+$I$120*D113</f>
        <v>0</v>
      </c>
      <c r="E109" s="289">
        <f>D109+$I$120*E113</f>
        <v>0</v>
      </c>
      <c r="F109" s="289">
        <f t="shared" ref="F109:AP109" si="41">E109+$I$120*F113</f>
        <v>0</v>
      </c>
      <c r="G109" s="289">
        <f>F109+$I$120*G113</f>
        <v>0</v>
      </c>
      <c r="H109" s="289">
        <f>G109+$I$120*H113</f>
        <v>0</v>
      </c>
      <c r="I109" s="289">
        <f t="shared" si="41"/>
        <v>0</v>
      </c>
      <c r="J109" s="289">
        <f t="shared" si="41"/>
        <v>0</v>
      </c>
      <c r="K109" s="289">
        <f t="shared" si="41"/>
        <v>0</v>
      </c>
      <c r="L109" s="289">
        <f t="shared" si="41"/>
        <v>0</v>
      </c>
      <c r="M109" s="289">
        <f t="shared" si="41"/>
        <v>0</v>
      </c>
      <c r="N109" s="289">
        <f t="shared" si="41"/>
        <v>0</v>
      </c>
      <c r="O109" s="289">
        <f t="shared" si="41"/>
        <v>0</v>
      </c>
      <c r="P109" s="289">
        <f t="shared" si="41"/>
        <v>0</v>
      </c>
      <c r="Q109" s="289">
        <f t="shared" si="41"/>
        <v>0</v>
      </c>
      <c r="R109" s="289">
        <f t="shared" si="41"/>
        <v>0</v>
      </c>
      <c r="S109" s="289">
        <f t="shared" si="41"/>
        <v>0</v>
      </c>
      <c r="T109" s="289">
        <f t="shared" si="41"/>
        <v>0</v>
      </c>
      <c r="U109" s="289">
        <f t="shared" si="41"/>
        <v>0</v>
      </c>
      <c r="V109" s="289">
        <f t="shared" si="41"/>
        <v>0</v>
      </c>
      <c r="W109" s="289">
        <f t="shared" si="41"/>
        <v>0</v>
      </c>
      <c r="X109" s="289">
        <f t="shared" si="41"/>
        <v>0</v>
      </c>
      <c r="Y109" s="289">
        <f t="shared" si="41"/>
        <v>0</v>
      </c>
      <c r="Z109" s="289">
        <f t="shared" si="41"/>
        <v>0</v>
      </c>
      <c r="AA109" s="289">
        <f t="shared" si="41"/>
        <v>0</v>
      </c>
      <c r="AB109" s="289">
        <f t="shared" si="41"/>
        <v>0</v>
      </c>
      <c r="AC109" s="289">
        <f t="shared" si="41"/>
        <v>0</v>
      </c>
      <c r="AD109" s="289">
        <f t="shared" si="41"/>
        <v>0</v>
      </c>
      <c r="AE109" s="289">
        <f t="shared" si="41"/>
        <v>0</v>
      </c>
      <c r="AF109" s="289">
        <f t="shared" si="41"/>
        <v>0</v>
      </c>
      <c r="AG109" s="289">
        <f t="shared" si="41"/>
        <v>0</v>
      </c>
      <c r="AH109" s="289">
        <f t="shared" si="41"/>
        <v>0</v>
      </c>
      <c r="AI109" s="289">
        <f t="shared" si="41"/>
        <v>0</v>
      </c>
      <c r="AJ109" s="289">
        <f t="shared" si="41"/>
        <v>0</v>
      </c>
      <c r="AK109" s="289">
        <f t="shared" si="41"/>
        <v>0</v>
      </c>
      <c r="AL109" s="289">
        <f t="shared" si="41"/>
        <v>0</v>
      </c>
      <c r="AM109" s="289">
        <f t="shared" si="41"/>
        <v>0</v>
      </c>
      <c r="AN109" s="289">
        <f t="shared" si="41"/>
        <v>0</v>
      </c>
      <c r="AO109" s="289">
        <f t="shared" si="41"/>
        <v>0</v>
      </c>
      <c r="AP109" s="289">
        <f t="shared" si="41"/>
        <v>0</v>
      </c>
      <c r="AT109" s="277"/>
      <c r="AU109" s="277"/>
      <c r="AV109" s="277"/>
      <c r="AW109" s="277"/>
      <c r="AX109" s="277"/>
      <c r="AY109" s="277"/>
      <c r="AZ109" s="277"/>
      <c r="BA109" s="277"/>
      <c r="BB109" s="277"/>
      <c r="BC109" s="277"/>
      <c r="BD109" s="277"/>
      <c r="BE109" s="277"/>
      <c r="BF109" s="277"/>
      <c r="BG109" s="277"/>
    </row>
    <row r="110" spans="1:71" ht="12.75" x14ac:dyDescent="0.2">
      <c r="A110" s="290" t="s">
        <v>569</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7"/>
      <c r="AU110" s="277"/>
      <c r="AV110" s="277"/>
      <c r="AW110" s="277"/>
      <c r="AX110" s="277"/>
      <c r="AY110" s="277"/>
      <c r="AZ110" s="277"/>
      <c r="BA110" s="277"/>
      <c r="BB110" s="277"/>
      <c r="BC110" s="277"/>
      <c r="BD110" s="277"/>
      <c r="BE110" s="277"/>
      <c r="BF110" s="277"/>
      <c r="BG110" s="277"/>
    </row>
    <row r="111" spans="1:71" ht="12.75" x14ac:dyDescent="0.2">
      <c r="A111" s="290" t="s">
        <v>570</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7"/>
      <c r="AU111" s="277"/>
      <c r="AV111" s="277"/>
      <c r="AW111" s="277"/>
      <c r="AX111" s="277"/>
      <c r="AY111" s="277"/>
      <c r="AZ111" s="277"/>
      <c r="BA111" s="277"/>
      <c r="BB111" s="277"/>
      <c r="BC111" s="277"/>
      <c r="BD111" s="277"/>
      <c r="BE111" s="277"/>
      <c r="BF111" s="277"/>
      <c r="BG111" s="277"/>
    </row>
    <row r="112" spans="1:71" ht="12.75" x14ac:dyDescent="0.2">
      <c r="A112" s="290" t="s">
        <v>571</v>
      </c>
      <c r="B112" s="288">
        <f>$B$131</f>
        <v>0.74426999999999999</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7"/>
      <c r="AU112" s="277"/>
      <c r="AV112" s="277"/>
      <c r="AW112" s="277"/>
      <c r="AX112" s="277"/>
      <c r="AY112" s="277"/>
      <c r="AZ112" s="277"/>
      <c r="BA112" s="277"/>
      <c r="BB112" s="277"/>
      <c r="BC112" s="277"/>
      <c r="BD112" s="277"/>
      <c r="BE112" s="277"/>
      <c r="BF112" s="277"/>
      <c r="BG112" s="277"/>
    </row>
    <row r="113" spans="1:71" ht="15" x14ac:dyDescent="0.2">
      <c r="A113" s="293" t="s">
        <v>572</v>
      </c>
      <c r="B113" s="294">
        <v>0</v>
      </c>
      <c r="C113" s="295">
        <v>0</v>
      </c>
      <c r="D113" s="295">
        <v>0</v>
      </c>
      <c r="E113" s="295">
        <v>0</v>
      </c>
      <c r="F113" s="294">
        <v>0</v>
      </c>
      <c r="G113" s="294">
        <v>0</v>
      </c>
      <c r="H113" s="294">
        <v>0.05</v>
      </c>
      <c r="I113" s="294">
        <v>0.05</v>
      </c>
      <c r="J113" s="294">
        <v>0.05</v>
      </c>
      <c r="K113" s="294">
        <v>0.05</v>
      </c>
      <c r="L113" s="294">
        <v>0.05</v>
      </c>
      <c r="M113" s="294">
        <v>0.1</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7"/>
      <c r="AU113" s="277"/>
      <c r="AV113" s="277"/>
      <c r="AW113" s="277"/>
      <c r="AX113" s="277"/>
      <c r="AY113" s="277"/>
      <c r="AZ113" s="277"/>
      <c r="BA113" s="277"/>
      <c r="BB113" s="277"/>
      <c r="BC113" s="277"/>
      <c r="BD113" s="277"/>
      <c r="BE113" s="277"/>
      <c r="BF113" s="277"/>
      <c r="BG113" s="277"/>
    </row>
    <row r="114" spans="1:71" ht="12.75" x14ac:dyDescent="0.2">
      <c r="A114" s="286"/>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x14ac:dyDescent="0.2">
      <c r="A115" s="286"/>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x14ac:dyDescent="0.2">
      <c r="A116" s="287"/>
      <c r="B116" s="421" t="s">
        <v>573</v>
      </c>
      <c r="C116" s="422"/>
      <c r="D116" s="421" t="s">
        <v>574</v>
      </c>
      <c r="E116" s="422"/>
      <c r="F116" s="287"/>
      <c r="G116" s="287"/>
      <c r="H116" s="287"/>
      <c r="I116" s="287"/>
      <c r="J116" s="287"/>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x14ac:dyDescent="0.2">
      <c r="A117" s="290" t="s">
        <v>575</v>
      </c>
      <c r="B117" s="296">
        <v>0</v>
      </c>
      <c r="C117" s="287" t="s">
        <v>576</v>
      </c>
      <c r="D117" s="296">
        <f>1.25*2</f>
        <v>2.5</v>
      </c>
      <c r="E117" s="287" t="s">
        <v>576</v>
      </c>
      <c r="F117" s="287"/>
      <c r="G117" s="287"/>
      <c r="H117" s="287"/>
      <c r="I117" s="287"/>
      <c r="J117" s="287"/>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x14ac:dyDescent="0.2">
      <c r="A118" s="290" t="s">
        <v>575</v>
      </c>
      <c r="B118" s="287">
        <f>$B$110*B117</f>
        <v>0</v>
      </c>
      <c r="C118" s="287" t="s">
        <v>126</v>
      </c>
      <c r="D118" s="287">
        <f>$B$110*D117</f>
        <v>2.3250000000000002</v>
      </c>
      <c r="E118" s="287" t="s">
        <v>126</v>
      </c>
      <c r="F118" s="290" t="s">
        <v>577</v>
      </c>
      <c r="G118" s="287">
        <v>0</v>
      </c>
      <c r="H118" s="287" t="s">
        <v>576</v>
      </c>
      <c r="I118" s="287">
        <f>$B$110*G118/2</f>
        <v>0</v>
      </c>
      <c r="J118" s="287" t="s">
        <v>126</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x14ac:dyDescent="0.2">
      <c r="A119" s="287"/>
      <c r="B119" s="287"/>
      <c r="C119" s="287"/>
      <c r="D119" s="287"/>
      <c r="E119" s="287"/>
      <c r="F119" s="290" t="s">
        <v>578</v>
      </c>
      <c r="G119" s="324">
        <f>I119/$B$110</f>
        <v>0</v>
      </c>
      <c r="H119" s="287" t="s">
        <v>576</v>
      </c>
      <c r="I119" s="296">
        <v>0</v>
      </c>
      <c r="J119" s="287" t="s">
        <v>126</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x14ac:dyDescent="0.2">
      <c r="A120" s="297"/>
      <c r="B120" s="298"/>
      <c r="C120" s="298"/>
      <c r="D120" s="298"/>
      <c r="E120" s="298"/>
      <c r="F120" s="299" t="s">
        <v>579</v>
      </c>
      <c r="G120" s="287">
        <f>G118</f>
        <v>0</v>
      </c>
      <c r="H120" s="287" t="s">
        <v>576</v>
      </c>
      <c r="I120" s="292">
        <f>I118</f>
        <v>0</v>
      </c>
      <c r="J120" s="287" t="s">
        <v>126</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3.5" thickBot="1" x14ac:dyDescent="0.25">
      <c r="A121" s="300"/>
      <c r="B121" s="193"/>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x14ac:dyDescent="0.2">
      <c r="A122" s="301" t="s">
        <v>580</v>
      </c>
      <c r="B122" s="332">
        <f>'6.2. Паспорт фин осв ввод'!C24</f>
        <v>0.9913309560000001</v>
      </c>
      <c r="C122" s="193"/>
      <c r="D122" s="413" t="s">
        <v>284</v>
      </c>
      <c r="E122" s="302" t="s">
        <v>581</v>
      </c>
      <c r="F122" s="303">
        <v>35</v>
      </c>
      <c r="G122" s="414"/>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row>
    <row r="123" spans="1:71" x14ac:dyDescent="0.2">
      <c r="A123" s="301" t="s">
        <v>284</v>
      </c>
      <c r="B123" s="304">
        <v>30</v>
      </c>
      <c r="C123" s="193"/>
      <c r="D123" s="413"/>
      <c r="E123" s="302" t="s">
        <v>582</v>
      </c>
      <c r="F123" s="303">
        <v>30</v>
      </c>
      <c r="G123" s="414"/>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row>
    <row r="124" spans="1:71" x14ac:dyDescent="0.2">
      <c r="A124" s="301" t="s">
        <v>583</v>
      </c>
      <c r="B124" s="304" t="s">
        <v>541</v>
      </c>
      <c r="C124" s="305" t="s">
        <v>584</v>
      </c>
      <c r="D124" s="413"/>
      <c r="E124" s="302" t="s">
        <v>585</v>
      </c>
      <c r="F124" s="303">
        <v>30</v>
      </c>
      <c r="G124" s="414"/>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row>
    <row r="125" spans="1:71" x14ac:dyDescent="0.2">
      <c r="A125" s="306"/>
      <c r="B125" s="307"/>
      <c r="C125" s="305"/>
      <c r="D125" s="413"/>
      <c r="E125" s="302" t="s">
        <v>586</v>
      </c>
      <c r="F125" s="303">
        <v>30</v>
      </c>
      <c r="G125" s="414"/>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row>
    <row r="126" spans="1:71" ht="12.75" x14ac:dyDescent="0.2">
      <c r="A126" s="301" t="s">
        <v>587</v>
      </c>
      <c r="B126" s="308">
        <f>C126</f>
        <v>991330.95600000012</v>
      </c>
      <c r="C126" s="308">
        <f>'6.2. Паспорт фин осв ввод'!C24*1000000</f>
        <v>991330.95600000012</v>
      </c>
      <c r="D126" s="308">
        <v>0</v>
      </c>
      <c r="E126" s="308">
        <v>0</v>
      </c>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row>
    <row r="127" spans="1:71" ht="12.75" x14ac:dyDescent="0.2">
      <c r="A127" s="301" t="s">
        <v>588</v>
      </c>
      <c r="B127" s="325">
        <v>1E-3</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row>
    <row r="128" spans="1:71" ht="12.75" x14ac:dyDescent="0.2">
      <c r="A128" s="300"/>
      <c r="B128" s="30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row>
    <row r="129" spans="1:51" ht="12.75" x14ac:dyDescent="0.2">
      <c r="A129" s="301" t="s">
        <v>589</v>
      </c>
      <c r="B129" s="310">
        <v>0.2</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row>
    <row r="130" spans="1:51" x14ac:dyDescent="0.2">
      <c r="A130" s="311"/>
      <c r="B130" s="312"/>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row>
    <row r="131" spans="1:51" ht="12.75" x14ac:dyDescent="0.2">
      <c r="A131" s="313" t="s">
        <v>629</v>
      </c>
      <c r="B131" s="314">
        <v>0.74426999999999999</v>
      </c>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row>
    <row r="132" spans="1:51" ht="12.75"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row>
    <row r="133" spans="1:51" ht="12.75" x14ac:dyDescent="0.2">
      <c r="A133" s="300"/>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row>
    <row r="134" spans="1:51" x14ac:dyDescent="0.2">
      <c r="A134" s="301" t="s">
        <v>590</v>
      </c>
      <c r="C134" s="282" t="s">
        <v>623</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row>
    <row r="135" spans="1:51" ht="12.75" x14ac:dyDescent="0.2">
      <c r="A135" s="301"/>
      <c r="B135" s="315">
        <v>2016</v>
      </c>
      <c r="C135" s="315">
        <f>B135+1</f>
        <v>2017</v>
      </c>
      <c r="D135" s="315">
        <f t="shared" ref="D135:AY135" si="42">C135+1</f>
        <v>2018</v>
      </c>
      <c r="E135" s="315">
        <f t="shared" si="42"/>
        <v>2019</v>
      </c>
      <c r="F135" s="315">
        <f t="shared" si="42"/>
        <v>2020</v>
      </c>
      <c r="G135" s="315">
        <f t="shared" si="42"/>
        <v>2021</v>
      </c>
      <c r="H135" s="315">
        <f t="shared" si="42"/>
        <v>2022</v>
      </c>
      <c r="I135" s="315">
        <f t="shared" si="42"/>
        <v>2023</v>
      </c>
      <c r="J135" s="315">
        <f t="shared" si="42"/>
        <v>2024</v>
      </c>
      <c r="K135" s="315">
        <f t="shared" si="42"/>
        <v>2025</v>
      </c>
      <c r="L135" s="315">
        <f t="shared" si="42"/>
        <v>2026</v>
      </c>
      <c r="M135" s="315">
        <f t="shared" si="42"/>
        <v>2027</v>
      </c>
      <c r="N135" s="315">
        <f t="shared" si="42"/>
        <v>2028</v>
      </c>
      <c r="O135" s="315">
        <f t="shared" si="42"/>
        <v>2029</v>
      </c>
      <c r="P135" s="315">
        <f t="shared" si="42"/>
        <v>2030</v>
      </c>
      <c r="Q135" s="315">
        <f t="shared" si="42"/>
        <v>2031</v>
      </c>
      <c r="R135" s="315">
        <f t="shared" si="42"/>
        <v>2032</v>
      </c>
      <c r="S135" s="315">
        <f t="shared" si="42"/>
        <v>2033</v>
      </c>
      <c r="T135" s="315">
        <f t="shared" si="42"/>
        <v>2034</v>
      </c>
      <c r="U135" s="315">
        <f t="shared" si="42"/>
        <v>2035</v>
      </c>
      <c r="V135" s="315">
        <f t="shared" si="42"/>
        <v>2036</v>
      </c>
      <c r="W135" s="315">
        <f t="shared" si="42"/>
        <v>2037</v>
      </c>
      <c r="X135" s="315">
        <f t="shared" si="42"/>
        <v>2038</v>
      </c>
      <c r="Y135" s="315">
        <f t="shared" si="42"/>
        <v>2039</v>
      </c>
      <c r="Z135" s="315">
        <f t="shared" si="42"/>
        <v>2040</v>
      </c>
      <c r="AA135" s="315">
        <f t="shared" si="42"/>
        <v>2041</v>
      </c>
      <c r="AB135" s="315">
        <f t="shared" si="42"/>
        <v>2042</v>
      </c>
      <c r="AC135" s="315">
        <f t="shared" si="42"/>
        <v>2043</v>
      </c>
      <c r="AD135" s="315">
        <f t="shared" si="42"/>
        <v>2044</v>
      </c>
      <c r="AE135" s="315">
        <f t="shared" si="42"/>
        <v>2045</v>
      </c>
      <c r="AF135" s="315">
        <f t="shared" si="42"/>
        <v>2046</v>
      </c>
      <c r="AG135" s="315">
        <f t="shared" si="42"/>
        <v>2047</v>
      </c>
      <c r="AH135" s="315">
        <f t="shared" si="42"/>
        <v>2048</v>
      </c>
      <c r="AI135" s="315">
        <f t="shared" si="42"/>
        <v>2049</v>
      </c>
      <c r="AJ135" s="315">
        <f t="shared" si="42"/>
        <v>2050</v>
      </c>
      <c r="AK135" s="315">
        <f t="shared" si="42"/>
        <v>2051</v>
      </c>
      <c r="AL135" s="315">
        <f t="shared" si="42"/>
        <v>2052</v>
      </c>
      <c r="AM135" s="315">
        <f t="shared" si="42"/>
        <v>2053</v>
      </c>
      <c r="AN135" s="315">
        <f t="shared" si="42"/>
        <v>2054</v>
      </c>
      <c r="AO135" s="315">
        <f t="shared" si="42"/>
        <v>2055</v>
      </c>
      <c r="AP135" s="315">
        <f t="shared" si="42"/>
        <v>2056</v>
      </c>
      <c r="AQ135" s="315">
        <f t="shared" si="42"/>
        <v>2057</v>
      </c>
      <c r="AR135" s="315">
        <f t="shared" si="42"/>
        <v>2058</v>
      </c>
      <c r="AS135" s="315">
        <f t="shared" si="42"/>
        <v>2059</v>
      </c>
      <c r="AT135" s="315">
        <f t="shared" si="42"/>
        <v>2060</v>
      </c>
      <c r="AU135" s="315">
        <f t="shared" si="42"/>
        <v>2061</v>
      </c>
      <c r="AV135" s="315">
        <f t="shared" si="42"/>
        <v>2062</v>
      </c>
      <c r="AW135" s="315">
        <f t="shared" si="42"/>
        <v>2063</v>
      </c>
      <c r="AX135" s="315">
        <f t="shared" si="42"/>
        <v>2064</v>
      </c>
      <c r="AY135" s="315">
        <f t="shared" si="42"/>
        <v>2065</v>
      </c>
    </row>
    <row r="136" spans="1:51" ht="12.75" x14ac:dyDescent="0.2">
      <c r="A136" s="301" t="s">
        <v>591</v>
      </c>
      <c r="B136" s="316"/>
      <c r="C136" s="317"/>
      <c r="D136" s="317">
        <v>0</v>
      </c>
      <c r="E136" s="317">
        <v>0</v>
      </c>
      <c r="F136" s="317">
        <v>0</v>
      </c>
      <c r="G136" s="317">
        <v>0</v>
      </c>
      <c r="H136" s="317">
        <v>0</v>
      </c>
      <c r="I136" s="317">
        <v>0</v>
      </c>
      <c r="J136" s="317">
        <v>0</v>
      </c>
      <c r="K136" s="317">
        <v>0</v>
      </c>
      <c r="L136" s="317">
        <v>0</v>
      </c>
      <c r="M136" s="317">
        <v>0</v>
      </c>
      <c r="N136" s="317">
        <v>0</v>
      </c>
      <c r="O136" s="317">
        <v>4.57995653007E-2</v>
      </c>
      <c r="P136" s="317">
        <v>4.57995653007E-2</v>
      </c>
      <c r="Q136" s="317">
        <v>4.57995653007E-2</v>
      </c>
      <c r="R136" s="317">
        <v>4.57995653007E-2</v>
      </c>
      <c r="S136" s="317">
        <v>4.57995653007E-2</v>
      </c>
      <c r="T136" s="317">
        <v>4.57995653007E-2</v>
      </c>
      <c r="U136" s="317">
        <v>4.57995653007E-2</v>
      </c>
      <c r="V136" s="317">
        <v>4.57995653007E-2</v>
      </c>
      <c r="W136" s="317">
        <v>4.57995653007E-2</v>
      </c>
      <c r="X136" s="317">
        <v>4.57995653007E-2</v>
      </c>
      <c r="Y136" s="317">
        <v>4.57995653007E-2</v>
      </c>
      <c r="Z136" s="317">
        <v>4.57995653007E-2</v>
      </c>
      <c r="AA136" s="317">
        <v>4.57995653007E-2</v>
      </c>
      <c r="AB136" s="317">
        <v>4.57995653007E-2</v>
      </c>
      <c r="AC136" s="317">
        <v>4.57995653007E-2</v>
      </c>
      <c r="AD136" s="317">
        <v>4.57995653007E-2</v>
      </c>
      <c r="AE136" s="317">
        <v>4.57995653007E-2</v>
      </c>
      <c r="AF136" s="317">
        <v>4.57995653007E-2</v>
      </c>
      <c r="AG136" s="317">
        <v>4.57995653007E-2</v>
      </c>
      <c r="AH136" s="317">
        <v>4.57995653007E-2</v>
      </c>
      <c r="AI136" s="317">
        <v>4.57995653007E-2</v>
      </c>
      <c r="AJ136" s="317">
        <v>4.57995653007E-2</v>
      </c>
      <c r="AK136" s="317">
        <v>4.57995653007E-2</v>
      </c>
      <c r="AL136" s="317">
        <v>4.57995653007E-2</v>
      </c>
      <c r="AM136" s="317">
        <v>4.57995653007E-2</v>
      </c>
      <c r="AN136" s="317">
        <v>4.57995653007E-2</v>
      </c>
      <c r="AO136" s="317">
        <v>4.57995653007E-2</v>
      </c>
      <c r="AP136" s="317">
        <v>4.57995653007E-2</v>
      </c>
      <c r="AQ136" s="317">
        <v>4.57995653007E-2</v>
      </c>
      <c r="AR136" s="317">
        <v>4.57995653007E-2</v>
      </c>
      <c r="AS136" s="317">
        <v>4.57995653007E-2</v>
      </c>
      <c r="AT136" s="317">
        <v>4.57995653007E-2</v>
      </c>
      <c r="AU136" s="317">
        <v>4.57995653007E-2</v>
      </c>
      <c r="AV136" s="317">
        <v>4.57995653007E-2</v>
      </c>
      <c r="AW136" s="317">
        <v>4.57995653007E-2</v>
      </c>
      <c r="AX136" s="317">
        <v>4.57995653007E-2</v>
      </c>
      <c r="AY136" s="317">
        <v>4.57995653007E-2</v>
      </c>
    </row>
    <row r="137" spans="1:51" ht="15" x14ac:dyDescent="0.2">
      <c r="A137" s="301" t="s">
        <v>592</v>
      </c>
      <c r="B137" s="318"/>
      <c r="C137" s="319">
        <f>(1+B137)*(1+C136)-1</f>
        <v>0</v>
      </c>
      <c r="D137" s="319">
        <f>(1+C137)*(1+D136)-1</f>
        <v>0</v>
      </c>
      <c r="E137" s="319">
        <f>(1+D137)*(1+E136)-1</f>
        <v>0</v>
      </c>
      <c r="F137" s="319">
        <f t="shared" ref="F137:AY137" si="43">(1+E137)*(1+F136)-1</f>
        <v>0</v>
      </c>
      <c r="G137" s="319">
        <f>(1+F137)*(1+G136)-1</f>
        <v>0</v>
      </c>
      <c r="H137" s="319">
        <f t="shared" si="43"/>
        <v>0</v>
      </c>
      <c r="I137" s="319">
        <f t="shared" si="43"/>
        <v>0</v>
      </c>
      <c r="J137" s="319">
        <f t="shared" si="43"/>
        <v>0</v>
      </c>
      <c r="K137" s="319">
        <f t="shared" si="43"/>
        <v>0</v>
      </c>
      <c r="L137" s="319">
        <f t="shared" si="43"/>
        <v>0</v>
      </c>
      <c r="M137" s="319">
        <f t="shared" si="43"/>
        <v>0</v>
      </c>
      <c r="N137" s="319">
        <f t="shared" si="43"/>
        <v>0</v>
      </c>
      <c r="O137" s="319">
        <f t="shared" si="43"/>
        <v>4.5799565300699951E-2</v>
      </c>
      <c r="P137" s="319">
        <f t="shared" si="43"/>
        <v>9.3696730783132898E-2</v>
      </c>
      <c r="Q137" s="319">
        <f t="shared" si="43"/>
        <v>0.14378756562379702</v>
      </c>
      <c r="R137" s="319">
        <f t="shared" si="43"/>
        <v>0.19617253892571274</v>
      </c>
      <c r="S137" s="319">
        <f t="shared" si="43"/>
        <v>0.25095672123314494</v>
      </c>
      <c r="T137" s="319">
        <f t="shared" si="43"/>
        <v>0.30824999527561192</v>
      </c>
      <c r="U137" s="319">
        <f t="shared" si="43"/>
        <v>0.36816727636387769</v>
      </c>
      <c r="V137" s="319">
        <f t="shared" si="43"/>
        <v>0.43082874287998596</v>
      </c>
      <c r="W137" s="319">
        <f t="shared" si="43"/>
        <v>0.4963600773236363</v>
      </c>
      <c r="X137" s="319">
        <f t="shared" si="43"/>
        <v>0.56489271839838051</v>
      </c>
      <c r="Y137" s="319">
        <f t="shared" si="43"/>
        <v>0.63656412464325696</v>
      </c>
      <c r="Z137" s="319">
        <f t="shared" si="43"/>
        <v>0.71151805013863867</v>
      </c>
      <c r="AA137" s="319">
        <f t="shared" si="43"/>
        <v>0.78990483283928992</v>
      </c>
      <c r="AB137" s="319">
        <f t="shared" si="43"/>
        <v>0.87188169611295141</v>
      </c>
      <c r="AC137" s="319">
        <f t="shared" si="43"/>
        <v>0.9576130640892615</v>
      </c>
      <c r="AD137" s="319">
        <f t="shared" si="43"/>
        <v>1.0472708914515207</v>
      </c>
      <c r="AE137" s="319">
        <f t="shared" si="43"/>
        <v>1.1410350083327767</v>
      </c>
      <c r="AF137" s="319">
        <f t="shared" si="43"/>
        <v>1.2390934810079983</v>
      </c>
      <c r="AG137" s="319">
        <f t="shared" si="43"/>
        <v>1.3416429891057957</v>
      </c>
      <c r="AH137" s="319">
        <f t="shared" si="43"/>
        <v>1.4488892200962726</v>
      </c>
      <c r="AI137" s="319">
        <f t="shared" si="43"/>
        <v>1.561047281846252</v>
      </c>
      <c r="AJ137" s="319">
        <f t="shared" si="43"/>
        <v>1.6783421340693496</v>
      </c>
      <c r="AK137" s="319">
        <f t="shared" si="43"/>
        <v>1.8010090395362748</v>
      </c>
      <c r="AL137" s="319">
        <f t="shared" si="43"/>
        <v>1.9292940359503672</v>
      </c>
      <c r="AM137" s="319">
        <f t="shared" si="43"/>
        <v>2.0634544294348269</v>
      </c>
      <c r="AN137" s="319">
        <f t="shared" si="43"/>
        <v>2.2037593106214457</v>
      </c>
      <c r="AO137" s="319">
        <f t="shared" si="43"/>
        <v>2.3504900943759779</v>
      </c>
      <c r="AP137" s="319">
        <f t="shared" si="43"/>
        <v>2.5039410842426988</v>
      </c>
      <c r="AQ137" s="319">
        <f t="shared" si="43"/>
        <v>2.6644200627402777</v>
      </c>
      <c r="AR137" s="319">
        <f t="shared" si="43"/>
        <v>2.8322489086929461</v>
      </c>
      <c r="AS137" s="319">
        <f t="shared" si="43"/>
        <v>3.0077642428351652</v>
      </c>
      <c r="AT137" s="319">
        <f t="shared" si="43"/>
        <v>3.1913181029847042</v>
      </c>
      <c r="AU137" s="319">
        <f t="shared" si="43"/>
        <v>3.383278650138358</v>
      </c>
      <c r="AV137" s="319">
        <f t="shared" si="43"/>
        <v>3.5840309069065341</v>
      </c>
      <c r="AW137" s="319">
        <f>(1+AV137)*(1+AW136)-1</f>
        <v>3.7939775297678269</v>
      </c>
      <c r="AX137" s="319">
        <f t="shared" si="43"/>
        <v>4.0135396166925164</v>
      </c>
      <c r="AY137" s="319">
        <f t="shared" si="43"/>
        <v>4.2431575517548712</v>
      </c>
    </row>
    <row r="138" spans="1:51" x14ac:dyDescent="0.2">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R138" s="193"/>
      <c r="AS138" s="193"/>
    </row>
    <row r="139" spans="1:51" ht="12.75" x14ac:dyDescent="0.2">
      <c r="A139" s="300"/>
      <c r="B139" s="316">
        <v>2016</v>
      </c>
      <c r="C139" s="316">
        <f>B139+1</f>
        <v>2017</v>
      </c>
      <c r="D139" s="316">
        <f t="shared" ref="D139:S140" si="44">C139+1</f>
        <v>2018</v>
      </c>
      <c r="E139" s="316">
        <f t="shared" si="44"/>
        <v>2019</v>
      </c>
      <c r="F139" s="316">
        <f t="shared" si="44"/>
        <v>2020</v>
      </c>
      <c r="G139" s="316">
        <f t="shared" si="44"/>
        <v>2021</v>
      </c>
      <c r="H139" s="316">
        <f t="shared" si="44"/>
        <v>2022</v>
      </c>
      <c r="I139" s="316">
        <f t="shared" si="44"/>
        <v>2023</v>
      </c>
      <c r="J139" s="316">
        <f t="shared" si="44"/>
        <v>2024</v>
      </c>
      <c r="K139" s="316">
        <f t="shared" si="44"/>
        <v>2025</v>
      </c>
      <c r="L139" s="316">
        <f t="shared" si="44"/>
        <v>2026</v>
      </c>
      <c r="M139" s="316">
        <f t="shared" si="44"/>
        <v>2027</v>
      </c>
      <c r="N139" s="316">
        <f t="shared" si="44"/>
        <v>2028</v>
      </c>
      <c r="O139" s="316">
        <f t="shared" si="44"/>
        <v>2029</v>
      </c>
      <c r="P139" s="316">
        <f t="shared" si="44"/>
        <v>2030</v>
      </c>
      <c r="Q139" s="316">
        <f t="shared" si="44"/>
        <v>2031</v>
      </c>
      <c r="R139" s="316">
        <f t="shared" si="44"/>
        <v>2032</v>
      </c>
      <c r="S139" s="316">
        <f t="shared" si="44"/>
        <v>2033</v>
      </c>
      <c r="T139" s="316">
        <f t="shared" ref="T139:AI140" si="45">S139+1</f>
        <v>2034</v>
      </c>
      <c r="U139" s="316">
        <f t="shared" si="45"/>
        <v>2035</v>
      </c>
      <c r="V139" s="316">
        <f t="shared" si="45"/>
        <v>2036</v>
      </c>
      <c r="W139" s="316">
        <f t="shared" si="45"/>
        <v>2037</v>
      </c>
      <c r="X139" s="316">
        <f t="shared" si="45"/>
        <v>2038</v>
      </c>
      <c r="Y139" s="316">
        <f t="shared" si="45"/>
        <v>2039</v>
      </c>
      <c r="Z139" s="316">
        <f t="shared" si="45"/>
        <v>2040</v>
      </c>
      <c r="AA139" s="316">
        <f t="shared" si="45"/>
        <v>2041</v>
      </c>
      <c r="AB139" s="316">
        <f t="shared" si="45"/>
        <v>2042</v>
      </c>
      <c r="AC139" s="316">
        <f t="shared" si="45"/>
        <v>2043</v>
      </c>
      <c r="AD139" s="316">
        <f t="shared" si="45"/>
        <v>2044</v>
      </c>
      <c r="AE139" s="316">
        <f t="shared" si="45"/>
        <v>2045</v>
      </c>
      <c r="AF139" s="316">
        <f t="shared" si="45"/>
        <v>2046</v>
      </c>
      <c r="AG139" s="316">
        <f t="shared" si="45"/>
        <v>2047</v>
      </c>
      <c r="AH139" s="316">
        <f t="shared" si="45"/>
        <v>2048</v>
      </c>
      <c r="AI139" s="316">
        <f t="shared" si="45"/>
        <v>2049</v>
      </c>
      <c r="AJ139" s="316">
        <f t="shared" ref="AJ139:AY140" si="46">AI139+1</f>
        <v>2050</v>
      </c>
      <c r="AK139" s="316">
        <f t="shared" si="46"/>
        <v>2051</v>
      </c>
      <c r="AL139" s="316">
        <f t="shared" si="46"/>
        <v>2052</v>
      </c>
      <c r="AM139" s="316">
        <f t="shared" si="46"/>
        <v>2053</v>
      </c>
      <c r="AN139" s="316">
        <f t="shared" si="46"/>
        <v>2054</v>
      </c>
      <c r="AO139" s="316">
        <f t="shared" si="46"/>
        <v>2055</v>
      </c>
      <c r="AP139" s="316">
        <f t="shared" si="46"/>
        <v>2056</v>
      </c>
      <c r="AQ139" s="316">
        <f t="shared" si="46"/>
        <v>2057</v>
      </c>
      <c r="AR139" s="316">
        <f t="shared" si="46"/>
        <v>2058</v>
      </c>
      <c r="AS139" s="316">
        <f t="shared" si="46"/>
        <v>2059</v>
      </c>
      <c r="AT139" s="316">
        <f t="shared" si="46"/>
        <v>2060</v>
      </c>
      <c r="AU139" s="316">
        <f t="shared" si="46"/>
        <v>2061</v>
      </c>
      <c r="AV139" s="316">
        <f t="shared" si="46"/>
        <v>2062</v>
      </c>
      <c r="AW139" s="316">
        <f t="shared" si="46"/>
        <v>2063</v>
      </c>
      <c r="AX139" s="316">
        <f t="shared" si="46"/>
        <v>2064</v>
      </c>
      <c r="AY139" s="316">
        <f t="shared" si="46"/>
        <v>2065</v>
      </c>
    </row>
    <row r="140" spans="1:51" x14ac:dyDescent="0.2">
      <c r="A140" s="300"/>
      <c r="B140" s="322">
        <v>0</v>
      </c>
      <c r="C140" s="322">
        <v>0</v>
      </c>
      <c r="D140" s="322">
        <v>0</v>
      </c>
      <c r="E140" s="322">
        <v>0</v>
      </c>
      <c r="F140" s="322">
        <v>0</v>
      </c>
      <c r="G140" s="322">
        <v>0</v>
      </c>
      <c r="H140" s="322">
        <v>0</v>
      </c>
      <c r="I140" s="322">
        <v>0</v>
      </c>
      <c r="J140" s="322">
        <v>0</v>
      </c>
      <c r="K140" s="322">
        <v>0</v>
      </c>
      <c r="L140" s="322">
        <v>0</v>
      </c>
      <c r="M140" s="322">
        <v>0</v>
      </c>
      <c r="N140" s="322">
        <v>0</v>
      </c>
      <c r="O140" s="322">
        <v>1</v>
      </c>
      <c r="P140" s="322">
        <f t="shared" si="44"/>
        <v>2</v>
      </c>
      <c r="Q140" s="322">
        <f t="shared" si="44"/>
        <v>3</v>
      </c>
      <c r="R140" s="322">
        <f t="shared" si="44"/>
        <v>4</v>
      </c>
      <c r="S140" s="322">
        <f t="shared" si="44"/>
        <v>5</v>
      </c>
      <c r="T140" s="322">
        <f t="shared" si="45"/>
        <v>6</v>
      </c>
      <c r="U140" s="322">
        <f t="shared" si="45"/>
        <v>7</v>
      </c>
      <c r="V140" s="322">
        <f t="shared" si="45"/>
        <v>8</v>
      </c>
      <c r="W140" s="322">
        <f t="shared" si="45"/>
        <v>9</v>
      </c>
      <c r="X140" s="322">
        <f t="shared" si="45"/>
        <v>10</v>
      </c>
      <c r="Y140" s="322">
        <f t="shared" si="45"/>
        <v>11</v>
      </c>
      <c r="Z140" s="322">
        <f t="shared" si="45"/>
        <v>12</v>
      </c>
      <c r="AA140" s="322">
        <f t="shared" si="45"/>
        <v>13</v>
      </c>
      <c r="AB140" s="322">
        <f t="shared" si="45"/>
        <v>14</v>
      </c>
      <c r="AC140" s="322">
        <f t="shared" si="45"/>
        <v>15</v>
      </c>
      <c r="AD140" s="322">
        <f t="shared" si="45"/>
        <v>16</v>
      </c>
      <c r="AE140" s="322">
        <f t="shared" si="45"/>
        <v>17</v>
      </c>
      <c r="AF140" s="322">
        <f t="shared" si="45"/>
        <v>18</v>
      </c>
      <c r="AG140" s="322">
        <f t="shared" si="45"/>
        <v>19</v>
      </c>
      <c r="AH140" s="322">
        <f t="shared" si="45"/>
        <v>20</v>
      </c>
      <c r="AI140" s="322">
        <f t="shared" si="45"/>
        <v>21</v>
      </c>
      <c r="AJ140" s="322">
        <f t="shared" si="46"/>
        <v>22</v>
      </c>
      <c r="AK140" s="322">
        <f t="shared" si="46"/>
        <v>23</v>
      </c>
      <c r="AL140" s="322">
        <f t="shared" si="46"/>
        <v>24</v>
      </c>
      <c r="AM140" s="322">
        <f t="shared" si="46"/>
        <v>25</v>
      </c>
      <c r="AN140" s="322">
        <f t="shared" si="46"/>
        <v>26</v>
      </c>
      <c r="AO140" s="322">
        <f t="shared" si="46"/>
        <v>27</v>
      </c>
      <c r="AP140" s="322">
        <f>AO140+1</f>
        <v>28</v>
      </c>
      <c r="AQ140" s="322">
        <f t="shared" si="46"/>
        <v>29</v>
      </c>
      <c r="AR140" s="322">
        <f t="shared" si="46"/>
        <v>30</v>
      </c>
      <c r="AS140" s="322">
        <f t="shared" si="46"/>
        <v>31</v>
      </c>
      <c r="AT140" s="322">
        <f t="shared" si="46"/>
        <v>32</v>
      </c>
      <c r="AU140" s="322">
        <f t="shared" si="46"/>
        <v>33</v>
      </c>
      <c r="AV140" s="322">
        <f t="shared" si="46"/>
        <v>34</v>
      </c>
      <c r="AW140" s="322">
        <f t="shared" si="46"/>
        <v>35</v>
      </c>
      <c r="AX140" s="322">
        <f t="shared" si="46"/>
        <v>36</v>
      </c>
      <c r="AY140" s="322">
        <f t="shared" si="46"/>
        <v>37</v>
      </c>
    </row>
    <row r="141" spans="1:51" ht="15" x14ac:dyDescent="0.2">
      <c r="A141" s="300"/>
      <c r="B141" s="323">
        <f>AVERAGE(A140:B140)</f>
        <v>0</v>
      </c>
      <c r="C141" s="323">
        <f>AVERAGE(B140:C140)</f>
        <v>0</v>
      </c>
      <c r="D141" s="323">
        <f>AVERAGE(C140:D140)</f>
        <v>0</v>
      </c>
      <c r="E141" s="323">
        <f>AVERAGE(D140:E140)</f>
        <v>0</v>
      </c>
      <c r="F141" s="323">
        <f t="shared" ref="F141:AO141" si="47">AVERAGE(E140:F140)</f>
        <v>0</v>
      </c>
      <c r="G141" s="323">
        <f t="shared" si="47"/>
        <v>0</v>
      </c>
      <c r="H141" s="323">
        <f>AVERAGE(G140:H140)</f>
        <v>0</v>
      </c>
      <c r="I141" s="323">
        <f t="shared" si="47"/>
        <v>0</v>
      </c>
      <c r="J141" s="323">
        <f t="shared" si="47"/>
        <v>0</v>
      </c>
      <c r="K141" s="323">
        <f t="shared" si="47"/>
        <v>0</v>
      </c>
      <c r="L141" s="323">
        <f t="shared" si="47"/>
        <v>0</v>
      </c>
      <c r="M141" s="323">
        <f t="shared" si="47"/>
        <v>0</v>
      </c>
      <c r="N141" s="323">
        <f t="shared" si="47"/>
        <v>0</v>
      </c>
      <c r="O141" s="323">
        <f t="shared" si="47"/>
        <v>0.5</v>
      </c>
      <c r="P141" s="323">
        <f t="shared" si="47"/>
        <v>1.5</v>
      </c>
      <c r="Q141" s="323">
        <f t="shared" si="47"/>
        <v>2.5</v>
      </c>
      <c r="R141" s="323">
        <f t="shared" si="47"/>
        <v>3.5</v>
      </c>
      <c r="S141" s="323">
        <f t="shared" si="47"/>
        <v>4.5</v>
      </c>
      <c r="T141" s="323">
        <f t="shared" si="47"/>
        <v>5.5</v>
      </c>
      <c r="U141" s="323">
        <f t="shared" si="47"/>
        <v>6.5</v>
      </c>
      <c r="V141" s="323">
        <f t="shared" si="47"/>
        <v>7.5</v>
      </c>
      <c r="W141" s="323">
        <f t="shared" si="47"/>
        <v>8.5</v>
      </c>
      <c r="X141" s="323">
        <f t="shared" si="47"/>
        <v>9.5</v>
      </c>
      <c r="Y141" s="323">
        <f t="shared" si="47"/>
        <v>10.5</v>
      </c>
      <c r="Z141" s="323">
        <f t="shared" si="47"/>
        <v>11.5</v>
      </c>
      <c r="AA141" s="323">
        <f t="shared" si="47"/>
        <v>12.5</v>
      </c>
      <c r="AB141" s="323">
        <f t="shared" si="47"/>
        <v>13.5</v>
      </c>
      <c r="AC141" s="323">
        <f t="shared" si="47"/>
        <v>14.5</v>
      </c>
      <c r="AD141" s="323">
        <f t="shared" si="47"/>
        <v>15.5</v>
      </c>
      <c r="AE141" s="323">
        <f t="shared" si="47"/>
        <v>16.5</v>
      </c>
      <c r="AF141" s="323">
        <f t="shared" si="47"/>
        <v>17.5</v>
      </c>
      <c r="AG141" s="323">
        <f t="shared" si="47"/>
        <v>18.5</v>
      </c>
      <c r="AH141" s="323">
        <f t="shared" si="47"/>
        <v>19.5</v>
      </c>
      <c r="AI141" s="323">
        <f t="shared" si="47"/>
        <v>20.5</v>
      </c>
      <c r="AJ141" s="323">
        <f t="shared" si="47"/>
        <v>21.5</v>
      </c>
      <c r="AK141" s="323">
        <f t="shared" si="47"/>
        <v>22.5</v>
      </c>
      <c r="AL141" s="323">
        <f t="shared" si="47"/>
        <v>23.5</v>
      </c>
      <c r="AM141" s="323">
        <f t="shared" si="47"/>
        <v>24.5</v>
      </c>
      <c r="AN141" s="323">
        <f t="shared" si="47"/>
        <v>25.5</v>
      </c>
      <c r="AO141" s="323">
        <f t="shared" si="47"/>
        <v>26.5</v>
      </c>
      <c r="AP141" s="323">
        <f>AVERAGE(AO140:AP140)</f>
        <v>27.5</v>
      </c>
      <c r="AQ141" s="323">
        <f t="shared" ref="AQ141:AY141" si="48">AVERAGE(AP140:AQ140)</f>
        <v>28.5</v>
      </c>
      <c r="AR141" s="323">
        <f t="shared" si="48"/>
        <v>29.5</v>
      </c>
      <c r="AS141" s="323">
        <f t="shared" si="48"/>
        <v>30.5</v>
      </c>
      <c r="AT141" s="323">
        <f t="shared" si="48"/>
        <v>31.5</v>
      </c>
      <c r="AU141" s="323">
        <f t="shared" si="48"/>
        <v>32.5</v>
      </c>
      <c r="AV141" s="323">
        <f t="shared" si="48"/>
        <v>33.5</v>
      </c>
      <c r="AW141" s="323">
        <f t="shared" si="48"/>
        <v>34.5</v>
      </c>
      <c r="AX141" s="323">
        <f t="shared" si="48"/>
        <v>35.5</v>
      </c>
      <c r="AY141" s="323">
        <f t="shared" si="48"/>
        <v>36.5</v>
      </c>
    </row>
    <row r="142" spans="1:51" ht="12.75" x14ac:dyDescent="0.2">
      <c r="A142" s="300"/>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row>
    <row r="143" spans="1:51" ht="12.75" x14ac:dyDescent="0.2">
      <c r="A143" s="300"/>
      <c r="B143" s="193"/>
      <c r="C143" s="193"/>
      <c r="D143" s="193"/>
      <c r="E143" s="193"/>
      <c r="F143" s="193"/>
      <c r="G143" s="193"/>
      <c r="H143" s="193">
        <v>114.63142733059399</v>
      </c>
      <c r="I143" s="193">
        <v>106.968874824043</v>
      </c>
      <c r="J143" s="193">
        <v>105.27260918901</v>
      </c>
      <c r="K143" s="193">
        <v>104.761984318213</v>
      </c>
      <c r="L143" s="193">
        <v>104.57995653007001</v>
      </c>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row>
    <row r="144" spans="1:51" ht="12.75" x14ac:dyDescent="0.2">
      <c r="A144" s="300"/>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row>
    <row r="145" spans="1:71" ht="12.75" x14ac:dyDescent="0.2">
      <c r="A145" s="300"/>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row>
    <row r="146" spans="1:71" ht="12.75" x14ac:dyDescent="0.2">
      <c r="A146" s="300"/>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row>
    <row r="147" spans="1:71" ht="12.75" x14ac:dyDescent="0.2">
      <c r="A147" s="300"/>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row>
    <row r="148" spans="1:71" ht="12.75" x14ac:dyDescent="0.2">
      <c r="A148" s="300"/>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row>
    <row r="149" spans="1:71" ht="12.75" x14ac:dyDescent="0.2">
      <c r="A149" s="300"/>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row>
    <row r="150" spans="1:71" ht="12.75" x14ac:dyDescent="0.2">
      <c r="A150" s="300"/>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row>
    <row r="151" spans="1:71" ht="12.75" x14ac:dyDescent="0.2">
      <c r="A151" s="300"/>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row>
    <row r="152" spans="1:71" ht="12.75" x14ac:dyDescent="0.2">
      <c r="A152" s="300"/>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row>
    <row r="153" spans="1:71" ht="12.75" x14ac:dyDescent="0.2">
      <c r="A153" s="300"/>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row>
    <row r="154" spans="1:71" ht="12.75" x14ac:dyDescent="0.2">
      <c r="A154" s="300"/>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row>
    <row r="155" spans="1:71" ht="12.75" x14ac:dyDescent="0.2">
      <c r="A155" s="300"/>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row>
    <row r="156" spans="1:71" ht="12.75" x14ac:dyDescent="0.2">
      <c r="A156" s="286"/>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x14ac:dyDescent="0.2">
      <c r="A157" s="286"/>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x14ac:dyDescent="0.2">
      <c r="A158" s="286"/>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x14ac:dyDescent="0.2">
      <c r="A159" s="286"/>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x14ac:dyDescent="0.2">
      <c r="A160" s="286"/>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x14ac:dyDescent="0.2">
      <c r="A161" s="286"/>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x14ac:dyDescent="0.2">
      <c r="A162" s="286"/>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x14ac:dyDescent="0.2">
      <c r="A163" s="286"/>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x14ac:dyDescent="0.2">
      <c r="A164" s="286"/>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x14ac:dyDescent="0.2">
      <c r="A165" s="286"/>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x14ac:dyDescent="0.2">
      <c r="A166" s="286"/>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x14ac:dyDescent="0.2">
      <c r="A167" s="286"/>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x14ac:dyDescent="0.2">
      <c r="A168" s="286"/>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x14ac:dyDescent="0.2">
      <c r="A169" s="286"/>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x14ac:dyDescent="0.2">
      <c r="A170" s="286"/>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x14ac:dyDescent="0.2">
      <c r="A171" s="286"/>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x14ac:dyDescent="0.2">
      <c r="A172" s="286"/>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x14ac:dyDescent="0.2">
      <c r="A173" s="286"/>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x14ac:dyDescent="0.2">
      <c r="A174" s="286"/>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x14ac:dyDescent="0.2">
      <c r="A175" s="286"/>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x14ac:dyDescent="0.2">
      <c r="A176" s="286"/>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x14ac:dyDescent="0.2">
      <c r="A177" s="286"/>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x14ac:dyDescent="0.2">
      <c r="A178" s="286"/>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x14ac:dyDescent="0.2">
      <c r="A179" s="286"/>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x14ac:dyDescent="0.2">
      <c r="A180" s="286"/>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x14ac:dyDescent="0.2">
      <c r="A181" s="286"/>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x14ac:dyDescent="0.2">
      <c r="A182" s="286"/>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x14ac:dyDescent="0.2">
      <c r="A183" s="286"/>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x14ac:dyDescent="0.2">
      <c r="A184" s="286"/>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x14ac:dyDescent="0.2">
      <c r="A185" s="286"/>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x14ac:dyDescent="0.2">
      <c r="A186" s="286"/>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x14ac:dyDescent="0.2">
      <c r="A187" s="286"/>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x14ac:dyDescent="0.2">
      <c r="A188" s="286"/>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x14ac:dyDescent="0.2">
      <c r="A189" s="286"/>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x14ac:dyDescent="0.2">
      <c r="A190" s="286"/>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x14ac:dyDescent="0.2">
      <c r="A191" s="286"/>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x14ac:dyDescent="0.2">
      <c r="A192" s="286"/>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x14ac:dyDescent="0.2">
      <c r="A193" s="286"/>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x14ac:dyDescent="0.2">
      <c r="A194" s="286"/>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x14ac:dyDescent="0.2">
      <c r="A195" s="286"/>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x14ac:dyDescent="0.2">
      <c r="A196" s="286"/>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x14ac:dyDescent="0.2">
      <c r="A197" s="286"/>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x14ac:dyDescent="0.2">
      <c r="A198" s="286"/>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x14ac:dyDescent="0.2">
      <c r="A199" s="286"/>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x14ac:dyDescent="0.2">
      <c r="A200" s="286"/>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6"/>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6"/>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6"/>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6"/>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6"/>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6"/>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6"/>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6"/>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D52" sqref="D52"/>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8" t="str">
        <f>'1. паспорт местоположение'!A5:C5</f>
        <v>Год раскрытия информации: 2024 год</v>
      </c>
      <c r="B5" s="358"/>
      <c r="C5" s="358"/>
      <c r="D5" s="358"/>
      <c r="E5" s="358"/>
      <c r="F5" s="358"/>
      <c r="G5" s="358"/>
      <c r="H5" s="358"/>
      <c r="I5" s="358"/>
      <c r="J5" s="358"/>
      <c r="K5" s="358"/>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9" t="s">
        <v>7</v>
      </c>
      <c r="B7" s="369"/>
      <c r="C7" s="369"/>
      <c r="D7" s="369"/>
      <c r="E7" s="369"/>
      <c r="F7" s="369"/>
      <c r="G7" s="369"/>
      <c r="H7" s="369"/>
      <c r="I7" s="369"/>
      <c r="J7" s="369"/>
      <c r="K7" s="369"/>
    </row>
    <row r="8" spans="1:43" ht="18.75" x14ac:dyDescent="0.25">
      <c r="A8" s="369"/>
      <c r="B8" s="369"/>
      <c r="C8" s="369"/>
      <c r="D8" s="369"/>
      <c r="E8" s="369"/>
      <c r="F8" s="369"/>
      <c r="G8" s="369"/>
      <c r="H8" s="369"/>
      <c r="I8" s="369"/>
      <c r="J8" s="369"/>
      <c r="K8" s="369"/>
    </row>
    <row r="9" spans="1:43"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row>
    <row r="10" spans="1:43" x14ac:dyDescent="0.25">
      <c r="A10" s="365" t="s">
        <v>6</v>
      </c>
      <c r="B10" s="365"/>
      <c r="C10" s="365"/>
      <c r="D10" s="365"/>
      <c r="E10" s="365"/>
      <c r="F10" s="365"/>
      <c r="G10" s="365"/>
      <c r="H10" s="365"/>
      <c r="I10" s="365"/>
      <c r="J10" s="365"/>
      <c r="K10" s="365"/>
    </row>
    <row r="11" spans="1:43" ht="18.75" x14ac:dyDescent="0.25">
      <c r="A11" s="369"/>
      <c r="B11" s="369"/>
      <c r="C11" s="369"/>
      <c r="D11" s="369"/>
      <c r="E11" s="369"/>
      <c r="F11" s="369"/>
      <c r="G11" s="369"/>
      <c r="H11" s="369"/>
      <c r="I11" s="369"/>
      <c r="J11" s="369"/>
      <c r="K11" s="369"/>
    </row>
    <row r="12" spans="1:43" x14ac:dyDescent="0.25">
      <c r="A12" s="370" t="str">
        <f>'1. паспорт местоположение'!A12:C12</f>
        <v>O 24-36</v>
      </c>
      <c r="B12" s="370"/>
      <c r="C12" s="370"/>
      <c r="D12" s="370"/>
      <c r="E12" s="370"/>
      <c r="F12" s="370"/>
      <c r="G12" s="370"/>
      <c r="H12" s="370"/>
      <c r="I12" s="370"/>
      <c r="J12" s="370"/>
      <c r="K12" s="370"/>
    </row>
    <row r="13" spans="1:43" x14ac:dyDescent="0.25">
      <c r="A13" s="365" t="s">
        <v>5</v>
      </c>
      <c r="B13" s="365"/>
      <c r="C13" s="365"/>
      <c r="D13" s="365"/>
      <c r="E13" s="365"/>
      <c r="F13" s="365"/>
      <c r="G13" s="365"/>
      <c r="H13" s="365"/>
      <c r="I13" s="365"/>
      <c r="J13" s="365"/>
      <c r="K13" s="365"/>
    </row>
    <row r="14" spans="1:43" ht="18.75" x14ac:dyDescent="0.25">
      <c r="A14" s="366"/>
      <c r="B14" s="366"/>
      <c r="C14" s="366"/>
      <c r="D14" s="366"/>
      <c r="E14" s="366"/>
      <c r="F14" s="366"/>
      <c r="G14" s="366"/>
      <c r="H14" s="366"/>
      <c r="I14" s="366"/>
      <c r="J14" s="366"/>
      <c r="K14" s="366"/>
    </row>
    <row r="15" spans="1:43" x14ac:dyDescent="0.25">
      <c r="A15" s="363" t="str">
        <f>'1. паспорт местоположение'!A15:C15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c r="B15" s="363"/>
      <c r="C15" s="363"/>
      <c r="D15" s="363"/>
      <c r="E15" s="363"/>
      <c r="F15" s="363"/>
      <c r="G15" s="363"/>
      <c r="H15" s="363"/>
      <c r="I15" s="363"/>
      <c r="J15" s="363"/>
      <c r="K15" s="363"/>
    </row>
    <row r="16" spans="1:43" x14ac:dyDescent="0.25">
      <c r="A16" s="359" t="s">
        <v>4</v>
      </c>
      <c r="B16" s="359"/>
      <c r="C16" s="359"/>
      <c r="D16" s="359"/>
      <c r="E16" s="359"/>
      <c r="F16" s="359"/>
      <c r="G16" s="359"/>
      <c r="H16" s="359"/>
      <c r="I16" s="359"/>
      <c r="J16" s="359"/>
      <c r="K16" s="359"/>
    </row>
    <row r="17" spans="1:11" ht="15.75" customHeight="1" x14ac:dyDescent="0.25"/>
    <row r="18" spans="1:11" x14ac:dyDescent="0.25">
      <c r="K18" s="24"/>
    </row>
    <row r="19" spans="1:11" ht="15.75" customHeight="1" x14ac:dyDescent="0.25">
      <c r="A19" s="423" t="s">
        <v>392</v>
      </c>
      <c r="B19" s="423"/>
      <c r="C19" s="423"/>
      <c r="D19" s="423"/>
      <c r="E19" s="423"/>
      <c r="F19" s="423"/>
      <c r="G19" s="423"/>
      <c r="H19" s="423"/>
      <c r="I19" s="423"/>
      <c r="J19" s="423"/>
      <c r="K19" s="423"/>
    </row>
    <row r="20" spans="1:11" x14ac:dyDescent="0.25">
      <c r="A20" s="35"/>
      <c r="B20" s="35"/>
    </row>
    <row r="21" spans="1:11" ht="28.5" customHeight="1" x14ac:dyDescent="0.25">
      <c r="A21" s="424" t="s">
        <v>199</v>
      </c>
      <c r="B21" s="424" t="s">
        <v>483</v>
      </c>
      <c r="C21" s="424" t="s">
        <v>351</v>
      </c>
      <c r="D21" s="424"/>
      <c r="E21" s="424"/>
      <c r="F21" s="424"/>
      <c r="G21" s="424"/>
      <c r="H21" s="424"/>
      <c r="I21" s="424" t="s">
        <v>198</v>
      </c>
      <c r="J21" s="425" t="s">
        <v>352</v>
      </c>
      <c r="K21" s="424" t="s">
        <v>197</v>
      </c>
    </row>
    <row r="22" spans="1:11" ht="58.5" customHeight="1" x14ac:dyDescent="0.25">
      <c r="A22" s="424"/>
      <c r="B22" s="424"/>
      <c r="C22" s="428" t="s">
        <v>534</v>
      </c>
      <c r="D22" s="428"/>
      <c r="E22" s="428" t="s">
        <v>9</v>
      </c>
      <c r="F22" s="428"/>
      <c r="G22" s="428" t="s">
        <v>535</v>
      </c>
      <c r="H22" s="428"/>
      <c r="I22" s="424"/>
      <c r="J22" s="426"/>
      <c r="K22" s="424"/>
    </row>
    <row r="23" spans="1:11" ht="31.5" x14ac:dyDescent="0.25">
      <c r="A23" s="424"/>
      <c r="B23" s="424"/>
      <c r="C23" s="158" t="s">
        <v>196</v>
      </c>
      <c r="D23" s="158" t="s">
        <v>195</v>
      </c>
      <c r="E23" s="158" t="s">
        <v>196</v>
      </c>
      <c r="F23" s="158" t="s">
        <v>195</v>
      </c>
      <c r="G23" s="158" t="s">
        <v>196</v>
      </c>
      <c r="H23" s="158" t="s">
        <v>195</v>
      </c>
      <c r="I23" s="424"/>
      <c r="J23" s="427"/>
      <c r="K23" s="424"/>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64"/>
      <c r="H25" s="164"/>
      <c r="I25" s="174"/>
      <c r="J25" s="154"/>
      <c r="K25" s="155"/>
    </row>
    <row r="26" spans="1:11" x14ac:dyDescent="0.25">
      <c r="A26" s="158" t="s">
        <v>484</v>
      </c>
      <c r="B26" s="167" t="s">
        <v>485</v>
      </c>
      <c r="C26" s="164" t="s">
        <v>435</v>
      </c>
      <c r="D26" s="164" t="s">
        <v>435</v>
      </c>
      <c r="E26" s="175">
        <v>42859</v>
      </c>
      <c r="F26" s="175">
        <v>42859</v>
      </c>
      <c r="G26" s="164"/>
      <c r="H26" s="164"/>
      <c r="I26" s="176"/>
      <c r="J26" s="154"/>
      <c r="K26" s="155"/>
    </row>
    <row r="27" spans="1:11" ht="31.5" x14ac:dyDescent="0.25">
      <c r="A27" s="158" t="s">
        <v>486</v>
      </c>
      <c r="B27" s="167" t="s">
        <v>487</v>
      </c>
      <c r="C27" s="164" t="s">
        <v>435</v>
      </c>
      <c r="D27" s="164" t="s">
        <v>435</v>
      </c>
      <c r="E27" s="175">
        <v>42807</v>
      </c>
      <c r="F27" s="175">
        <v>42807</v>
      </c>
      <c r="G27" s="164"/>
      <c r="H27" s="164"/>
      <c r="I27" s="176"/>
      <c r="J27" s="154"/>
      <c r="K27" s="155"/>
    </row>
    <row r="28" spans="1:11" ht="63" x14ac:dyDescent="0.25">
      <c r="A28" s="158" t="s">
        <v>489</v>
      </c>
      <c r="B28" s="167" t="s">
        <v>488</v>
      </c>
      <c r="C28" s="164" t="s">
        <v>435</v>
      </c>
      <c r="D28" s="164" t="s">
        <v>435</v>
      </c>
      <c r="E28" s="175" t="s">
        <v>435</v>
      </c>
      <c r="F28" s="175" t="s">
        <v>435</v>
      </c>
      <c r="G28" s="164"/>
      <c r="H28" s="164"/>
      <c r="I28" s="176"/>
      <c r="J28" s="154"/>
      <c r="K28" s="155"/>
    </row>
    <row r="29" spans="1:11" ht="31.5" x14ac:dyDescent="0.25">
      <c r="A29" s="158" t="s">
        <v>491</v>
      </c>
      <c r="B29" s="167" t="s">
        <v>490</v>
      </c>
      <c r="C29" s="164" t="s">
        <v>435</v>
      </c>
      <c r="D29" s="164" t="s">
        <v>435</v>
      </c>
      <c r="E29" s="175" t="s">
        <v>435</v>
      </c>
      <c r="F29" s="175" t="s">
        <v>435</v>
      </c>
      <c r="G29" s="164"/>
      <c r="H29" s="164"/>
      <c r="I29" s="176"/>
      <c r="J29" s="154"/>
      <c r="K29" s="155"/>
    </row>
    <row r="30" spans="1:11" ht="31.5" x14ac:dyDescent="0.25">
      <c r="A30" s="158" t="s">
        <v>493</v>
      </c>
      <c r="B30" s="167" t="s">
        <v>492</v>
      </c>
      <c r="C30" s="164" t="s">
        <v>435</v>
      </c>
      <c r="D30" s="164" t="s">
        <v>435</v>
      </c>
      <c r="E30" s="175" t="s">
        <v>435</v>
      </c>
      <c r="F30" s="175" t="s">
        <v>435</v>
      </c>
      <c r="G30" s="164"/>
      <c r="H30" s="164"/>
      <c r="I30" s="176"/>
      <c r="J30" s="154"/>
      <c r="K30" s="155"/>
    </row>
    <row r="31" spans="1:11" ht="31.5" x14ac:dyDescent="0.25">
      <c r="A31" s="158" t="s">
        <v>495</v>
      </c>
      <c r="B31" s="167" t="s">
        <v>494</v>
      </c>
      <c r="C31" s="164" t="s">
        <v>435</v>
      </c>
      <c r="D31" s="164" t="s">
        <v>435</v>
      </c>
      <c r="E31" s="175">
        <v>41806</v>
      </c>
      <c r="F31" s="175">
        <v>41806</v>
      </c>
      <c r="G31" s="164"/>
      <c r="H31" s="164"/>
      <c r="I31" s="176"/>
      <c r="J31" s="154"/>
      <c r="K31" s="155"/>
    </row>
    <row r="32" spans="1:11" ht="31.5" x14ac:dyDescent="0.25">
      <c r="A32" s="158" t="s">
        <v>497</v>
      </c>
      <c r="B32" s="167" t="s">
        <v>496</v>
      </c>
      <c r="C32" s="164" t="s">
        <v>435</v>
      </c>
      <c r="D32" s="164" t="s">
        <v>435</v>
      </c>
      <c r="E32" s="175">
        <v>42597</v>
      </c>
      <c r="F32" s="175">
        <v>42597</v>
      </c>
      <c r="G32" s="164"/>
      <c r="H32" s="164"/>
      <c r="I32" s="176"/>
      <c r="J32" s="154"/>
      <c r="K32" s="155"/>
    </row>
    <row r="33" spans="1:11" ht="47.25" x14ac:dyDescent="0.25">
      <c r="A33" s="158" t="s">
        <v>499</v>
      </c>
      <c r="B33" s="167" t="s">
        <v>498</v>
      </c>
      <c r="C33" s="164" t="s">
        <v>435</v>
      </c>
      <c r="D33" s="164" t="s">
        <v>435</v>
      </c>
      <c r="E33" s="175">
        <v>42720</v>
      </c>
      <c r="F33" s="175">
        <v>42720</v>
      </c>
      <c r="G33" s="164"/>
      <c r="H33" s="164"/>
      <c r="I33" s="176"/>
      <c r="J33" s="154"/>
      <c r="K33" s="155"/>
    </row>
    <row r="34" spans="1:11" ht="63" x14ac:dyDescent="0.25">
      <c r="A34" s="158" t="s">
        <v>501</v>
      </c>
      <c r="B34" s="167" t="s">
        <v>500</v>
      </c>
      <c r="C34" s="164" t="s">
        <v>435</v>
      </c>
      <c r="D34" s="164" t="s">
        <v>435</v>
      </c>
      <c r="E34" s="175" t="s">
        <v>435</v>
      </c>
      <c r="F34" s="175" t="s">
        <v>435</v>
      </c>
      <c r="G34" s="164"/>
      <c r="H34" s="164"/>
      <c r="I34" s="176"/>
      <c r="J34" s="156"/>
      <c r="K34" s="156"/>
    </row>
    <row r="35" spans="1:11" ht="31.5" x14ac:dyDescent="0.25">
      <c r="A35" s="158" t="s">
        <v>502</v>
      </c>
      <c r="B35" s="167" t="s">
        <v>193</v>
      </c>
      <c r="C35" s="164" t="s">
        <v>537</v>
      </c>
      <c r="D35" s="164" t="s">
        <v>537</v>
      </c>
      <c r="E35" s="175">
        <v>42731</v>
      </c>
      <c r="F35" s="175">
        <v>42731</v>
      </c>
      <c r="G35" s="164"/>
      <c r="H35" s="164"/>
      <c r="I35" s="176"/>
      <c r="J35" s="156"/>
      <c r="K35" s="156"/>
    </row>
    <row r="36" spans="1:11" ht="31.5" x14ac:dyDescent="0.25">
      <c r="A36" s="158" t="s">
        <v>504</v>
      </c>
      <c r="B36" s="167" t="s">
        <v>503</v>
      </c>
      <c r="C36" s="164" t="s">
        <v>435</v>
      </c>
      <c r="D36" s="164" t="s">
        <v>435</v>
      </c>
      <c r="E36" s="175">
        <v>42993</v>
      </c>
      <c r="F36" s="175">
        <v>42993</v>
      </c>
      <c r="G36" s="164"/>
      <c r="H36" s="164"/>
      <c r="I36" s="176"/>
      <c r="J36" s="166"/>
      <c r="K36" s="155"/>
    </row>
    <row r="37" spans="1:11" x14ac:dyDescent="0.25">
      <c r="A37" s="158" t="s">
        <v>505</v>
      </c>
      <c r="B37" s="167" t="s">
        <v>192</v>
      </c>
      <c r="C37" s="164" t="s">
        <v>435</v>
      </c>
      <c r="D37" s="164" t="s">
        <v>435</v>
      </c>
      <c r="E37" s="175">
        <v>43054</v>
      </c>
      <c r="F37" s="175">
        <v>43305</v>
      </c>
      <c r="G37" s="164"/>
      <c r="H37" s="164"/>
      <c r="I37" s="176"/>
      <c r="J37" s="157"/>
      <c r="K37" s="155"/>
    </row>
    <row r="38" spans="1:11" x14ac:dyDescent="0.25">
      <c r="A38" s="165" t="s">
        <v>506</v>
      </c>
      <c r="B38" s="168" t="s">
        <v>191</v>
      </c>
      <c r="C38" s="164" t="s">
        <v>537</v>
      </c>
      <c r="D38" s="164" t="s">
        <v>537</v>
      </c>
      <c r="E38" s="175"/>
      <c r="F38" s="175"/>
      <c r="G38" s="164"/>
      <c r="H38" s="164"/>
      <c r="I38" s="176"/>
      <c r="J38" s="155"/>
      <c r="K38" s="155"/>
    </row>
    <row r="39" spans="1:11" ht="63" x14ac:dyDescent="0.25">
      <c r="A39" s="158" t="s">
        <v>508</v>
      </c>
      <c r="B39" s="167" t="s">
        <v>507</v>
      </c>
      <c r="C39" s="164" t="s">
        <v>537</v>
      </c>
      <c r="D39" s="164" t="s">
        <v>537</v>
      </c>
      <c r="E39" s="175">
        <v>42843</v>
      </c>
      <c r="F39" s="175">
        <v>42843</v>
      </c>
      <c r="G39" s="164"/>
      <c r="H39" s="164"/>
      <c r="I39" s="176"/>
      <c r="J39" s="155"/>
      <c r="K39" s="155"/>
    </row>
    <row r="40" spans="1:11" x14ac:dyDescent="0.25">
      <c r="A40" s="158" t="s">
        <v>510</v>
      </c>
      <c r="B40" s="167" t="s">
        <v>509</v>
      </c>
      <c r="C40" s="164" t="s">
        <v>435</v>
      </c>
      <c r="D40" s="164" t="s">
        <v>435</v>
      </c>
      <c r="E40" s="175">
        <v>43038</v>
      </c>
      <c r="F40" s="175">
        <v>43038</v>
      </c>
      <c r="G40" s="164"/>
      <c r="H40" s="164"/>
      <c r="I40" s="176"/>
      <c r="J40" s="155"/>
      <c r="K40" s="155"/>
    </row>
    <row r="41" spans="1:11" ht="47.25" x14ac:dyDescent="0.25">
      <c r="A41" s="158" t="s">
        <v>512</v>
      </c>
      <c r="B41" s="168" t="s">
        <v>511</v>
      </c>
      <c r="C41" s="164" t="s">
        <v>537</v>
      </c>
      <c r="D41" s="164" t="s">
        <v>537</v>
      </c>
      <c r="E41" s="175"/>
      <c r="F41" s="175"/>
      <c r="G41" s="164"/>
      <c r="H41" s="164"/>
      <c r="I41" s="176"/>
      <c r="J41" s="155"/>
      <c r="K41" s="155"/>
    </row>
    <row r="42" spans="1:11" ht="31.5" x14ac:dyDescent="0.25">
      <c r="A42" s="158" t="s">
        <v>514</v>
      </c>
      <c r="B42" s="167" t="s">
        <v>513</v>
      </c>
      <c r="C42" s="164" t="s">
        <v>537</v>
      </c>
      <c r="D42" s="164" t="s">
        <v>537</v>
      </c>
      <c r="E42" s="175">
        <v>43070</v>
      </c>
      <c r="F42" s="175">
        <v>43097</v>
      </c>
      <c r="G42" s="164"/>
      <c r="H42" s="164"/>
      <c r="I42" s="176"/>
      <c r="J42" s="155"/>
      <c r="K42" s="155"/>
    </row>
    <row r="43" spans="1:11" x14ac:dyDescent="0.25">
      <c r="A43" s="158" t="s">
        <v>515</v>
      </c>
      <c r="B43" s="167" t="s">
        <v>190</v>
      </c>
      <c r="C43" s="164" t="s">
        <v>435</v>
      </c>
      <c r="D43" s="164" t="s">
        <v>435</v>
      </c>
      <c r="E43" s="175">
        <v>43054</v>
      </c>
      <c r="F43" s="175">
        <v>43218</v>
      </c>
      <c r="G43" s="187"/>
      <c r="H43" s="187"/>
      <c r="I43" s="176"/>
      <c r="J43" s="155"/>
      <c r="K43" s="155"/>
    </row>
    <row r="44" spans="1:11" x14ac:dyDescent="0.25">
      <c r="A44" s="158" t="s">
        <v>516</v>
      </c>
      <c r="B44" s="167" t="s">
        <v>189</v>
      </c>
      <c r="C44" s="164">
        <v>45306</v>
      </c>
      <c r="D44" s="164">
        <v>45443</v>
      </c>
      <c r="E44" s="175">
        <v>43084</v>
      </c>
      <c r="F44" s="175">
        <v>43266</v>
      </c>
      <c r="G44" s="187"/>
      <c r="H44" s="187"/>
      <c r="I44" s="176"/>
      <c r="J44" s="155"/>
      <c r="K44" s="155"/>
    </row>
    <row r="45" spans="1:11" ht="78.75" x14ac:dyDescent="0.25">
      <c r="A45" s="158" t="s">
        <v>518</v>
      </c>
      <c r="B45" s="167" t="s">
        <v>517</v>
      </c>
      <c r="C45" s="187" t="s">
        <v>537</v>
      </c>
      <c r="D45" s="187" t="s">
        <v>537</v>
      </c>
      <c r="E45" s="175"/>
      <c r="F45" s="175"/>
      <c r="G45" s="187"/>
      <c r="H45" s="187"/>
      <c r="I45" s="176"/>
      <c r="J45" s="155"/>
      <c r="K45" s="155"/>
    </row>
    <row r="46" spans="1:11" ht="157.5" x14ac:dyDescent="0.25">
      <c r="A46" s="158" t="s">
        <v>520</v>
      </c>
      <c r="B46" s="167" t="s">
        <v>519</v>
      </c>
      <c r="C46" s="187" t="s">
        <v>537</v>
      </c>
      <c r="D46" s="187" t="s">
        <v>537</v>
      </c>
      <c r="E46" s="175">
        <v>43319</v>
      </c>
      <c r="F46" s="175">
        <v>43319</v>
      </c>
      <c r="G46" s="187"/>
      <c r="H46" s="187"/>
      <c r="I46" s="176"/>
      <c r="J46" s="155"/>
      <c r="K46" s="155"/>
    </row>
    <row r="47" spans="1:11" x14ac:dyDescent="0.25">
      <c r="A47" s="158" t="s">
        <v>530</v>
      </c>
      <c r="B47" s="167" t="s">
        <v>188</v>
      </c>
      <c r="C47" s="164" t="s">
        <v>635</v>
      </c>
      <c r="D47" s="187">
        <v>45443</v>
      </c>
      <c r="E47" s="175">
        <v>43220</v>
      </c>
      <c r="F47" s="175">
        <v>43318</v>
      </c>
      <c r="G47" s="188"/>
      <c r="H47" s="188"/>
      <c r="I47" s="176"/>
      <c r="J47" s="155"/>
      <c r="K47" s="155"/>
    </row>
    <row r="48" spans="1:11" ht="31.5" x14ac:dyDescent="0.25">
      <c r="A48" s="158" t="s">
        <v>521</v>
      </c>
      <c r="B48" s="168" t="s">
        <v>187</v>
      </c>
      <c r="C48" s="164" t="s">
        <v>537</v>
      </c>
      <c r="D48" s="164" t="s">
        <v>537</v>
      </c>
      <c r="E48" s="175"/>
      <c r="F48" s="175"/>
      <c r="G48" s="164"/>
      <c r="H48" s="164"/>
      <c r="I48" s="176"/>
      <c r="J48" s="155"/>
      <c r="K48" s="155"/>
    </row>
    <row r="49" spans="1:11" ht="31.5" x14ac:dyDescent="0.25">
      <c r="A49" s="158" t="s">
        <v>531</v>
      </c>
      <c r="B49" s="167" t="s">
        <v>186</v>
      </c>
      <c r="C49" s="164" t="s">
        <v>635</v>
      </c>
      <c r="D49" s="187">
        <v>45443</v>
      </c>
      <c r="E49" s="175">
        <v>43318</v>
      </c>
      <c r="F49" s="175">
        <v>43320</v>
      </c>
      <c r="G49" s="164"/>
      <c r="H49" s="164"/>
      <c r="I49" s="176"/>
      <c r="J49" s="155"/>
      <c r="K49" s="155"/>
    </row>
    <row r="50" spans="1:11" ht="78.75" x14ac:dyDescent="0.25">
      <c r="A50" s="165" t="s">
        <v>523</v>
      </c>
      <c r="B50" s="167" t="s">
        <v>522</v>
      </c>
      <c r="C50" s="164" t="s">
        <v>537</v>
      </c>
      <c r="D50" s="164" t="s">
        <v>537</v>
      </c>
      <c r="E50" s="175">
        <v>43343</v>
      </c>
      <c r="F50" s="175">
        <v>43343</v>
      </c>
      <c r="G50" s="164"/>
      <c r="H50" s="164"/>
      <c r="I50" s="176"/>
      <c r="J50" s="155"/>
      <c r="K50" s="155"/>
    </row>
    <row r="51" spans="1:11" ht="63" x14ac:dyDescent="0.25">
      <c r="A51" s="158" t="s">
        <v>525</v>
      </c>
      <c r="B51" s="167" t="s">
        <v>524</v>
      </c>
      <c r="C51" s="164" t="s">
        <v>537</v>
      </c>
      <c r="D51" s="164" t="s">
        <v>537</v>
      </c>
      <c r="E51" s="175">
        <v>43343</v>
      </c>
      <c r="F51" s="175">
        <v>43343</v>
      </c>
      <c r="G51" s="164"/>
      <c r="H51" s="164"/>
      <c r="I51" s="176"/>
      <c r="J51" s="155"/>
      <c r="K51" s="155"/>
    </row>
    <row r="52" spans="1:11" ht="63" x14ac:dyDescent="0.25">
      <c r="A52" s="158" t="s">
        <v>526</v>
      </c>
      <c r="B52" s="167" t="s">
        <v>185</v>
      </c>
      <c r="C52" s="164" t="s">
        <v>537</v>
      </c>
      <c r="D52" s="164" t="s">
        <v>537</v>
      </c>
      <c r="E52" s="175"/>
      <c r="F52" s="175"/>
      <c r="G52" s="164"/>
      <c r="H52" s="164"/>
      <c r="I52" s="176"/>
      <c r="J52" s="155"/>
      <c r="K52" s="155"/>
    </row>
    <row r="53" spans="1:11" ht="31.5" x14ac:dyDescent="0.25">
      <c r="A53" s="158" t="s">
        <v>528</v>
      </c>
      <c r="B53" s="167" t="s">
        <v>527</v>
      </c>
      <c r="C53" s="164" t="s">
        <v>636</v>
      </c>
      <c r="D53" s="187">
        <v>45443</v>
      </c>
      <c r="E53" s="175">
        <v>43343</v>
      </c>
      <c r="F53" s="175">
        <v>43343</v>
      </c>
      <c r="G53" s="189"/>
      <c r="H53" s="189"/>
      <c r="I53" s="176"/>
      <c r="J53" s="155"/>
      <c r="K53" s="155"/>
    </row>
    <row r="54" spans="1:11" ht="31.5" x14ac:dyDescent="0.25">
      <c r="A54" s="158" t="s">
        <v>532</v>
      </c>
      <c r="B54" s="167" t="s">
        <v>184</v>
      </c>
      <c r="C54" s="164" t="s">
        <v>435</v>
      </c>
      <c r="D54" s="164" t="s">
        <v>435</v>
      </c>
      <c r="E54" s="175">
        <v>43353</v>
      </c>
      <c r="F54" s="175">
        <v>43353</v>
      </c>
      <c r="G54" s="189"/>
      <c r="H54" s="189"/>
      <c r="I54" s="176"/>
      <c r="J54" s="155"/>
      <c r="K54" s="155"/>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2024-09-19T21:37:00Z</dcterms:modified>
</cp:coreProperties>
</file>