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2кор ИПР\21-02-2022_11-42-08\"/>
    </mc:Choice>
  </mc:AlternateContent>
  <xr:revisionPtr revIDLastSave="0" documentId="13_ncr:1_{63AA4536-BA6F-422A-B198-1882CB877F55}" xr6:coauthVersionLast="47" xr6:coauthVersionMax="47" xr10:uidLastSave="{00000000-0000-0000-0000-000000000000}"/>
  <bookViews>
    <workbookView xWindow="360" yWindow="0" windowWidth="28290" windowHeight="15600" tabRatio="721" activeTab="1" xr2:uid="{00000000-000D-0000-FFFF-FFFF00000000}"/>
  </bookViews>
  <sheets>
    <sheet name="Сводка затрат" sheetId="8" r:id="rId1"/>
    <sheet name="ССРСС 1 этап" sheetId="6" r:id="rId2"/>
    <sheet name="ССРСС 2 этап" sheetId="7" r:id="rId3"/>
  </sheet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5" i="8" l="1"/>
  <c r="E22" i="8"/>
  <c r="F17" i="8" l="1"/>
  <c r="G17" i="8"/>
  <c r="E17" i="8"/>
  <c r="D17" i="8"/>
  <c r="G39" i="7"/>
  <c r="H37" i="7"/>
  <c r="F23" i="7"/>
  <c r="E23" i="7"/>
  <c r="D20" i="7"/>
  <c r="D19" i="6" l="1"/>
  <c r="D17" i="7" l="1"/>
  <c r="D16" i="7"/>
  <c r="D23" i="7" s="1"/>
  <c r="E18" i="8"/>
  <c r="E19" i="8" s="1"/>
  <c r="D18" i="8"/>
  <c r="D19" i="8" s="1"/>
  <c r="H16" i="8"/>
  <c r="G18" i="8"/>
  <c r="G19" i="8" s="1"/>
  <c r="H15" i="8"/>
  <c r="H17" i="8" s="1"/>
  <c r="G37" i="6"/>
  <c r="H35" i="6"/>
  <c r="E25" i="6"/>
  <c r="F25" i="6"/>
  <c r="H18" i="8" l="1"/>
  <c r="H19" i="8" s="1"/>
  <c r="F18" i="8"/>
  <c r="F19" i="8" s="1"/>
  <c r="D22" i="6"/>
  <c r="D20" i="6" l="1"/>
  <c r="H20" i="6" s="1"/>
  <c r="D17" i="6" l="1"/>
  <c r="D25" i="6" s="1"/>
  <c r="F47" i="7" l="1"/>
  <c r="E47" i="7"/>
  <c r="D47" i="7"/>
  <c r="G46" i="7"/>
  <c r="G47" i="7" s="1"/>
  <c r="J39" i="7"/>
  <c r="J40" i="7" s="1"/>
  <c r="F39" i="7"/>
  <c r="I38" i="7"/>
  <c r="I39" i="7" s="1"/>
  <c r="I40" i="7" s="1"/>
  <c r="H36" i="7"/>
  <c r="H35" i="7"/>
  <c r="H34" i="7"/>
  <c r="F31" i="7"/>
  <c r="G27" i="7"/>
  <c r="F27" i="7"/>
  <c r="E27" i="7"/>
  <c r="D27" i="7"/>
  <c r="H26" i="7"/>
  <c r="H27" i="7" s="1"/>
  <c r="J24" i="7"/>
  <c r="I24" i="7"/>
  <c r="G23" i="7"/>
  <c r="G24" i="7" s="1"/>
  <c r="F24" i="7"/>
  <c r="E24" i="7"/>
  <c r="D24" i="7"/>
  <c r="H22" i="7"/>
  <c r="H21" i="7"/>
  <c r="H20" i="7"/>
  <c r="H19" i="7"/>
  <c r="H18" i="7"/>
  <c r="H17" i="7"/>
  <c r="H16" i="7"/>
  <c r="G28" i="7" l="1"/>
  <c r="H23" i="7"/>
  <c r="E28" i="7"/>
  <c r="E30" i="7" s="1"/>
  <c r="E31" i="7" s="1"/>
  <c r="E32" i="7" s="1"/>
  <c r="E38" i="7" s="1"/>
  <c r="D28" i="7"/>
  <c r="D30" i="7" s="1"/>
  <c r="F28" i="7"/>
  <c r="F32" i="7" s="1"/>
  <c r="F40" i="7" s="1"/>
  <c r="F42" i="7" s="1"/>
  <c r="F43" i="7" s="1"/>
  <c r="F44" i="7" s="1"/>
  <c r="H24" i="7"/>
  <c r="H28" i="7" s="1"/>
  <c r="H47" i="7"/>
  <c r="H46" i="7"/>
  <c r="G30" i="7"/>
  <c r="G31" i="7" s="1"/>
  <c r="G32" i="7" s="1"/>
  <c r="G40" i="7" s="1"/>
  <c r="E39" i="7" l="1"/>
  <c r="E40" i="7" s="1"/>
  <c r="F48" i="7"/>
  <c r="F49" i="7" s="1"/>
  <c r="F50" i="7" s="1"/>
  <c r="G42" i="7"/>
  <c r="G43" i="7" s="1"/>
  <c r="G44" i="7" s="1"/>
  <c r="G48" i="7" s="1"/>
  <c r="H30" i="7"/>
  <c r="H31" i="7" s="1"/>
  <c r="H32" i="7" s="1"/>
  <c r="D31" i="7"/>
  <c r="D32" i="7" s="1"/>
  <c r="D38" i="7" s="1"/>
  <c r="G49" i="7" l="1"/>
  <c r="G50" i="7" s="1"/>
  <c r="E42" i="7"/>
  <c r="E43" i="7" s="1"/>
  <c r="E44" i="7" s="1"/>
  <c r="F51" i="7"/>
  <c r="F52" i="7" s="1"/>
  <c r="E48" i="7" l="1"/>
  <c r="E49" i="7" s="1"/>
  <c r="E50" i="7" s="1"/>
  <c r="G51" i="7"/>
  <c r="G52" i="7" s="1"/>
  <c r="D39" i="7"/>
  <c r="D40" i="7" s="1"/>
  <c r="H38" i="7"/>
  <c r="H39" i="7" s="1"/>
  <c r="H40" i="7" s="1"/>
  <c r="E51" i="7" l="1"/>
  <c r="E52" i="7" s="1"/>
  <c r="D42" i="7"/>
  <c r="H42" i="7" l="1"/>
  <c r="H43" i="7" s="1"/>
  <c r="H44" i="7" s="1"/>
  <c r="H48" i="7" s="1"/>
  <c r="D43" i="7"/>
  <c r="D44" i="7" s="1"/>
  <c r="D48" i="7" l="1"/>
  <c r="D49" i="7" s="1"/>
  <c r="D50" i="7" s="1"/>
  <c r="H49" i="7"/>
  <c r="H50" i="7" s="1"/>
  <c r="G44" i="6"/>
  <c r="G45" i="6" s="1"/>
  <c r="F45" i="6"/>
  <c r="E45" i="6"/>
  <c r="D45" i="6"/>
  <c r="H45" i="6" l="1"/>
  <c r="H51" i="7"/>
  <c r="H52" i="7" s="1"/>
  <c r="D51" i="7"/>
  <c r="D52" i="7" s="1"/>
  <c r="H44" i="6"/>
  <c r="H23" i="6" l="1"/>
  <c r="H19" i="6" l="1"/>
  <c r="H21" i="6"/>
  <c r="H22" i="6"/>
  <c r="H18" i="6"/>
  <c r="J37" i="6" l="1"/>
  <c r="J38" i="6" s="1"/>
  <c r="I36" i="6"/>
  <c r="I37" i="6" s="1"/>
  <c r="I38" i="6" s="1"/>
  <c r="H34" i="6"/>
  <c r="H33" i="6"/>
  <c r="H32" i="6"/>
  <c r="J26" i="6"/>
  <c r="I26" i="6"/>
  <c r="G25" i="6"/>
  <c r="G26" i="6" s="1"/>
  <c r="E26" i="6"/>
  <c r="H24" i="6"/>
  <c r="H17" i="6"/>
  <c r="E28" i="6" l="1"/>
  <c r="E29" i="6" s="1"/>
  <c r="E30" i="6" s="1"/>
  <c r="F26" i="6"/>
  <c r="D26" i="6"/>
  <c r="G29" i="6"/>
  <c r="G30" i="6" s="1"/>
  <c r="G38" i="6" s="1"/>
  <c r="H16" i="6"/>
  <c r="H25" i="6" s="1"/>
  <c r="D28" i="6" l="1"/>
  <c r="E36" i="6"/>
  <c r="H26" i="6"/>
  <c r="G40" i="6" l="1"/>
  <c r="F29" i="6"/>
  <c r="H28" i="6"/>
  <c r="H29" i="6" s="1"/>
  <c r="H30" i="6" s="1"/>
  <c r="E37" i="6"/>
  <c r="E38" i="6" s="1"/>
  <c r="G41" i="6"/>
  <c r="G42" i="6" s="1"/>
  <c r="G46" i="6" s="1"/>
  <c r="G47" i="6" s="1"/>
  <c r="G48" i="6" s="1"/>
  <c r="G49" i="6" s="1"/>
  <c r="G50" i="6" s="1"/>
  <c r="F37" i="6" l="1"/>
  <c r="F30" i="6"/>
  <c r="F38" i="6" s="1"/>
  <c r="D29" i="6"/>
  <c r="D30" i="6" s="1"/>
  <c r="D36" i="6" l="1"/>
  <c r="F40" i="6"/>
  <c r="F41" i="6" s="1"/>
  <c r="F42" i="6" s="1"/>
  <c r="F46" i="6" s="1"/>
  <c r="F47" i="6" s="1"/>
  <c r="E40" i="6"/>
  <c r="E41" i="6" s="1"/>
  <c r="E42" i="6" s="1"/>
  <c r="E46" i="6" s="1"/>
  <c r="E47" i="6" s="1"/>
  <c r="E48" i="6" l="1"/>
  <c r="F48" i="6"/>
  <c r="H36" i="6"/>
  <c r="H37" i="6" s="1"/>
  <c r="H38" i="6" s="1"/>
  <c r="D37" i="6"/>
  <c r="D38" i="6" s="1"/>
  <c r="E49" i="6" l="1"/>
  <c r="E50" i="6" s="1"/>
  <c r="F49" i="6"/>
  <c r="F50" i="6" s="1"/>
  <c r="D40" i="6" l="1"/>
  <c r="H40" i="6" l="1"/>
  <c r="H41" i="6" s="1"/>
  <c r="H42" i="6" s="1"/>
  <c r="H46" i="6" s="1"/>
  <c r="D41" i="6"/>
  <c r="D42" i="6" s="1"/>
  <c r="D46" i="6" l="1"/>
  <c r="D47" i="6" s="1"/>
  <c r="D48" i="6" s="1"/>
  <c r="H47" i="6"/>
  <c r="H48" i="6" s="1"/>
  <c r="H49" i="6" l="1"/>
  <c r="H50" i="6" s="1"/>
  <c r="D49" i="6"/>
  <c r="D50" i="6" s="1"/>
</calcChain>
</file>

<file path=xl/sharedStrings.xml><?xml version="1.0" encoding="utf-8"?>
<sst xmlns="http://schemas.openxmlformats.org/spreadsheetml/2006/main" count="157" uniqueCount="96">
  <si>
    <t xml:space="preserve">СВОДНЫЙ СМЕТНЫЙ РАСЧЕТ СТОИМОСТИ СТРОИТЕЛЬСТВА 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</si>
  <si>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</si>
  <si>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</si>
  <si>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</si>
  <si>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</si>
  <si>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Общая сметная стоимость, руб.</t>
  </si>
  <si>
    <t>в т.ч.   Стоимость материалов</t>
  </si>
  <si>
    <t>строительных работ</t>
  </si>
  <si>
    <t>монтажных работ</t>
  </si>
  <si>
    <t xml:space="preserve">прочих </t>
  </si>
  <si>
    <t>Релейная защита и автоматика</t>
  </si>
  <si>
    <t>ИТОГО ПО ГЛАВАМ 1,2,3</t>
  </si>
  <si>
    <t>Глава 7. Благоустройство и озеленение территории</t>
  </si>
  <si>
    <t>07-01-01</t>
  </si>
  <si>
    <t>Благоустройство и озеленение территории</t>
  </si>
  <si>
    <t>Итого по главе 7</t>
  </si>
  <si>
    <t>ИТОГО по главам 1-7</t>
  </si>
  <si>
    <t xml:space="preserve">Глава 8. Временные здания и сооружения </t>
  </si>
  <si>
    <t>Временные здания и сооружения 3,9%</t>
  </si>
  <si>
    <t>Итого по главе 8</t>
  </si>
  <si>
    <t>ИТОГО по главам 1-8</t>
  </si>
  <si>
    <t>Глава 9. Прочие работы и затраты</t>
  </si>
  <si>
    <t>09-01-01</t>
  </si>
  <si>
    <t>09-01-02</t>
  </si>
  <si>
    <t>Релейная защита и автоматика. Пусконаладочные работы.</t>
  </si>
  <si>
    <t>09-01-03</t>
  </si>
  <si>
    <t xml:space="preserve">ГСН 81-05-02-2007 </t>
  </si>
  <si>
    <t>Зимнее удорожание 0,756%</t>
  </si>
  <si>
    <t>Итого по главе 9</t>
  </si>
  <si>
    <t>ИТОГО по главам 1-9</t>
  </si>
  <si>
    <t>Глава 10. Строительный контроль</t>
  </si>
  <si>
    <t>Постановление №468 от 21.06.2010г.</t>
  </si>
  <si>
    <t>Осуществление строительного контроля 2,14%</t>
  </si>
  <si>
    <t>Итого по главе 10</t>
  </si>
  <si>
    <t>ИТОГО по главам 1-10</t>
  </si>
  <si>
    <t>Итого с непредвиденными затратами</t>
  </si>
  <si>
    <t>НДС 20 %</t>
  </si>
  <si>
    <t>ВСЕГО по сводному сметному расчёту:</t>
  </si>
  <si>
    <t>Непредвиденные затраты - 3,0%</t>
  </si>
  <si>
    <t>___________________________________ /Ретиков М.Т./</t>
  </si>
  <si>
    <t>оборудо-вания</t>
  </si>
  <si>
    <t>02-01-01</t>
  </si>
  <si>
    <t>02-01-02</t>
  </si>
  <si>
    <t>02-01-03</t>
  </si>
  <si>
    <t>02-01-04</t>
  </si>
  <si>
    <t>02-01-05</t>
  </si>
  <si>
    <t>02-01-06</t>
  </si>
  <si>
    <t>02-01-07</t>
  </si>
  <si>
    <t>02-01-08</t>
  </si>
  <si>
    <t>02-01-09</t>
  </si>
  <si>
    <t>Демонтажные работы</t>
  </si>
  <si>
    <t>Итого по Главе 2:</t>
  </si>
  <si>
    <t xml:space="preserve">Электротехнические решения. Собственные нужды. Кабельное хозяйство. </t>
  </si>
  <si>
    <t>Электротехнические решения. Собственные нужды.. Пусконаладочные работы.</t>
  </si>
  <si>
    <r>
      <rPr>
        <b/>
        <sz val="9"/>
        <color theme="1"/>
        <rFont val="Arial"/>
        <family val="2"/>
        <charset val="204"/>
      </rPr>
      <t>"Утверждаю"</t>
    </r>
    <r>
      <rPr>
        <sz val="9"/>
        <color theme="1"/>
        <rFont val="Arial"/>
        <family val="2"/>
        <charset val="204"/>
      </rPr>
      <t xml:space="preserve">
Генеральный директор АО "Западная энергетическая компания"</t>
    </r>
  </si>
  <si>
    <t>Приказ № 332/пр от 19.06.2020 года прил. 1 п.п 22</t>
  </si>
  <si>
    <t>Глава 12. Проектные и изыскательские работы, авторский надзор.</t>
  </si>
  <si>
    <t>Итого по главе 12</t>
  </si>
  <si>
    <t>ИТОГО по главам 1-12</t>
  </si>
  <si>
    <t>Составлен в ценах на 4 квартал 2021 года</t>
  </si>
  <si>
    <t>Освещение, молниезащита и заземление</t>
  </si>
  <si>
    <t>Автоматизированная информационно-измерительная система коммерческого учета электроэнергии (АИИС КУЭ)</t>
  </si>
  <si>
    <t>Система сбора и передачи информации.</t>
  </si>
  <si>
    <t>Сети связи</t>
  </si>
  <si>
    <t>Система технических средств безопасности</t>
  </si>
  <si>
    <t>СВОДКА ЗАТРАТ</t>
  </si>
  <si>
    <t xml:space="preserve">Реконструкция ПС 110 кВ О-59 Прибрежная </t>
  </si>
  <si>
    <t xml:space="preserve">Реконструкция ПС 110 кВ О-59 Прибрежная 1-й этап </t>
  </si>
  <si>
    <t>ССРСС 1</t>
  </si>
  <si>
    <t>ССРСС 2</t>
  </si>
  <si>
    <t xml:space="preserve">Реконструкция ПС 110 кВ О-59 Прибрежная 2-й этап </t>
  </si>
  <si>
    <t xml:space="preserve">Итого </t>
  </si>
  <si>
    <t>ВСЕГО ПО СВОДКЕ ЗАТРАТ:</t>
  </si>
  <si>
    <t>Строительство второй очереди ПС 110 кВ О-59
Прибрежная с установкой второго трансформатора 10 МВА. 1-й этап</t>
  </si>
  <si>
    <t>Строительство второй очереди ПС 110 кВ О-59
Прибрежная с установкой второго трансформатора 10 МВА. 2-й этап</t>
  </si>
  <si>
    <t>Глава 2. Основные объекты строительства</t>
  </si>
  <si>
    <t>Металлические конструкции под оборудование ОРУ 110 кВ</t>
  </si>
  <si>
    <t>Маслосборник</t>
  </si>
  <si>
    <t>Система сбора и передачи информации (ССПИ).</t>
  </si>
  <si>
    <t xml:space="preserve">Автоматизированная информационно-измерительная система коммерческого учета электроэнергии (АИИС КУЭ). Пусконаладочные работы. </t>
  </si>
  <si>
    <t xml:space="preserve">Система сбора и передачи информации (ССПИ). Пусконаладочные работы. </t>
  </si>
  <si>
    <t>09-01-04</t>
  </si>
  <si>
    <t>02-02-01</t>
  </si>
  <si>
    <t>02-02-02</t>
  </si>
  <si>
    <t>02-02-03</t>
  </si>
  <si>
    <t>02-02-04</t>
  </si>
  <si>
    <t>02-02-05</t>
  </si>
  <si>
    <t>02-02-06</t>
  </si>
  <si>
    <t>02-02-07</t>
  </si>
  <si>
    <t xml:space="preserve">Глава 2. Реконструкция ПС 110 кВ О-59 Прибрежная 2-й этап </t>
  </si>
  <si>
    <t>09-02-01</t>
  </si>
  <si>
    <t>09-02-02</t>
  </si>
  <si>
    <t>09-02-03</t>
  </si>
  <si>
    <t>09-02-04</t>
  </si>
  <si>
    <t xml:space="preserve"> Проектные и изыскательские работы. Разработка рабочей документации. 2 этап</t>
  </si>
  <si>
    <t xml:space="preserve"> Проектные и изыскательские работы. Разработка рабочей документации 1 этап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</si>
</sst>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_₽"/>
    <numFmt numFmtId="165" formatCode="#,##0.000"/>
    <numFmt numFmtId="166" formatCode="#,##0.000\ _₽"/>
    <numFmt numFmtId="167" formatCode="#,##0.00_р_.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164" fontId="2" fillId="0" borderId="0" xfId="0" applyNumberFormat="1" applyFont="1"/>
    <xf numFmtId="49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/>
    <xf numFmtId="49" fontId="2" fillId="2" borderId="2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3" fontId="3" fillId="0" borderId="2" xfId="0" applyNumberFormat="1" applyFont="1" applyFill="1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3" fillId="0" borderId="2" xfId="0" applyNumberFormat="1" applyFont="1" applyFill="1" applyBorder="1" applyAlignment="1">
      <alignment horizontal="left" vertical="center" wrapText="1"/>
    </xf>
    <xf numFmtId="167" fontId="3" fillId="3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7" fontId="3" fillId="3" borderId="0" xfId="0" applyNumberFormat="1" applyFont="1" applyFill="1" applyBorder="1" applyAlignment="1">
      <alignment horizontal="center" vertical="center" wrapText="1"/>
    </xf>
    <xf numFmtId="167" fontId="3" fillId="2" borderId="2" xfId="0" applyNumberFormat="1" applyFont="1" applyFill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vertical="center" wrapText="1"/>
    </xf>
    <xf numFmtId="167" fontId="2" fillId="2" borderId="2" xfId="0" applyNumberFormat="1" applyFont="1" applyFill="1" applyBorder="1" applyAlignment="1">
      <alignment horizontal="left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/>
    </xf>
    <xf numFmtId="49" fontId="2" fillId="4" borderId="2" xfId="0" applyNumberFormat="1" applyFont="1" applyFill="1" applyBorder="1" applyAlignment="1">
      <alignment horizontal="center" vertical="center" wrapText="1"/>
    </xf>
    <xf numFmtId="167" fontId="3" fillId="4" borderId="2" xfId="0" applyNumberFormat="1" applyFont="1" applyFill="1" applyBorder="1" applyAlignment="1">
      <alignment horizontal="left" vertical="center" wrapText="1"/>
    </xf>
    <xf numFmtId="49" fontId="2" fillId="4" borderId="2" xfId="0" applyNumberFormat="1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3" fontId="3" fillId="4" borderId="2" xfId="0" applyNumberFormat="1" applyFont="1" applyFill="1" applyBorder="1" applyAlignment="1">
      <alignment horizontal="center" vertical="center" wrapText="1"/>
    </xf>
    <xf numFmtId="3" fontId="3" fillId="4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/>
    <xf numFmtId="0" fontId="6" fillId="0" borderId="0" xfId="0" applyFont="1"/>
    <xf numFmtId="0" fontId="2" fillId="0" borderId="2" xfId="0" applyFont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/>
    </xf>
    <xf numFmtId="0" fontId="2" fillId="2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167" fontId="2" fillId="0" borderId="7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3" fontId="2" fillId="0" borderId="0" xfId="0" applyNumberFormat="1" applyFont="1" applyAlignment="1">
      <alignment horizontal="right" vertical="top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3" fontId="2" fillId="0" borderId="0" xfId="0" applyNumberFormat="1" applyFont="1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N22"/>
  <sheetViews>
    <sheetView topLeftCell="A4" zoomScale="75" zoomScaleNormal="75" workbookViewId="0">
      <selection activeCell="M28" sqref="M28"/>
    </sheetView>
  </sheetViews>
  <sheetFormatPr defaultRowHeight="12.75" x14ac:dyDescent="0.2"/>
  <cols>
    <col min="1" max="1" width="4.140625" style="63" customWidth="1"/>
    <col min="2" max="2" width="17.28515625" style="1" customWidth="1"/>
    <col min="3" max="3" width="66" style="2" customWidth="1"/>
    <col min="4" max="4" width="14.5703125" style="3" customWidth="1"/>
    <col min="5" max="6" width="12.42578125" style="3" customWidth="1"/>
    <col min="7" max="7" width="12.140625" style="3" customWidth="1"/>
    <col min="8" max="8" width="15.85546875" style="3" customWidth="1"/>
    <col min="9" max="9" width="15.7109375" style="4" hidden="1" customWidth="1"/>
    <col min="10" max="10" width="14.7109375" style="4" hidden="1" customWidth="1"/>
    <col min="11" max="11" width="0" style="4" hidden="1" customWidth="1"/>
    <col min="12" max="12" width="21" style="4" hidden="1" customWidth="1"/>
    <col min="13" max="13" width="9.140625" style="4"/>
    <col min="14" max="14" width="11.5703125" style="4" bestFit="1" customWidth="1"/>
    <col min="15" max="16384" width="9.140625" style="4"/>
  </cols>
  <sheetData>
    <row r="1" spans="1:14" ht="17.25" customHeight="1" x14ac:dyDescent="0.2">
      <c r="A1" s="51"/>
      <c r="B1" s="52"/>
      <c r="C1" s="53"/>
      <c r="D1" s="79"/>
      <c r="E1" s="79"/>
      <c r="F1" s="79"/>
      <c r="G1" s="79"/>
      <c r="H1" s="79"/>
      <c r="I1" s="79"/>
      <c r="J1" s="79"/>
    </row>
    <row r="2" spans="1:14" ht="18" customHeight="1" x14ac:dyDescent="0.25">
      <c r="A2" s="51"/>
      <c r="B2" s="80"/>
      <c r="C2" s="81"/>
      <c r="D2" s="82" t="s">
        <v>54</v>
      </c>
      <c r="E2" s="82"/>
      <c r="F2" s="82"/>
      <c r="G2" s="82"/>
      <c r="H2" s="82"/>
      <c r="I2" s="54"/>
      <c r="J2" s="48"/>
    </row>
    <row r="3" spans="1:14" ht="18" customHeight="1" x14ac:dyDescent="0.25">
      <c r="A3" s="51"/>
      <c r="B3" s="83"/>
      <c r="C3" s="81"/>
      <c r="D3" s="82"/>
      <c r="E3" s="82"/>
      <c r="F3" s="82"/>
      <c r="G3" s="82"/>
      <c r="H3" s="82"/>
      <c r="I3" s="54"/>
      <c r="J3" s="48"/>
    </row>
    <row r="4" spans="1:14" ht="18" customHeight="1" x14ac:dyDescent="0.25">
      <c r="A4" s="51"/>
      <c r="B4" s="83"/>
      <c r="C4" s="81"/>
      <c r="D4" s="84" t="s">
        <v>39</v>
      </c>
      <c r="E4" s="84"/>
      <c r="F4" s="84"/>
      <c r="G4" s="84"/>
      <c r="H4" s="84"/>
      <c r="I4" s="54"/>
      <c r="J4" s="48"/>
    </row>
    <row r="5" spans="1:14" ht="9.75" customHeight="1" x14ac:dyDescent="0.2">
      <c r="I5" s="47"/>
    </row>
    <row r="6" spans="1:14" ht="15.75" customHeight="1" x14ac:dyDescent="0.2">
      <c r="A6" s="71"/>
      <c r="B6" s="71"/>
      <c r="C6" s="72" t="s">
        <v>65</v>
      </c>
      <c r="D6" s="72"/>
      <c r="E6" s="72"/>
      <c r="F6" s="72"/>
      <c r="G6" s="72"/>
      <c r="H6" s="46"/>
    </row>
    <row r="7" spans="1:14" ht="18" customHeight="1" x14ac:dyDescent="0.2">
      <c r="B7" s="73" t="s">
        <v>66</v>
      </c>
      <c r="C7" s="74"/>
      <c r="D7" s="74"/>
      <c r="E7" s="74"/>
      <c r="F7" s="74"/>
      <c r="G7" s="74"/>
      <c r="H7" s="74"/>
    </row>
    <row r="8" spans="1:14" x14ac:dyDescent="0.2">
      <c r="B8" s="63"/>
      <c r="C8" s="75"/>
      <c r="D8" s="75"/>
      <c r="E8" s="75"/>
      <c r="F8" s="75"/>
      <c r="G8" s="75"/>
      <c r="H8" s="46"/>
    </row>
    <row r="9" spans="1:14" ht="21" customHeight="1" x14ac:dyDescent="0.2">
      <c r="A9" s="76" t="s">
        <v>59</v>
      </c>
      <c r="B9" s="76"/>
      <c r="C9" s="76"/>
      <c r="D9" s="76"/>
      <c r="E9" s="76"/>
      <c r="F9" s="76"/>
      <c r="G9" s="76"/>
      <c r="H9" s="76"/>
    </row>
    <row r="10" spans="1:14" ht="15" customHeight="1" x14ac:dyDescent="0.2">
      <c r="A10" s="70" t="s">
        <v>1</v>
      </c>
      <c r="B10" s="77" t="s">
        <v>2</v>
      </c>
      <c r="C10" s="70" t="s">
        <v>3</v>
      </c>
      <c r="D10" s="78" t="s">
        <v>4</v>
      </c>
      <c r="E10" s="78"/>
      <c r="F10" s="78"/>
      <c r="G10" s="78"/>
      <c r="H10" s="70" t="s">
        <v>5</v>
      </c>
      <c r="J10" s="67" t="s">
        <v>6</v>
      </c>
    </row>
    <row r="11" spans="1:14" x14ac:dyDescent="0.2">
      <c r="A11" s="70"/>
      <c r="B11" s="77"/>
      <c r="C11" s="70"/>
      <c r="D11" s="70" t="s">
        <v>7</v>
      </c>
      <c r="E11" s="70" t="s">
        <v>8</v>
      </c>
      <c r="F11" s="70" t="s">
        <v>40</v>
      </c>
      <c r="G11" s="70" t="s">
        <v>9</v>
      </c>
      <c r="H11" s="70"/>
      <c r="J11" s="68"/>
      <c r="L11" s="5"/>
    </row>
    <row r="12" spans="1:14" ht="12" customHeight="1" x14ac:dyDescent="0.2">
      <c r="A12" s="70"/>
      <c r="B12" s="77"/>
      <c r="C12" s="70"/>
      <c r="D12" s="70"/>
      <c r="E12" s="70"/>
      <c r="F12" s="70"/>
      <c r="G12" s="70"/>
      <c r="H12" s="70"/>
      <c r="J12" s="68"/>
      <c r="L12" s="5"/>
    </row>
    <row r="13" spans="1:14" ht="4.5" customHeight="1" x14ac:dyDescent="0.2">
      <c r="A13" s="70"/>
      <c r="B13" s="77"/>
      <c r="C13" s="70"/>
      <c r="D13" s="70"/>
      <c r="E13" s="70"/>
      <c r="F13" s="70"/>
      <c r="G13" s="70"/>
      <c r="H13" s="70"/>
      <c r="J13" s="69"/>
      <c r="L13" s="5"/>
    </row>
    <row r="14" spans="1:14" ht="20.25" customHeight="1" x14ac:dyDescent="0.2">
      <c r="A14" s="49">
        <v>1</v>
      </c>
      <c r="B14" s="6">
        <v>2</v>
      </c>
      <c r="C14" s="49">
        <v>3</v>
      </c>
      <c r="D14" s="49">
        <v>4</v>
      </c>
      <c r="E14" s="49">
        <v>5</v>
      </c>
      <c r="F14" s="49">
        <v>6</v>
      </c>
      <c r="G14" s="49">
        <v>7</v>
      </c>
      <c r="H14" s="49">
        <v>8</v>
      </c>
      <c r="J14" s="7"/>
      <c r="L14" s="5"/>
    </row>
    <row r="15" spans="1:14" ht="20.25" customHeight="1" x14ac:dyDescent="0.2">
      <c r="A15" s="49">
        <v>1</v>
      </c>
      <c r="B15" s="11" t="s">
        <v>68</v>
      </c>
      <c r="C15" s="55" t="s">
        <v>67</v>
      </c>
      <c r="D15" s="12">
        <v>9395483.3901581448</v>
      </c>
      <c r="E15" s="12">
        <v>30808287.788103133</v>
      </c>
      <c r="F15" s="12">
        <v>82818181.225288004</v>
      </c>
      <c r="G15" s="12">
        <v>10266837.058090599</v>
      </c>
      <c r="H15" s="13">
        <f>SUM(D15:G15)</f>
        <v>133288789.46163988</v>
      </c>
      <c r="I15" s="9"/>
      <c r="J15" s="9"/>
      <c r="L15" s="10"/>
      <c r="N15" s="87">
        <f>D15+E15</f>
        <v>40203771.17826128</v>
      </c>
    </row>
    <row r="16" spans="1:14" ht="20.25" customHeight="1" x14ac:dyDescent="0.2">
      <c r="A16" s="49">
        <v>2</v>
      </c>
      <c r="B16" s="11" t="s">
        <v>69</v>
      </c>
      <c r="C16" s="55" t="s">
        <v>70</v>
      </c>
      <c r="D16" s="12">
        <v>5470094.3459340818</v>
      </c>
      <c r="E16" s="12">
        <v>13413186.355840478</v>
      </c>
      <c r="F16" s="12">
        <v>26413693.188982002</v>
      </c>
      <c r="G16" s="12">
        <v>6986062.7135434002</v>
      </c>
      <c r="H16" s="13">
        <f>SUM(D16:G16)</f>
        <v>52283036.604299963</v>
      </c>
      <c r="I16" s="9"/>
      <c r="J16" s="9"/>
      <c r="L16" s="10"/>
    </row>
    <row r="17" spans="1:8" ht="20.25" customHeight="1" x14ac:dyDescent="0.2">
      <c r="A17" s="39"/>
      <c r="B17" s="40"/>
      <c r="C17" s="41" t="s">
        <v>71</v>
      </c>
      <c r="D17" s="44">
        <f>SUM(D15:D16)</f>
        <v>14865577.736092227</v>
      </c>
      <c r="E17" s="44">
        <f>SUM(E15:E16)</f>
        <v>44221474.143943608</v>
      </c>
      <c r="F17" s="44">
        <f>SUM(F15:F16)</f>
        <v>109231874.41427001</v>
      </c>
      <c r="G17" s="44">
        <f>SUM(G15:G16)</f>
        <v>17252899.771633998</v>
      </c>
      <c r="H17" s="44">
        <f>SUM(H15:H16)</f>
        <v>185571826.06593984</v>
      </c>
    </row>
    <row r="18" spans="1:8" ht="20.25" customHeight="1" x14ac:dyDescent="0.2">
      <c r="A18" s="39"/>
      <c r="B18" s="40"/>
      <c r="C18" s="41" t="s">
        <v>36</v>
      </c>
      <c r="D18" s="44">
        <f>D17*0.2</f>
        <v>2973115.5472184457</v>
      </c>
      <c r="E18" s="44">
        <f>E17*0.2</f>
        <v>8844294.8287887219</v>
      </c>
      <c r="F18" s="44">
        <f>F17*0.2</f>
        <v>21846374.882854003</v>
      </c>
      <c r="G18" s="44">
        <f>G17*0.2</f>
        <v>3450579.9543267996</v>
      </c>
      <c r="H18" s="44">
        <f>H17*0.2</f>
        <v>37114365.21318797</v>
      </c>
    </row>
    <row r="19" spans="1:8" ht="20.25" customHeight="1" x14ac:dyDescent="0.2">
      <c r="A19" s="39"/>
      <c r="B19" s="42"/>
      <c r="C19" s="43" t="s">
        <v>72</v>
      </c>
      <c r="D19" s="45">
        <f>SUM(D17:D18)</f>
        <v>17838693.283310674</v>
      </c>
      <c r="E19" s="45">
        <f>SUM(E17:E18)</f>
        <v>53065768.972732328</v>
      </c>
      <c r="F19" s="45">
        <f>SUM(F17:F18)</f>
        <v>131078249.29712401</v>
      </c>
      <c r="G19" s="45">
        <f>SUM(G17:G18)</f>
        <v>20703479.725960799</v>
      </c>
      <c r="H19" s="45">
        <f>SUM(H17:H18)</f>
        <v>222686191.27912781</v>
      </c>
    </row>
    <row r="21" spans="1:8" x14ac:dyDescent="0.2">
      <c r="H21" s="66"/>
    </row>
    <row r="22" spans="1:8" x14ac:dyDescent="0.2">
      <c r="E22" s="66">
        <f>E17+D17</f>
        <v>59087051.880035833</v>
      </c>
    </row>
  </sheetData>
  <mergeCells count="21">
    <mergeCell ref="D1:J1"/>
    <mergeCell ref="B2:C2"/>
    <mergeCell ref="D2:H3"/>
    <mergeCell ref="B3:C3"/>
    <mergeCell ref="B4:C4"/>
    <mergeCell ref="D4:H4"/>
    <mergeCell ref="A10:A13"/>
    <mergeCell ref="B10:B13"/>
    <mergeCell ref="C10:C13"/>
    <mergeCell ref="D10:G10"/>
    <mergeCell ref="H10:H13"/>
    <mergeCell ref="A6:B6"/>
    <mergeCell ref="C6:G6"/>
    <mergeCell ref="B7:H7"/>
    <mergeCell ref="C8:G8"/>
    <mergeCell ref="A9:H9"/>
    <mergeCell ref="J10:J13"/>
    <mergeCell ref="D11:D13"/>
    <mergeCell ref="E11:E13"/>
    <mergeCell ref="F11:F13"/>
    <mergeCell ref="G11:G13"/>
  </mergeCells>
  <pageMargins left="0.23622047244094491" right="0.23622047244094491" top="0.35433070866141736" bottom="0.19685039370078741" header="0.11811023622047245" footer="0.11811023622047245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0"/>
  <sheetViews>
    <sheetView tabSelected="1" zoomScale="75" zoomScaleNormal="75" workbookViewId="0">
      <selection activeCell="G44" sqref="G44"/>
    </sheetView>
  </sheetViews>
  <sheetFormatPr defaultRowHeight="12.75" x14ac:dyDescent="0.2"/>
  <cols>
    <col min="1" max="1" width="4.140625" style="64" customWidth="1"/>
    <col min="2" max="2" width="17.28515625" style="1" customWidth="1"/>
    <col min="3" max="3" width="66" style="2" customWidth="1"/>
    <col min="4" max="4" width="14.5703125" style="3" customWidth="1"/>
    <col min="5" max="6" width="12.42578125" style="3" customWidth="1"/>
    <col min="7" max="7" width="12.140625" style="3" customWidth="1"/>
    <col min="8" max="8" width="15.85546875" style="3" customWidth="1"/>
    <col min="9" max="9" width="15.7109375" style="4" hidden="1" customWidth="1"/>
    <col min="10" max="10" width="14.7109375" style="4" hidden="1" customWidth="1"/>
    <col min="11" max="11" width="0" style="4" hidden="1" customWidth="1"/>
    <col min="12" max="12" width="21" style="4" hidden="1" customWidth="1"/>
    <col min="13" max="16384" width="9.140625" style="4"/>
  </cols>
  <sheetData>
    <row r="1" spans="1:12" ht="17.25" customHeight="1" x14ac:dyDescent="0.2">
      <c r="A1" s="51"/>
      <c r="B1" s="52"/>
      <c r="C1" s="53"/>
      <c r="D1" s="79"/>
      <c r="E1" s="79"/>
      <c r="F1" s="79"/>
      <c r="G1" s="79"/>
      <c r="H1" s="79"/>
      <c r="I1" s="79"/>
      <c r="J1" s="79"/>
    </row>
    <row r="2" spans="1:12" ht="18" customHeight="1" x14ac:dyDescent="0.25">
      <c r="A2" s="51"/>
      <c r="B2" s="80"/>
      <c r="C2" s="81"/>
      <c r="D2" s="82" t="s">
        <v>54</v>
      </c>
      <c r="E2" s="82"/>
      <c r="F2" s="82"/>
      <c r="G2" s="82"/>
      <c r="H2" s="82"/>
      <c r="I2" s="54"/>
      <c r="J2" s="48"/>
    </row>
    <row r="3" spans="1:12" ht="18" customHeight="1" x14ac:dyDescent="0.25">
      <c r="A3" s="51"/>
      <c r="B3" s="83"/>
      <c r="C3" s="81"/>
      <c r="D3" s="82"/>
      <c r="E3" s="82"/>
      <c r="F3" s="82"/>
      <c r="G3" s="82"/>
      <c r="H3" s="82"/>
      <c r="I3" s="54"/>
      <c r="J3" s="48"/>
    </row>
    <row r="4" spans="1:12" ht="18" customHeight="1" x14ac:dyDescent="0.25">
      <c r="A4" s="51"/>
      <c r="B4" s="83"/>
      <c r="C4" s="81"/>
      <c r="D4" s="84" t="s">
        <v>39</v>
      </c>
      <c r="E4" s="84"/>
      <c r="F4" s="84"/>
      <c r="G4" s="84"/>
      <c r="H4" s="84"/>
      <c r="I4" s="54"/>
      <c r="J4" s="48"/>
    </row>
    <row r="5" spans="1:12" ht="9.75" customHeight="1" x14ac:dyDescent="0.2">
      <c r="I5" s="47"/>
    </row>
    <row r="6" spans="1:12" ht="15.75" customHeight="1" x14ac:dyDescent="0.2">
      <c r="A6" s="71"/>
      <c r="B6" s="71"/>
      <c r="C6" s="72" t="s">
        <v>0</v>
      </c>
      <c r="D6" s="72"/>
      <c r="E6" s="72"/>
      <c r="F6" s="72"/>
      <c r="G6" s="72"/>
      <c r="H6" s="46"/>
    </row>
    <row r="7" spans="1:12" ht="33" customHeight="1" x14ac:dyDescent="0.2">
      <c r="B7" s="73" t="s">
        <v>73</v>
      </c>
      <c r="C7" s="74"/>
      <c r="D7" s="74"/>
      <c r="E7" s="74"/>
      <c r="F7" s="74"/>
      <c r="G7" s="74"/>
      <c r="H7" s="74"/>
    </row>
    <row r="8" spans="1:12" x14ac:dyDescent="0.2">
      <c r="B8" s="64"/>
      <c r="C8" s="75"/>
      <c r="D8" s="75"/>
      <c r="E8" s="75"/>
      <c r="F8" s="75"/>
      <c r="G8" s="75"/>
      <c r="H8" s="46"/>
    </row>
    <row r="9" spans="1:12" ht="21" customHeight="1" x14ac:dyDescent="0.2">
      <c r="A9" s="76" t="s">
        <v>59</v>
      </c>
      <c r="B9" s="76"/>
      <c r="C9" s="76"/>
      <c r="D9" s="76"/>
      <c r="E9" s="76"/>
      <c r="F9" s="76"/>
      <c r="G9" s="76"/>
      <c r="H9" s="76"/>
    </row>
    <row r="10" spans="1:12" ht="15" customHeight="1" x14ac:dyDescent="0.2">
      <c r="A10" s="70" t="s">
        <v>1</v>
      </c>
      <c r="B10" s="77" t="s">
        <v>2</v>
      </c>
      <c r="C10" s="70" t="s">
        <v>3</v>
      </c>
      <c r="D10" s="78" t="s">
        <v>4</v>
      </c>
      <c r="E10" s="78"/>
      <c r="F10" s="78"/>
      <c r="G10" s="78"/>
      <c r="H10" s="70" t="s">
        <v>5</v>
      </c>
      <c r="J10" s="67" t="s">
        <v>6</v>
      </c>
    </row>
    <row r="11" spans="1:12" x14ac:dyDescent="0.2">
      <c r="A11" s="70"/>
      <c r="B11" s="77"/>
      <c r="C11" s="70"/>
      <c r="D11" s="70" t="s">
        <v>7</v>
      </c>
      <c r="E11" s="70" t="s">
        <v>8</v>
      </c>
      <c r="F11" s="70" t="s">
        <v>40</v>
      </c>
      <c r="G11" s="70" t="s">
        <v>9</v>
      </c>
      <c r="H11" s="70"/>
      <c r="J11" s="68"/>
      <c r="L11" s="5"/>
    </row>
    <row r="12" spans="1:12" ht="12" customHeight="1" x14ac:dyDescent="0.2">
      <c r="A12" s="70"/>
      <c r="B12" s="77"/>
      <c r="C12" s="70"/>
      <c r="D12" s="70"/>
      <c r="E12" s="70"/>
      <c r="F12" s="70"/>
      <c r="G12" s="70"/>
      <c r="H12" s="70"/>
      <c r="J12" s="68"/>
      <c r="L12" s="5"/>
    </row>
    <row r="13" spans="1:12" ht="4.5" customHeight="1" x14ac:dyDescent="0.2">
      <c r="A13" s="70"/>
      <c r="B13" s="77"/>
      <c r="C13" s="70"/>
      <c r="D13" s="70"/>
      <c r="E13" s="70"/>
      <c r="F13" s="70"/>
      <c r="G13" s="70"/>
      <c r="H13" s="70"/>
      <c r="J13" s="69"/>
      <c r="L13" s="5"/>
    </row>
    <row r="14" spans="1:12" ht="13.5" customHeight="1" x14ac:dyDescent="0.2">
      <c r="A14" s="49">
        <v>1</v>
      </c>
      <c r="B14" s="6">
        <v>2</v>
      </c>
      <c r="C14" s="49">
        <v>3</v>
      </c>
      <c r="D14" s="49">
        <v>4</v>
      </c>
      <c r="E14" s="49">
        <v>5</v>
      </c>
      <c r="F14" s="49">
        <v>6</v>
      </c>
      <c r="G14" s="49">
        <v>7</v>
      </c>
      <c r="H14" s="49">
        <v>8</v>
      </c>
      <c r="J14" s="7"/>
      <c r="L14" s="5"/>
    </row>
    <row r="15" spans="1:12" ht="22.5" customHeight="1" x14ac:dyDescent="0.2">
      <c r="A15" s="49"/>
      <c r="B15" s="85" t="s">
        <v>75</v>
      </c>
      <c r="C15" s="86"/>
      <c r="D15" s="8"/>
      <c r="E15" s="8"/>
      <c r="F15" s="8"/>
      <c r="G15" s="8"/>
      <c r="H15" s="8"/>
      <c r="I15" s="9"/>
      <c r="J15" s="9"/>
      <c r="L15" s="10"/>
    </row>
    <row r="16" spans="1:12" ht="19.5" customHeight="1" x14ac:dyDescent="0.2">
      <c r="A16" s="49">
        <v>1</v>
      </c>
      <c r="B16" s="11" t="s">
        <v>41</v>
      </c>
      <c r="C16" s="55" t="s">
        <v>50</v>
      </c>
      <c r="D16" s="12">
        <v>399736</v>
      </c>
      <c r="E16" s="12">
        <v>0</v>
      </c>
      <c r="F16" s="12">
        <v>0</v>
      </c>
      <c r="G16" s="12">
        <v>0</v>
      </c>
      <c r="H16" s="13">
        <f t="shared" ref="H16:H24" si="0">D16+E16+F16+G16</f>
        <v>399736</v>
      </c>
      <c r="I16" s="9"/>
      <c r="J16" s="9"/>
      <c r="L16" s="10"/>
    </row>
    <row r="17" spans="1:12" ht="19.5" customHeight="1" x14ac:dyDescent="0.2">
      <c r="A17" s="49">
        <v>2</v>
      </c>
      <c r="B17" s="11" t="s">
        <v>42</v>
      </c>
      <c r="C17" s="55" t="s">
        <v>76</v>
      </c>
      <c r="D17" s="12">
        <f>2860626+500584</f>
        <v>3361210</v>
      </c>
      <c r="E17" s="12">
        <v>273965</v>
      </c>
      <c r="F17" s="12">
        <v>0</v>
      </c>
      <c r="G17" s="12">
        <v>0</v>
      </c>
      <c r="H17" s="13">
        <f t="shared" si="0"/>
        <v>3635175</v>
      </c>
      <c r="I17" s="9"/>
      <c r="J17" s="9"/>
      <c r="L17" s="10"/>
    </row>
    <row r="18" spans="1:12" ht="19.5" customHeight="1" x14ac:dyDescent="0.2">
      <c r="A18" s="49">
        <v>3</v>
      </c>
      <c r="B18" s="11" t="s">
        <v>43</v>
      </c>
      <c r="C18" s="55" t="s">
        <v>60</v>
      </c>
      <c r="D18" s="12">
        <v>186264</v>
      </c>
      <c r="E18" s="12">
        <v>413223</v>
      </c>
      <c r="F18" s="12"/>
      <c r="G18" s="12">
        <v>0</v>
      </c>
      <c r="H18" s="13">
        <f t="shared" si="0"/>
        <v>599487</v>
      </c>
      <c r="I18" s="9"/>
      <c r="J18" s="9"/>
      <c r="L18" s="10"/>
    </row>
    <row r="19" spans="1:12" ht="29.25" customHeight="1" x14ac:dyDescent="0.2">
      <c r="A19" s="49">
        <v>4</v>
      </c>
      <c r="B19" s="11" t="s">
        <v>44</v>
      </c>
      <c r="C19" s="58" t="s">
        <v>52</v>
      </c>
      <c r="D19" s="12">
        <f>945283+1089</f>
        <v>946372</v>
      </c>
      <c r="E19" s="12">
        <v>18392254</v>
      </c>
      <c r="F19" s="12">
        <v>44601538</v>
      </c>
      <c r="G19" s="12">
        <v>0</v>
      </c>
      <c r="H19" s="13">
        <f t="shared" si="0"/>
        <v>63940164</v>
      </c>
      <c r="I19" s="9"/>
      <c r="J19" s="9"/>
      <c r="L19" s="10"/>
    </row>
    <row r="20" spans="1:12" ht="21" customHeight="1" x14ac:dyDescent="0.2">
      <c r="A20" s="49">
        <v>5</v>
      </c>
      <c r="B20" s="56" t="s">
        <v>45</v>
      </c>
      <c r="C20" s="58" t="s">
        <v>77</v>
      </c>
      <c r="D20" s="12">
        <f>2808968+562653+57522</f>
        <v>3429143</v>
      </c>
      <c r="E20" s="12">
        <v>2984</v>
      </c>
      <c r="F20" s="12">
        <v>0</v>
      </c>
      <c r="G20" s="12">
        <v>0</v>
      </c>
      <c r="H20" s="13">
        <f t="shared" ref="H20" si="1">D20+E20+F20+G20</f>
        <v>3432127</v>
      </c>
      <c r="I20" s="9"/>
      <c r="J20" s="9"/>
      <c r="L20" s="10"/>
    </row>
    <row r="21" spans="1:12" ht="21" customHeight="1" x14ac:dyDescent="0.2">
      <c r="A21" s="49">
        <v>6</v>
      </c>
      <c r="B21" s="57" t="s">
        <v>46</v>
      </c>
      <c r="C21" s="58" t="s">
        <v>10</v>
      </c>
      <c r="D21" s="12">
        <v>2599</v>
      </c>
      <c r="E21" s="12">
        <v>4109368</v>
      </c>
      <c r="F21" s="12">
        <v>20777472</v>
      </c>
      <c r="G21" s="12">
        <v>0</v>
      </c>
      <c r="H21" s="13">
        <f t="shared" si="0"/>
        <v>24889439</v>
      </c>
      <c r="I21" s="9"/>
      <c r="J21" s="9"/>
      <c r="L21" s="10"/>
    </row>
    <row r="22" spans="1:12" ht="29.25" customHeight="1" x14ac:dyDescent="0.2">
      <c r="A22" s="49">
        <v>7</v>
      </c>
      <c r="B22" s="57" t="s">
        <v>47</v>
      </c>
      <c r="C22" s="58" t="s">
        <v>61</v>
      </c>
      <c r="D22" s="12">
        <f>1253+476</f>
        <v>1729</v>
      </c>
      <c r="E22" s="12">
        <v>1884496</v>
      </c>
      <c r="F22" s="12">
        <v>2701718</v>
      </c>
      <c r="G22" s="12">
        <v>0</v>
      </c>
      <c r="H22" s="13">
        <f t="shared" si="0"/>
        <v>4587943</v>
      </c>
      <c r="I22" s="9"/>
      <c r="J22" s="9"/>
      <c r="L22" s="10"/>
    </row>
    <row r="23" spans="1:12" ht="22.5" customHeight="1" x14ac:dyDescent="0.2">
      <c r="A23" s="49">
        <v>8</v>
      </c>
      <c r="B23" s="57" t="s">
        <v>48</v>
      </c>
      <c r="C23" s="58" t="s">
        <v>78</v>
      </c>
      <c r="D23" s="14">
        <v>0</v>
      </c>
      <c r="E23" s="14">
        <v>2316013</v>
      </c>
      <c r="F23" s="14">
        <v>9786943</v>
      </c>
      <c r="G23" s="59">
        <v>0</v>
      </c>
      <c r="H23" s="15">
        <f>D23+E23+F23+G23</f>
        <v>12102956</v>
      </c>
      <c r="I23" s="9"/>
      <c r="J23" s="9"/>
      <c r="L23" s="10"/>
    </row>
    <row r="24" spans="1:12" ht="22.5" customHeight="1" x14ac:dyDescent="0.2">
      <c r="A24" s="49">
        <v>9</v>
      </c>
      <c r="B24" s="60" t="s">
        <v>49</v>
      </c>
      <c r="C24" s="58" t="s">
        <v>63</v>
      </c>
      <c r="D24" s="14">
        <v>203940</v>
      </c>
      <c r="E24" s="14">
        <v>581275</v>
      </c>
      <c r="F24" s="14">
        <v>853693</v>
      </c>
      <c r="G24" s="59">
        <v>0</v>
      </c>
      <c r="H24" s="15">
        <f t="shared" si="0"/>
        <v>1638908</v>
      </c>
      <c r="I24" s="9"/>
      <c r="J24" s="9"/>
      <c r="L24" s="10"/>
    </row>
    <row r="25" spans="1:12" ht="18" customHeight="1" x14ac:dyDescent="0.2">
      <c r="A25" s="16"/>
      <c r="B25" s="17"/>
      <c r="C25" s="18" t="s">
        <v>51</v>
      </c>
      <c r="D25" s="19">
        <f>SUM(D16:D24)</f>
        <v>8530993</v>
      </c>
      <c r="E25" s="19">
        <f>SUM(E16:E24)</f>
        <v>27973578</v>
      </c>
      <c r="F25" s="19">
        <f>SUM(F16:F24)</f>
        <v>78721364</v>
      </c>
      <c r="G25" s="20">
        <f>SUM(G16:G24)</f>
        <v>0</v>
      </c>
      <c r="H25" s="15">
        <f>SUM(H16:H24)</f>
        <v>115225935</v>
      </c>
      <c r="I25" s="9"/>
      <c r="J25" s="9"/>
      <c r="L25" s="10"/>
    </row>
    <row r="26" spans="1:12" s="24" customFormat="1" ht="18" customHeight="1" x14ac:dyDescent="0.2">
      <c r="A26" s="21"/>
      <c r="B26" s="17"/>
      <c r="C26" s="22" t="s">
        <v>11</v>
      </c>
      <c r="D26" s="15">
        <f>D25</f>
        <v>8530993</v>
      </c>
      <c r="E26" s="15">
        <f>E25</f>
        <v>27973578</v>
      </c>
      <c r="F26" s="15">
        <f>F25</f>
        <v>78721364</v>
      </c>
      <c r="G26" s="15">
        <f>G25</f>
        <v>0</v>
      </c>
      <c r="H26" s="15">
        <f>H25</f>
        <v>115225935</v>
      </c>
      <c r="I26" s="23" t="e">
        <f>#REF!+#REF!+#REF!</f>
        <v>#REF!</v>
      </c>
      <c r="J26" s="23" t="e">
        <f>#REF!+#REF!+#REF!</f>
        <v>#REF!</v>
      </c>
    </row>
    <row r="27" spans="1:12" ht="18" customHeight="1" x14ac:dyDescent="0.2">
      <c r="A27" s="49"/>
      <c r="B27" s="25"/>
      <c r="C27" s="26" t="s">
        <v>17</v>
      </c>
      <c r="D27" s="13"/>
      <c r="E27" s="8"/>
      <c r="F27" s="8"/>
      <c r="G27" s="8"/>
      <c r="H27" s="8"/>
      <c r="J27" s="29"/>
      <c r="L27" s="5"/>
    </row>
    <row r="28" spans="1:12" ht="33" customHeight="1" x14ac:dyDescent="0.2">
      <c r="A28" s="49">
        <v>10</v>
      </c>
      <c r="B28" s="30" t="s">
        <v>55</v>
      </c>
      <c r="C28" s="31" t="s">
        <v>18</v>
      </c>
      <c r="D28" s="12">
        <f>D26*0.039</f>
        <v>332708.72700000001</v>
      </c>
      <c r="E28" s="12">
        <f>E26*0.039</f>
        <v>1090969.5419999999</v>
      </c>
      <c r="F28" s="12">
        <v>0</v>
      </c>
      <c r="G28" s="12">
        <v>0</v>
      </c>
      <c r="H28" s="12">
        <f>SUM(D28:G28)</f>
        <v>1423678.2689999999</v>
      </c>
      <c r="J28" s="29"/>
      <c r="L28" s="5"/>
    </row>
    <row r="29" spans="1:12" ht="15.75" customHeight="1" x14ac:dyDescent="0.2">
      <c r="A29" s="49"/>
      <c r="B29" s="11"/>
      <c r="C29" s="28" t="s">
        <v>19</v>
      </c>
      <c r="D29" s="13">
        <f>D28</f>
        <v>332708.72700000001</v>
      </c>
      <c r="E29" s="13">
        <f>E28</f>
        <v>1090969.5419999999</v>
      </c>
      <c r="F29" s="13">
        <f>F28</f>
        <v>0</v>
      </c>
      <c r="G29" s="13">
        <f>G28</f>
        <v>0</v>
      </c>
      <c r="H29" s="13">
        <f>H28</f>
        <v>1423678.2689999999</v>
      </c>
      <c r="J29" s="29"/>
      <c r="L29" s="5"/>
    </row>
    <row r="30" spans="1:12" ht="15.75" customHeight="1" x14ac:dyDescent="0.2">
      <c r="A30" s="49"/>
      <c r="B30" s="11"/>
      <c r="C30" s="28" t="s">
        <v>20</v>
      </c>
      <c r="D30" s="13">
        <f>D26+D29</f>
        <v>8863701.727</v>
      </c>
      <c r="E30" s="13">
        <f>E26+E29</f>
        <v>29064547.541999999</v>
      </c>
      <c r="F30" s="13">
        <f>F26+F29</f>
        <v>78721364</v>
      </c>
      <c r="G30" s="13">
        <f>G26+G29</f>
        <v>0</v>
      </c>
      <c r="H30" s="13">
        <f>H26+H29</f>
        <v>116649613.26899999</v>
      </c>
      <c r="J30" s="29"/>
      <c r="L30" s="5"/>
    </row>
    <row r="31" spans="1:12" ht="15.75" customHeight="1" x14ac:dyDescent="0.2">
      <c r="A31" s="49"/>
      <c r="B31" s="11"/>
      <c r="C31" s="26" t="s">
        <v>21</v>
      </c>
      <c r="D31" s="12"/>
      <c r="E31" s="32"/>
      <c r="F31" s="32"/>
      <c r="G31" s="32"/>
      <c r="H31" s="32"/>
      <c r="J31" s="29"/>
      <c r="L31" s="5"/>
    </row>
    <row r="32" spans="1:12" ht="32.25" customHeight="1" x14ac:dyDescent="0.2">
      <c r="A32" s="49">
        <v>11</v>
      </c>
      <c r="B32" s="17" t="s">
        <v>22</v>
      </c>
      <c r="C32" s="62" t="s">
        <v>53</v>
      </c>
      <c r="D32" s="33">
        <v>0</v>
      </c>
      <c r="E32" s="33">
        <v>0</v>
      </c>
      <c r="F32" s="33">
        <v>0</v>
      </c>
      <c r="G32" s="14">
        <v>2218916</v>
      </c>
      <c r="H32" s="15">
        <f>G32</f>
        <v>2218916</v>
      </c>
      <c r="J32" s="29"/>
      <c r="L32" s="5"/>
    </row>
    <row r="33" spans="1:12" ht="18" customHeight="1" x14ac:dyDescent="0.2">
      <c r="A33" s="49">
        <v>12</v>
      </c>
      <c r="B33" s="17" t="s">
        <v>23</v>
      </c>
      <c r="C33" s="34" t="s">
        <v>24</v>
      </c>
      <c r="D33" s="33">
        <v>0</v>
      </c>
      <c r="E33" s="33">
        <v>0</v>
      </c>
      <c r="F33" s="33">
        <v>0</v>
      </c>
      <c r="G33" s="14">
        <v>1278193</v>
      </c>
      <c r="H33" s="15">
        <f t="shared" ref="H33:H34" si="2">G33</f>
        <v>1278193</v>
      </c>
      <c r="J33" s="29"/>
      <c r="L33" s="5"/>
    </row>
    <row r="34" spans="1:12" ht="43.5" customHeight="1" x14ac:dyDescent="0.2">
      <c r="A34" s="49">
        <v>13</v>
      </c>
      <c r="B34" s="17" t="s">
        <v>25</v>
      </c>
      <c r="C34" s="34" t="s">
        <v>79</v>
      </c>
      <c r="D34" s="33">
        <v>0</v>
      </c>
      <c r="E34" s="33">
        <v>0</v>
      </c>
      <c r="F34" s="33">
        <v>0</v>
      </c>
      <c r="G34" s="14">
        <v>754144</v>
      </c>
      <c r="H34" s="15">
        <f t="shared" si="2"/>
        <v>754144</v>
      </c>
      <c r="J34" s="29"/>
      <c r="L34" s="5"/>
    </row>
    <row r="35" spans="1:12" ht="31.5" customHeight="1" x14ac:dyDescent="0.2">
      <c r="A35" s="49">
        <v>14</v>
      </c>
      <c r="B35" s="17" t="s">
        <v>81</v>
      </c>
      <c r="C35" s="58" t="s">
        <v>80</v>
      </c>
      <c r="D35" s="33">
        <v>0</v>
      </c>
      <c r="E35" s="33">
        <v>0</v>
      </c>
      <c r="F35" s="33">
        <v>0</v>
      </c>
      <c r="G35" s="14">
        <v>1454340</v>
      </c>
      <c r="H35" s="15">
        <f t="shared" ref="H35" si="3">G35</f>
        <v>1454340</v>
      </c>
      <c r="J35" s="29"/>
      <c r="L35" s="5"/>
    </row>
    <row r="36" spans="1:12" ht="17.25" customHeight="1" x14ac:dyDescent="0.2">
      <c r="A36" s="49">
        <v>15</v>
      </c>
      <c r="B36" s="30" t="s">
        <v>26</v>
      </c>
      <c r="C36" s="35" t="s">
        <v>27</v>
      </c>
      <c r="D36" s="12">
        <f>D30*0.00756</f>
        <v>67009.585056119991</v>
      </c>
      <c r="E36" s="12">
        <f>E30*0.00756</f>
        <v>219727.97941751999</v>
      </c>
      <c r="F36" s="12">
        <v>0</v>
      </c>
      <c r="G36" s="12">
        <v>0</v>
      </c>
      <c r="H36" s="13">
        <f>D36+E36</f>
        <v>286737.56447364</v>
      </c>
      <c r="I36" s="36" t="e">
        <f>(#REF!+I28)*0.00756</f>
        <v>#REF!</v>
      </c>
      <c r="J36" s="36"/>
      <c r="L36" s="5"/>
    </row>
    <row r="37" spans="1:12" ht="16.5" customHeight="1" x14ac:dyDescent="0.2">
      <c r="A37" s="49"/>
      <c r="B37" s="11"/>
      <c r="C37" s="28" t="s">
        <v>28</v>
      </c>
      <c r="D37" s="13">
        <f>SUM(D32:D36)</f>
        <v>67009.585056119991</v>
      </c>
      <c r="E37" s="13">
        <f>SUM(E32:E36)</f>
        <v>219727.97941751999</v>
      </c>
      <c r="F37" s="13">
        <f>SUM(F32:F36)</f>
        <v>0</v>
      </c>
      <c r="G37" s="13">
        <f>SUM(G32:G36)</f>
        <v>5705593</v>
      </c>
      <c r="H37" s="13">
        <f>SUM(H32:H36)</f>
        <v>5992330.5644736402</v>
      </c>
      <c r="I37" s="23" t="e">
        <f>I28+I36</f>
        <v>#REF!</v>
      </c>
      <c r="J37" s="23">
        <f>J28+J36</f>
        <v>0</v>
      </c>
      <c r="L37" s="5"/>
    </row>
    <row r="38" spans="1:12" ht="16.5" customHeight="1" x14ac:dyDescent="0.2">
      <c r="A38" s="49"/>
      <c r="B38" s="37"/>
      <c r="C38" s="28" t="s">
        <v>29</v>
      </c>
      <c r="D38" s="13">
        <f>D30+D37</f>
        <v>8930711.3120561205</v>
      </c>
      <c r="E38" s="13">
        <f>E30+E37</f>
        <v>29284275.521417521</v>
      </c>
      <c r="F38" s="13">
        <f>F30+F37</f>
        <v>78721364</v>
      </c>
      <c r="G38" s="13">
        <f>G30+G37</f>
        <v>5705593</v>
      </c>
      <c r="H38" s="13">
        <f>H30+H37</f>
        <v>122641943.83347364</v>
      </c>
      <c r="I38" s="23" t="e">
        <f>#REF!+I37</f>
        <v>#REF!</v>
      </c>
      <c r="J38" s="23" t="e">
        <f>#REF!+J37</f>
        <v>#REF!</v>
      </c>
      <c r="L38" s="5"/>
    </row>
    <row r="39" spans="1:12" ht="16.5" customHeight="1" x14ac:dyDescent="0.2">
      <c r="A39" s="49"/>
      <c r="B39" s="11"/>
      <c r="C39" s="26" t="s">
        <v>30</v>
      </c>
      <c r="D39" s="32"/>
      <c r="E39" s="32"/>
      <c r="F39" s="32"/>
      <c r="G39" s="32"/>
      <c r="H39" s="32"/>
      <c r="I39" s="23"/>
      <c r="J39" s="23"/>
      <c r="L39" s="5"/>
    </row>
    <row r="40" spans="1:12" ht="23.25" customHeight="1" x14ac:dyDescent="0.2">
      <c r="A40" s="49">
        <v>16</v>
      </c>
      <c r="B40" s="30" t="s">
        <v>31</v>
      </c>
      <c r="C40" s="35" t="s">
        <v>32</v>
      </c>
      <c r="D40" s="12">
        <f>D38*0.0214</f>
        <v>191117.22207800098</v>
      </c>
      <c r="E40" s="12">
        <f>E38*0.0214</f>
        <v>626683.49615833489</v>
      </c>
      <c r="F40" s="12">
        <f>F38*0.0214</f>
        <v>1684637.1895999999</v>
      </c>
      <c r="G40" s="12">
        <f>G38*0.00214</f>
        <v>12209.96902</v>
      </c>
      <c r="H40" s="12">
        <f>D40+E40+F40+G40</f>
        <v>2514647.8768563359</v>
      </c>
      <c r="I40" s="23"/>
      <c r="J40" s="23"/>
      <c r="L40" s="5"/>
    </row>
    <row r="41" spans="1:12" ht="16.5" customHeight="1" x14ac:dyDescent="0.2">
      <c r="A41" s="49"/>
      <c r="B41" s="30"/>
      <c r="C41" s="28" t="s">
        <v>33</v>
      </c>
      <c r="D41" s="13">
        <f>D40</f>
        <v>191117.22207800098</v>
      </c>
      <c r="E41" s="13">
        <f>E40</f>
        <v>626683.49615833489</v>
      </c>
      <c r="F41" s="13">
        <f>F36+F40</f>
        <v>1684637.1895999999</v>
      </c>
      <c r="G41" s="13">
        <f>G36+G40</f>
        <v>12209.96902</v>
      </c>
      <c r="H41" s="13">
        <f>H40</f>
        <v>2514647.8768563359</v>
      </c>
      <c r="I41" s="23"/>
      <c r="J41" s="23"/>
      <c r="L41" s="5"/>
    </row>
    <row r="42" spans="1:12" ht="16.5" customHeight="1" x14ac:dyDescent="0.2">
      <c r="A42" s="49"/>
      <c r="B42" s="50"/>
      <c r="C42" s="28" t="s">
        <v>34</v>
      </c>
      <c r="D42" s="13">
        <f>D38+D41</f>
        <v>9121828.5341341216</v>
      </c>
      <c r="E42" s="13">
        <f>E38+E41</f>
        <v>29910959.017575856</v>
      </c>
      <c r="F42" s="13">
        <f>F38+F41</f>
        <v>80406001.189600006</v>
      </c>
      <c r="G42" s="13">
        <f>G38+G41</f>
        <v>5717802.9690199997</v>
      </c>
      <c r="H42" s="13">
        <f>H38+H41</f>
        <v>125156591.71032998</v>
      </c>
      <c r="I42" s="23"/>
      <c r="J42" s="23"/>
      <c r="L42" s="5"/>
    </row>
    <row r="43" spans="1:12" ht="16.5" customHeight="1" x14ac:dyDescent="0.2">
      <c r="A43" s="49"/>
      <c r="B43" s="11"/>
      <c r="C43" s="26" t="s">
        <v>56</v>
      </c>
      <c r="D43" s="12"/>
      <c r="E43" s="32"/>
      <c r="F43" s="32"/>
      <c r="G43" s="32"/>
      <c r="H43" s="32"/>
      <c r="I43" s="27"/>
      <c r="J43" s="27"/>
      <c r="L43" s="5"/>
    </row>
    <row r="44" spans="1:12" ht="28.5" customHeight="1" x14ac:dyDescent="0.2">
      <c r="A44" s="49">
        <v>17</v>
      </c>
      <c r="B44" s="30"/>
      <c r="C44" s="35" t="s">
        <v>95</v>
      </c>
      <c r="D44" s="12">
        <v>0</v>
      </c>
      <c r="E44" s="12">
        <v>0</v>
      </c>
      <c r="F44" s="12">
        <v>0</v>
      </c>
      <c r="G44" s="12">
        <f>5100000/1.2</f>
        <v>4250000</v>
      </c>
      <c r="H44" s="12">
        <f>SUM(D44:G44)</f>
        <v>4250000</v>
      </c>
      <c r="I44" s="27"/>
      <c r="J44" s="27"/>
      <c r="L44" s="5"/>
    </row>
    <row r="45" spans="1:12" ht="16.5" customHeight="1" x14ac:dyDescent="0.2">
      <c r="A45" s="49"/>
      <c r="B45" s="11"/>
      <c r="C45" s="28" t="s">
        <v>57</v>
      </c>
      <c r="D45" s="13">
        <f>D44</f>
        <v>0</v>
      </c>
      <c r="E45" s="13">
        <f>E44</f>
        <v>0</v>
      </c>
      <c r="F45" s="13">
        <f>F39+F44</f>
        <v>0</v>
      </c>
      <c r="G45" s="13">
        <f>G44</f>
        <v>4250000</v>
      </c>
      <c r="H45" s="13">
        <f>SUM(D45:G45)</f>
        <v>4250000</v>
      </c>
      <c r="I45" s="27"/>
      <c r="J45" s="27"/>
      <c r="L45" s="5"/>
    </row>
    <row r="46" spans="1:12" ht="16.5" customHeight="1" x14ac:dyDescent="0.2">
      <c r="A46" s="49"/>
      <c r="B46" s="37"/>
      <c r="C46" s="28" t="s">
        <v>58</v>
      </c>
      <c r="D46" s="13">
        <f>D42+D45</f>
        <v>9121828.5341341216</v>
      </c>
      <c r="E46" s="13">
        <f>E42+E45</f>
        <v>29910959.017575856</v>
      </c>
      <c r="F46" s="13">
        <f>F42+F45</f>
        <v>80406001.189600006</v>
      </c>
      <c r="G46" s="13">
        <f>G42+G45</f>
        <v>9967802.9690199997</v>
      </c>
      <c r="H46" s="13">
        <f>H42+H45</f>
        <v>129406591.71032998</v>
      </c>
      <c r="I46" s="27"/>
      <c r="J46" s="27"/>
      <c r="L46" s="5"/>
    </row>
    <row r="47" spans="1:12" ht="16.5" customHeight="1" x14ac:dyDescent="0.2">
      <c r="A47" s="49">
        <v>18</v>
      </c>
      <c r="B47" s="30"/>
      <c r="C47" s="38" t="s">
        <v>38</v>
      </c>
      <c r="D47" s="13">
        <f>D46*0.03</f>
        <v>273654.85602402361</v>
      </c>
      <c r="E47" s="13">
        <f>E46*0.03</f>
        <v>897328.77052727563</v>
      </c>
      <c r="F47" s="13">
        <f>F46*0.03</f>
        <v>2412180.0356880003</v>
      </c>
      <c r="G47" s="13">
        <f>G46*0.03</f>
        <v>299034.08907059999</v>
      </c>
      <c r="H47" s="13">
        <f>H46*0.03</f>
        <v>3882197.7513098991</v>
      </c>
    </row>
    <row r="48" spans="1:12" ht="16.5" customHeight="1" x14ac:dyDescent="0.2">
      <c r="A48" s="16"/>
      <c r="B48" s="17"/>
      <c r="C48" s="22" t="s">
        <v>35</v>
      </c>
      <c r="D48" s="15">
        <f>D42+D47</f>
        <v>9395483.3901581448</v>
      </c>
      <c r="E48" s="15">
        <f>E42+E47</f>
        <v>30808287.788103133</v>
      </c>
      <c r="F48" s="15">
        <f>F42+F47</f>
        <v>82818181.225288004</v>
      </c>
      <c r="G48" s="15">
        <f>G46+G47</f>
        <v>10266837.058090599</v>
      </c>
      <c r="H48" s="15">
        <f>H46+H47</f>
        <v>133288789.46163988</v>
      </c>
    </row>
    <row r="49" spans="1:8" ht="16.5" customHeight="1" x14ac:dyDescent="0.2">
      <c r="A49" s="39"/>
      <c r="B49" s="40"/>
      <c r="C49" s="41" t="s">
        <v>36</v>
      </c>
      <c r="D49" s="44">
        <f>D48*0.2</f>
        <v>1879096.678031629</v>
      </c>
      <c r="E49" s="44">
        <f>E48*0.2</f>
        <v>6161657.5576206269</v>
      </c>
      <c r="F49" s="44">
        <f>F48*0.2</f>
        <v>16563636.245057601</v>
      </c>
      <c r="G49" s="44">
        <f>G48*0.2</f>
        <v>2053367.41161812</v>
      </c>
      <c r="H49" s="44">
        <f>H48*0.2</f>
        <v>26657757.892327979</v>
      </c>
    </row>
    <row r="50" spans="1:8" ht="16.5" customHeight="1" x14ac:dyDescent="0.2">
      <c r="A50" s="39"/>
      <c r="B50" s="42"/>
      <c r="C50" s="43" t="s">
        <v>37</v>
      </c>
      <c r="D50" s="45">
        <f>D48+D49</f>
        <v>11274580.068189774</v>
      </c>
      <c r="E50" s="45">
        <f>E48+E49</f>
        <v>36969945.345723763</v>
      </c>
      <c r="F50" s="45">
        <f>F48+F49</f>
        <v>99381817.470345601</v>
      </c>
      <c r="G50" s="45">
        <f>G48+G49</f>
        <v>12320204.469708718</v>
      </c>
      <c r="H50" s="45">
        <f>H48+H49</f>
        <v>159946547.35396785</v>
      </c>
    </row>
  </sheetData>
  <mergeCells count="22">
    <mergeCell ref="J10:J13"/>
    <mergeCell ref="D11:D13"/>
    <mergeCell ref="E11:E13"/>
    <mergeCell ref="F11:F13"/>
    <mergeCell ref="G11:G13"/>
    <mergeCell ref="B15:C15"/>
    <mergeCell ref="A6:B6"/>
    <mergeCell ref="C6:G6"/>
    <mergeCell ref="B7:H7"/>
    <mergeCell ref="C8:G8"/>
    <mergeCell ref="A10:A13"/>
    <mergeCell ref="B10:B13"/>
    <mergeCell ref="C10:C13"/>
    <mergeCell ref="D10:G10"/>
    <mergeCell ref="H10:H13"/>
    <mergeCell ref="A9:H9"/>
    <mergeCell ref="D1:J1"/>
    <mergeCell ref="B2:C2"/>
    <mergeCell ref="D2:H3"/>
    <mergeCell ref="B3:C3"/>
    <mergeCell ref="B4:C4"/>
    <mergeCell ref="D4:H4"/>
  </mergeCells>
  <pageMargins left="0.23622047244094491" right="0.23622047244094491" top="0.35433070866141736" bottom="0.19685039370078741" header="0.11811023622047245" footer="0.11811023622047245"/>
  <pageSetup paperSize="9" scale="9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2"/>
  <sheetViews>
    <sheetView topLeftCell="A25" zoomScale="75" zoomScaleNormal="75" workbookViewId="0">
      <selection activeCell="G46" sqref="G46"/>
    </sheetView>
  </sheetViews>
  <sheetFormatPr defaultRowHeight="12.75" x14ac:dyDescent="0.2"/>
  <cols>
    <col min="1" max="1" width="4.140625" style="65" customWidth="1"/>
    <col min="2" max="2" width="17.28515625" style="1" customWidth="1"/>
    <col min="3" max="3" width="66" style="2" customWidth="1"/>
    <col min="4" max="4" width="14.5703125" style="3" customWidth="1"/>
    <col min="5" max="6" width="12.42578125" style="3" customWidth="1"/>
    <col min="7" max="7" width="12.140625" style="3" customWidth="1"/>
    <col min="8" max="8" width="15.85546875" style="3" customWidth="1"/>
    <col min="9" max="9" width="15.7109375" style="4" hidden="1" customWidth="1"/>
    <col min="10" max="10" width="14.7109375" style="4" hidden="1" customWidth="1"/>
    <col min="11" max="11" width="0" style="4" hidden="1" customWidth="1"/>
    <col min="12" max="12" width="21" style="4" hidden="1" customWidth="1"/>
    <col min="13" max="16384" width="9.140625" style="4"/>
  </cols>
  <sheetData>
    <row r="1" spans="1:12" ht="17.25" customHeight="1" x14ac:dyDescent="0.2">
      <c r="A1" s="51"/>
      <c r="B1" s="52"/>
      <c r="C1" s="53"/>
      <c r="D1" s="79"/>
      <c r="E1" s="79"/>
      <c r="F1" s="79"/>
      <c r="G1" s="79"/>
      <c r="H1" s="79"/>
      <c r="I1" s="79"/>
      <c r="J1" s="79"/>
    </row>
    <row r="2" spans="1:12" ht="18" customHeight="1" x14ac:dyDescent="0.25">
      <c r="A2" s="51"/>
      <c r="B2" s="80"/>
      <c r="C2" s="81"/>
      <c r="D2" s="82" t="s">
        <v>54</v>
      </c>
      <c r="E2" s="82"/>
      <c r="F2" s="82"/>
      <c r="G2" s="82"/>
      <c r="H2" s="82"/>
      <c r="I2" s="54"/>
      <c r="J2" s="48"/>
    </row>
    <row r="3" spans="1:12" ht="18" customHeight="1" x14ac:dyDescent="0.25">
      <c r="A3" s="51"/>
      <c r="B3" s="83"/>
      <c r="C3" s="81"/>
      <c r="D3" s="82"/>
      <c r="E3" s="82"/>
      <c r="F3" s="82"/>
      <c r="G3" s="82"/>
      <c r="H3" s="82"/>
      <c r="I3" s="54"/>
      <c r="J3" s="48"/>
    </row>
    <row r="4" spans="1:12" ht="18" customHeight="1" x14ac:dyDescent="0.25">
      <c r="A4" s="51"/>
      <c r="B4" s="83"/>
      <c r="C4" s="81"/>
      <c r="D4" s="84" t="s">
        <v>39</v>
      </c>
      <c r="E4" s="84"/>
      <c r="F4" s="84"/>
      <c r="G4" s="84"/>
      <c r="H4" s="84"/>
      <c r="I4" s="54"/>
      <c r="J4" s="48"/>
    </row>
    <row r="5" spans="1:12" ht="9.75" customHeight="1" x14ac:dyDescent="0.2">
      <c r="I5" s="47"/>
    </row>
    <row r="6" spans="1:12" ht="15.75" customHeight="1" x14ac:dyDescent="0.2">
      <c r="A6" s="71"/>
      <c r="B6" s="71"/>
      <c r="C6" s="72" t="s">
        <v>0</v>
      </c>
      <c r="D6" s="72"/>
      <c r="E6" s="72"/>
      <c r="F6" s="72"/>
      <c r="G6" s="72"/>
      <c r="H6" s="46"/>
    </row>
    <row r="7" spans="1:12" ht="33" customHeight="1" x14ac:dyDescent="0.2">
      <c r="B7" s="73" t="s">
        <v>74</v>
      </c>
      <c r="C7" s="74"/>
      <c r="D7" s="74"/>
      <c r="E7" s="74"/>
      <c r="F7" s="74"/>
      <c r="G7" s="74"/>
      <c r="H7" s="74"/>
    </row>
    <row r="8" spans="1:12" x14ac:dyDescent="0.2">
      <c r="B8" s="65"/>
      <c r="C8" s="75"/>
      <c r="D8" s="75"/>
      <c r="E8" s="75"/>
      <c r="F8" s="75"/>
      <c r="G8" s="75"/>
      <c r="H8" s="46"/>
    </row>
    <row r="9" spans="1:12" ht="21" customHeight="1" x14ac:dyDescent="0.2">
      <c r="A9" s="76" t="s">
        <v>59</v>
      </c>
      <c r="B9" s="76"/>
      <c r="C9" s="76"/>
      <c r="D9" s="76"/>
      <c r="E9" s="76"/>
      <c r="F9" s="76"/>
      <c r="G9" s="76"/>
      <c r="H9" s="76"/>
    </row>
    <row r="10" spans="1:12" ht="15" customHeight="1" x14ac:dyDescent="0.2">
      <c r="A10" s="70" t="s">
        <v>1</v>
      </c>
      <c r="B10" s="77" t="s">
        <v>2</v>
      </c>
      <c r="C10" s="70" t="s">
        <v>3</v>
      </c>
      <c r="D10" s="78" t="s">
        <v>4</v>
      </c>
      <c r="E10" s="78"/>
      <c r="F10" s="78"/>
      <c r="G10" s="78"/>
      <c r="H10" s="70" t="s">
        <v>5</v>
      </c>
      <c r="J10" s="67" t="s">
        <v>6</v>
      </c>
    </row>
    <row r="11" spans="1:12" x14ac:dyDescent="0.2">
      <c r="A11" s="70"/>
      <c r="B11" s="77"/>
      <c r="C11" s="70"/>
      <c r="D11" s="70" t="s">
        <v>7</v>
      </c>
      <c r="E11" s="70" t="s">
        <v>8</v>
      </c>
      <c r="F11" s="70" t="s">
        <v>40</v>
      </c>
      <c r="G11" s="70" t="s">
        <v>9</v>
      </c>
      <c r="H11" s="70"/>
      <c r="J11" s="68"/>
      <c r="L11" s="5"/>
    </row>
    <row r="12" spans="1:12" ht="12" customHeight="1" x14ac:dyDescent="0.2">
      <c r="A12" s="70"/>
      <c r="B12" s="77"/>
      <c r="C12" s="70"/>
      <c r="D12" s="70"/>
      <c r="E12" s="70"/>
      <c r="F12" s="70"/>
      <c r="G12" s="70"/>
      <c r="H12" s="70"/>
      <c r="J12" s="68"/>
      <c r="L12" s="5"/>
    </row>
    <row r="13" spans="1:12" ht="4.5" customHeight="1" x14ac:dyDescent="0.2">
      <c r="A13" s="70"/>
      <c r="B13" s="77"/>
      <c r="C13" s="70"/>
      <c r="D13" s="70"/>
      <c r="E13" s="70"/>
      <c r="F13" s="70"/>
      <c r="G13" s="70"/>
      <c r="H13" s="70"/>
      <c r="J13" s="69"/>
      <c r="L13" s="5"/>
    </row>
    <row r="14" spans="1:12" ht="13.5" customHeight="1" x14ac:dyDescent="0.2">
      <c r="A14" s="49">
        <v>1</v>
      </c>
      <c r="B14" s="6">
        <v>2</v>
      </c>
      <c r="C14" s="49">
        <v>3</v>
      </c>
      <c r="D14" s="49">
        <v>4</v>
      </c>
      <c r="E14" s="49">
        <v>5</v>
      </c>
      <c r="F14" s="49">
        <v>6</v>
      </c>
      <c r="G14" s="49">
        <v>7</v>
      </c>
      <c r="H14" s="49">
        <v>8</v>
      </c>
      <c r="J14" s="7"/>
      <c r="L14" s="5"/>
    </row>
    <row r="15" spans="1:12" ht="19.5" customHeight="1" x14ac:dyDescent="0.2">
      <c r="A15" s="49"/>
      <c r="B15" s="85" t="s">
        <v>89</v>
      </c>
      <c r="C15" s="86"/>
      <c r="D15" s="8"/>
      <c r="E15" s="8"/>
      <c r="F15" s="8"/>
      <c r="G15" s="8"/>
      <c r="H15" s="8"/>
      <c r="I15" s="9"/>
      <c r="J15" s="9"/>
      <c r="L15" s="10"/>
    </row>
    <row r="16" spans="1:12" ht="19.5" customHeight="1" x14ac:dyDescent="0.2">
      <c r="A16" s="49">
        <v>1</v>
      </c>
      <c r="B16" s="11" t="s">
        <v>82</v>
      </c>
      <c r="C16" s="55" t="s">
        <v>50</v>
      </c>
      <c r="D16" s="12">
        <f>343553+32600</f>
        <v>376153</v>
      </c>
      <c r="E16" s="12">
        <v>1304721</v>
      </c>
      <c r="F16" s="12"/>
      <c r="G16" s="12">
        <v>0</v>
      </c>
      <c r="H16" s="13">
        <f t="shared" ref="H16:H22" si="0">D16+E16+F16+G16</f>
        <v>1680874</v>
      </c>
      <c r="I16" s="9"/>
      <c r="J16" s="9"/>
      <c r="L16" s="10"/>
    </row>
    <row r="17" spans="1:12" ht="19.5" customHeight="1" x14ac:dyDescent="0.2">
      <c r="A17" s="49">
        <v>2</v>
      </c>
      <c r="B17" s="11" t="s">
        <v>83</v>
      </c>
      <c r="C17" s="55" t="s">
        <v>76</v>
      </c>
      <c r="D17" s="12">
        <f>2325585+500584</f>
        <v>2826169</v>
      </c>
      <c r="E17" s="12">
        <v>273965</v>
      </c>
      <c r="F17" s="12"/>
      <c r="G17" s="12">
        <v>0</v>
      </c>
      <c r="H17" s="13">
        <f t="shared" si="0"/>
        <v>3100134</v>
      </c>
      <c r="I17" s="9"/>
      <c r="J17" s="9"/>
      <c r="L17" s="10"/>
    </row>
    <row r="18" spans="1:12" ht="28.5" customHeight="1" x14ac:dyDescent="0.2">
      <c r="A18" s="49">
        <v>3</v>
      </c>
      <c r="B18" s="11" t="s">
        <v>84</v>
      </c>
      <c r="C18" s="58" t="s">
        <v>52</v>
      </c>
      <c r="D18" s="12">
        <v>5188</v>
      </c>
      <c r="E18" s="12">
        <v>6663743</v>
      </c>
      <c r="F18" s="12">
        <v>22060482</v>
      </c>
      <c r="G18" s="12">
        <v>0</v>
      </c>
      <c r="H18" s="13">
        <f t="shared" si="0"/>
        <v>28729413</v>
      </c>
      <c r="I18" s="9"/>
      <c r="J18" s="9"/>
      <c r="L18" s="10"/>
    </row>
    <row r="19" spans="1:12" ht="18" customHeight="1" x14ac:dyDescent="0.2">
      <c r="A19" s="49">
        <v>4</v>
      </c>
      <c r="B19" s="56" t="s">
        <v>85</v>
      </c>
      <c r="C19" s="58" t="s">
        <v>10</v>
      </c>
      <c r="D19" s="12">
        <v>0</v>
      </c>
      <c r="E19" s="12">
        <v>1811883</v>
      </c>
      <c r="F19" s="12">
        <v>2108465</v>
      </c>
      <c r="G19" s="12">
        <v>0</v>
      </c>
      <c r="H19" s="13">
        <f t="shared" si="0"/>
        <v>3920348</v>
      </c>
      <c r="I19" s="9"/>
      <c r="J19" s="9"/>
      <c r="L19" s="10"/>
    </row>
    <row r="20" spans="1:12" ht="29.25" customHeight="1" x14ac:dyDescent="0.2">
      <c r="A20" s="49">
        <v>5</v>
      </c>
      <c r="B20" s="57" t="s">
        <v>86</v>
      </c>
      <c r="C20" s="58" t="s">
        <v>61</v>
      </c>
      <c r="D20" s="12">
        <f>1253+476</f>
        <v>1729</v>
      </c>
      <c r="E20" s="12">
        <v>174009</v>
      </c>
      <c r="F20" s="12">
        <v>187625</v>
      </c>
      <c r="G20" s="12">
        <v>0</v>
      </c>
      <c r="H20" s="13">
        <f t="shared" si="0"/>
        <v>363363</v>
      </c>
      <c r="I20" s="9"/>
      <c r="J20" s="9"/>
      <c r="L20" s="10"/>
    </row>
    <row r="21" spans="1:12" ht="18.75" customHeight="1" x14ac:dyDescent="0.2">
      <c r="A21" s="49">
        <v>6</v>
      </c>
      <c r="B21" s="57" t="s">
        <v>87</v>
      </c>
      <c r="C21" s="58" t="s">
        <v>62</v>
      </c>
      <c r="D21" s="14">
        <v>0</v>
      </c>
      <c r="E21" s="14">
        <v>193865</v>
      </c>
      <c r="F21" s="14">
        <v>0</v>
      </c>
      <c r="G21" s="59">
        <v>0</v>
      </c>
      <c r="H21" s="15">
        <f>D21+E21+F21+G21</f>
        <v>193865</v>
      </c>
      <c r="I21" s="9"/>
      <c r="J21" s="9"/>
      <c r="L21" s="10"/>
    </row>
    <row r="22" spans="1:12" ht="18.75" customHeight="1" x14ac:dyDescent="0.2">
      <c r="A22" s="49">
        <v>8</v>
      </c>
      <c r="B22" s="60" t="s">
        <v>88</v>
      </c>
      <c r="C22" s="58" t="s">
        <v>64</v>
      </c>
      <c r="D22" s="14">
        <v>45191</v>
      </c>
      <c r="E22" s="14">
        <v>1756836</v>
      </c>
      <c r="F22" s="14">
        <v>750499</v>
      </c>
      <c r="G22" s="59">
        <v>0</v>
      </c>
      <c r="H22" s="15">
        <f t="shared" si="0"/>
        <v>2552526</v>
      </c>
      <c r="I22" s="9"/>
      <c r="J22" s="9"/>
      <c r="L22" s="10"/>
    </row>
    <row r="23" spans="1:12" ht="18.75" customHeight="1" x14ac:dyDescent="0.2">
      <c r="A23" s="16"/>
      <c r="B23" s="17"/>
      <c r="C23" s="18" t="s">
        <v>51</v>
      </c>
      <c r="D23" s="19">
        <f>SUM(D16:D22)</f>
        <v>3254430</v>
      </c>
      <c r="E23" s="19">
        <f>SUM(E16:E22)</f>
        <v>12179022</v>
      </c>
      <c r="F23" s="19">
        <f>SUM(F16:F22)</f>
        <v>25107071</v>
      </c>
      <c r="G23" s="20">
        <f>SUM(G16:G22)</f>
        <v>0</v>
      </c>
      <c r="H23" s="15">
        <f>SUM(H16:H22)</f>
        <v>40540523</v>
      </c>
      <c r="I23" s="9"/>
      <c r="J23" s="9"/>
      <c r="L23" s="10"/>
    </row>
    <row r="24" spans="1:12" s="24" customFormat="1" ht="18.75" customHeight="1" x14ac:dyDescent="0.2">
      <c r="A24" s="21"/>
      <c r="B24" s="17"/>
      <c r="C24" s="22" t="s">
        <v>11</v>
      </c>
      <c r="D24" s="15">
        <f>D23</f>
        <v>3254430</v>
      </c>
      <c r="E24" s="15">
        <f>E23</f>
        <v>12179022</v>
      </c>
      <c r="F24" s="15">
        <f>F23</f>
        <v>25107071</v>
      </c>
      <c r="G24" s="15">
        <f>G23</f>
        <v>0</v>
      </c>
      <c r="H24" s="15">
        <f>H23</f>
        <v>40540523</v>
      </c>
      <c r="I24" s="23" t="e">
        <f>#REF!+#REF!+#REF!</f>
        <v>#REF!</v>
      </c>
      <c r="J24" s="23" t="e">
        <f>#REF!+#REF!+#REF!</f>
        <v>#REF!</v>
      </c>
    </row>
    <row r="25" spans="1:12" s="24" customFormat="1" ht="18" customHeight="1" x14ac:dyDescent="0.2">
      <c r="A25" s="49"/>
      <c r="B25" s="25"/>
      <c r="C25" s="26" t="s">
        <v>12</v>
      </c>
      <c r="D25" s="13"/>
      <c r="E25" s="8"/>
      <c r="F25" s="8"/>
      <c r="G25" s="8"/>
      <c r="H25" s="8"/>
      <c r="I25" s="27"/>
      <c r="J25" s="23"/>
    </row>
    <row r="26" spans="1:12" s="24" customFormat="1" ht="18" customHeight="1" x14ac:dyDescent="0.2">
      <c r="A26" s="49">
        <v>9</v>
      </c>
      <c r="B26" s="11" t="s">
        <v>13</v>
      </c>
      <c r="C26" s="61" t="s">
        <v>14</v>
      </c>
      <c r="D26" s="12">
        <v>1712354</v>
      </c>
      <c r="E26" s="12">
        <v>0</v>
      </c>
      <c r="F26" s="12">
        <v>0</v>
      </c>
      <c r="G26" s="12">
        <v>0</v>
      </c>
      <c r="H26" s="12">
        <f>SUM(D26:G26)</f>
        <v>1712354</v>
      </c>
      <c r="I26" s="27"/>
      <c r="J26" s="23"/>
    </row>
    <row r="27" spans="1:12" s="24" customFormat="1" ht="18" customHeight="1" x14ac:dyDescent="0.2">
      <c r="A27" s="49"/>
      <c r="B27" s="11"/>
      <c r="C27" s="28" t="s">
        <v>15</v>
      </c>
      <c r="D27" s="13">
        <f>D26</f>
        <v>1712354</v>
      </c>
      <c r="E27" s="13">
        <f>E26</f>
        <v>0</v>
      </c>
      <c r="F27" s="13">
        <f>F26</f>
        <v>0</v>
      </c>
      <c r="G27" s="13">
        <f>G26</f>
        <v>0</v>
      </c>
      <c r="H27" s="13">
        <f>H26</f>
        <v>1712354</v>
      </c>
      <c r="I27" s="27"/>
      <c r="J27" s="23"/>
    </row>
    <row r="28" spans="1:12" s="24" customFormat="1" ht="18" customHeight="1" x14ac:dyDescent="0.2">
      <c r="A28" s="49"/>
      <c r="B28" s="11"/>
      <c r="C28" s="28" t="s">
        <v>16</v>
      </c>
      <c r="D28" s="13">
        <f>D24+D27</f>
        <v>4966784</v>
      </c>
      <c r="E28" s="13">
        <f>E24+E27</f>
        <v>12179022</v>
      </c>
      <c r="F28" s="13">
        <f>F24+F27</f>
        <v>25107071</v>
      </c>
      <c r="G28" s="13">
        <f>G24+G27</f>
        <v>0</v>
      </c>
      <c r="H28" s="13">
        <f>H24+H27</f>
        <v>42252877</v>
      </c>
      <c r="I28" s="27"/>
      <c r="J28" s="23"/>
    </row>
    <row r="29" spans="1:12" ht="18" customHeight="1" x14ac:dyDescent="0.2">
      <c r="A29" s="49"/>
      <c r="B29" s="25"/>
      <c r="C29" s="26" t="s">
        <v>17</v>
      </c>
      <c r="D29" s="13"/>
      <c r="E29" s="8"/>
      <c r="F29" s="8"/>
      <c r="G29" s="8"/>
      <c r="H29" s="8"/>
      <c r="J29" s="29"/>
      <c r="L29" s="5"/>
    </row>
    <row r="30" spans="1:12" ht="33" customHeight="1" x14ac:dyDescent="0.2">
      <c r="A30" s="49">
        <v>10</v>
      </c>
      <c r="B30" s="30" t="s">
        <v>55</v>
      </c>
      <c r="C30" s="31" t="s">
        <v>18</v>
      </c>
      <c r="D30" s="12">
        <f>D28*0.039</f>
        <v>193704.576</v>
      </c>
      <c r="E30" s="12">
        <f>E28*0.039</f>
        <v>474981.85800000001</v>
      </c>
      <c r="F30" s="12">
        <v>0</v>
      </c>
      <c r="G30" s="12">
        <f>G28*0.039</f>
        <v>0</v>
      </c>
      <c r="H30" s="12">
        <f>SUM(D30:G30)</f>
        <v>668686.43400000001</v>
      </c>
      <c r="J30" s="29"/>
      <c r="L30" s="5"/>
    </row>
    <row r="31" spans="1:12" ht="15.75" customHeight="1" x14ac:dyDescent="0.2">
      <c r="A31" s="49"/>
      <c r="B31" s="11"/>
      <c r="C31" s="28" t="s">
        <v>19</v>
      </c>
      <c r="D31" s="13">
        <f>D30</f>
        <v>193704.576</v>
      </c>
      <c r="E31" s="13">
        <f>E30</f>
        <v>474981.85800000001</v>
      </c>
      <c r="F31" s="13">
        <f>F30</f>
        <v>0</v>
      </c>
      <c r="G31" s="13">
        <f>G30</f>
        <v>0</v>
      </c>
      <c r="H31" s="13">
        <f>H30</f>
        <v>668686.43400000001</v>
      </c>
      <c r="J31" s="29"/>
      <c r="L31" s="5"/>
    </row>
    <row r="32" spans="1:12" ht="15.75" customHeight="1" x14ac:dyDescent="0.2">
      <c r="A32" s="49"/>
      <c r="B32" s="11"/>
      <c r="C32" s="28" t="s">
        <v>20</v>
      </c>
      <c r="D32" s="13">
        <f>D28+D31</f>
        <v>5160488.5760000004</v>
      </c>
      <c r="E32" s="13">
        <f>E28+E31</f>
        <v>12654003.857999999</v>
      </c>
      <c r="F32" s="13">
        <f>F28+F31</f>
        <v>25107071</v>
      </c>
      <c r="G32" s="13">
        <f>G28+G31</f>
        <v>0</v>
      </c>
      <c r="H32" s="13">
        <f>H28+H31</f>
        <v>42921563.434</v>
      </c>
      <c r="J32" s="29"/>
      <c r="L32" s="5"/>
    </row>
    <row r="33" spans="1:12" ht="15.75" customHeight="1" x14ac:dyDescent="0.2">
      <c r="A33" s="49"/>
      <c r="B33" s="11"/>
      <c r="C33" s="26" t="s">
        <v>21</v>
      </c>
      <c r="D33" s="12"/>
      <c r="E33" s="32"/>
      <c r="F33" s="32"/>
      <c r="G33" s="32"/>
      <c r="H33" s="32"/>
      <c r="J33" s="29"/>
      <c r="L33" s="5"/>
    </row>
    <row r="34" spans="1:12" ht="32.25" customHeight="1" x14ac:dyDescent="0.2">
      <c r="A34" s="49">
        <v>11</v>
      </c>
      <c r="B34" s="17" t="s">
        <v>90</v>
      </c>
      <c r="C34" s="62" t="s">
        <v>53</v>
      </c>
      <c r="D34" s="33">
        <v>0</v>
      </c>
      <c r="E34" s="33">
        <v>0</v>
      </c>
      <c r="F34" s="33">
        <v>0</v>
      </c>
      <c r="G34" s="14">
        <v>1546346</v>
      </c>
      <c r="H34" s="15">
        <f>G34</f>
        <v>1546346</v>
      </c>
      <c r="J34" s="29"/>
      <c r="L34" s="5"/>
    </row>
    <row r="35" spans="1:12" ht="18" customHeight="1" x14ac:dyDescent="0.2">
      <c r="A35" s="49">
        <v>12</v>
      </c>
      <c r="B35" s="17" t="s">
        <v>91</v>
      </c>
      <c r="C35" s="34" t="s">
        <v>24</v>
      </c>
      <c r="D35" s="33">
        <v>0</v>
      </c>
      <c r="E35" s="33">
        <v>0</v>
      </c>
      <c r="F35" s="33">
        <v>0</v>
      </c>
      <c r="G35" s="14">
        <v>501200</v>
      </c>
      <c r="H35" s="15">
        <f t="shared" ref="H35:H37" si="1">G35</f>
        <v>501200</v>
      </c>
      <c r="J35" s="29"/>
      <c r="L35" s="5"/>
    </row>
    <row r="36" spans="1:12" ht="43.5" customHeight="1" x14ac:dyDescent="0.2">
      <c r="A36" s="49">
        <v>13</v>
      </c>
      <c r="B36" s="17" t="s">
        <v>92</v>
      </c>
      <c r="C36" s="34" t="s">
        <v>79</v>
      </c>
      <c r="D36" s="33">
        <v>0</v>
      </c>
      <c r="E36" s="33">
        <v>0</v>
      </c>
      <c r="F36" s="33">
        <v>0</v>
      </c>
      <c r="G36" s="14">
        <v>327981</v>
      </c>
      <c r="H36" s="15">
        <f t="shared" si="1"/>
        <v>327981</v>
      </c>
      <c r="J36" s="29"/>
      <c r="L36" s="5"/>
    </row>
    <row r="37" spans="1:12" ht="29.25" customHeight="1" x14ac:dyDescent="0.2">
      <c r="A37" s="49">
        <v>14</v>
      </c>
      <c r="B37" s="17" t="s">
        <v>93</v>
      </c>
      <c r="C37" s="58" t="s">
        <v>80</v>
      </c>
      <c r="D37" s="33">
        <v>0</v>
      </c>
      <c r="E37" s="33">
        <v>0</v>
      </c>
      <c r="F37" s="33">
        <v>0</v>
      </c>
      <c r="G37" s="14">
        <v>151650</v>
      </c>
      <c r="H37" s="15">
        <f t="shared" si="1"/>
        <v>151650</v>
      </c>
      <c r="J37" s="29"/>
      <c r="L37" s="5"/>
    </row>
    <row r="38" spans="1:12" ht="17.25" customHeight="1" x14ac:dyDescent="0.2">
      <c r="A38" s="49">
        <v>15</v>
      </c>
      <c r="B38" s="30" t="s">
        <v>26</v>
      </c>
      <c r="C38" s="35" t="s">
        <v>27</v>
      </c>
      <c r="D38" s="12">
        <f>D32*0.00756</f>
        <v>39013.293634560003</v>
      </c>
      <c r="E38" s="12">
        <f>E32*0.00756</f>
        <v>95664.269166479993</v>
      </c>
      <c r="F38" s="12">
        <v>0</v>
      </c>
      <c r="G38" s="12">
        <v>0</v>
      </c>
      <c r="H38" s="13">
        <f>D38+E38</f>
        <v>134677.56280104001</v>
      </c>
      <c r="I38" s="36" t="e">
        <f>(#REF!+I30)*0.00756</f>
        <v>#REF!</v>
      </c>
      <c r="J38" s="36"/>
      <c r="L38" s="5"/>
    </row>
    <row r="39" spans="1:12" ht="16.5" customHeight="1" x14ac:dyDescent="0.2">
      <c r="A39" s="49"/>
      <c r="B39" s="11"/>
      <c r="C39" s="28" t="s">
        <v>28</v>
      </c>
      <c r="D39" s="13">
        <f>SUM(D34:D38)</f>
        <v>39013.293634560003</v>
      </c>
      <c r="E39" s="13">
        <f>SUM(E34:E38)</f>
        <v>95664.269166479993</v>
      </c>
      <c r="F39" s="13">
        <f>SUM(F34:F38)</f>
        <v>0</v>
      </c>
      <c r="G39" s="13">
        <f>SUM(G34:G38)</f>
        <v>2527177</v>
      </c>
      <c r="H39" s="13">
        <f>SUM(H34:H38)</f>
        <v>2661854.5628010398</v>
      </c>
      <c r="I39" s="23" t="e">
        <f>I30+I38</f>
        <v>#REF!</v>
      </c>
      <c r="J39" s="23">
        <f>J30+J38</f>
        <v>0</v>
      </c>
      <c r="L39" s="5"/>
    </row>
    <row r="40" spans="1:12" ht="16.5" customHeight="1" x14ac:dyDescent="0.2">
      <c r="A40" s="49"/>
      <c r="B40" s="37"/>
      <c r="C40" s="28" t="s">
        <v>29</v>
      </c>
      <c r="D40" s="13">
        <f>D32+D39</f>
        <v>5199501.8696345603</v>
      </c>
      <c r="E40" s="13">
        <f>E32+E39</f>
        <v>12749668.12716648</v>
      </c>
      <c r="F40" s="13">
        <f>F32+F39</f>
        <v>25107071</v>
      </c>
      <c r="G40" s="13">
        <f>G32+G39</f>
        <v>2527177</v>
      </c>
      <c r="H40" s="13">
        <f>H32+H39</f>
        <v>45583417.996801041</v>
      </c>
      <c r="I40" s="23" t="e">
        <f>#REF!+I39</f>
        <v>#REF!</v>
      </c>
      <c r="J40" s="23" t="e">
        <f>#REF!+J39</f>
        <v>#REF!</v>
      </c>
      <c r="L40" s="5"/>
    </row>
    <row r="41" spans="1:12" ht="16.5" customHeight="1" x14ac:dyDescent="0.2">
      <c r="A41" s="49"/>
      <c r="B41" s="11"/>
      <c r="C41" s="26" t="s">
        <v>30</v>
      </c>
      <c r="D41" s="32"/>
      <c r="E41" s="32"/>
      <c r="F41" s="32"/>
      <c r="G41" s="32"/>
      <c r="H41" s="32"/>
      <c r="I41" s="23"/>
      <c r="J41" s="23"/>
      <c r="L41" s="5"/>
    </row>
    <row r="42" spans="1:12" ht="23.25" customHeight="1" x14ac:dyDescent="0.2">
      <c r="A42" s="49">
        <v>16</v>
      </c>
      <c r="B42" s="30" t="s">
        <v>31</v>
      </c>
      <c r="C42" s="35" t="s">
        <v>32</v>
      </c>
      <c r="D42" s="12">
        <f>D40*0.0214</f>
        <v>111269.34001017959</v>
      </c>
      <c r="E42" s="12">
        <f>E40*0.0214</f>
        <v>272842.89792136266</v>
      </c>
      <c r="F42" s="12">
        <f>F40*0.0214</f>
        <v>537291.31939999992</v>
      </c>
      <c r="G42" s="12">
        <f>G40*0.00214</f>
        <v>5408.1587799999998</v>
      </c>
      <c r="H42" s="12">
        <f>D42+E42+F42+G42</f>
        <v>926811.71611154219</v>
      </c>
      <c r="I42" s="23"/>
      <c r="J42" s="23"/>
      <c r="L42" s="5"/>
    </row>
    <row r="43" spans="1:12" ht="16.5" customHeight="1" x14ac:dyDescent="0.2">
      <c r="A43" s="49"/>
      <c r="B43" s="30"/>
      <c r="C43" s="28" t="s">
        <v>33</v>
      </c>
      <c r="D43" s="13">
        <f>D42</f>
        <v>111269.34001017959</v>
      </c>
      <c r="E43" s="13">
        <f>E42</f>
        <v>272842.89792136266</v>
      </c>
      <c r="F43" s="13">
        <f>F38+F42</f>
        <v>537291.31939999992</v>
      </c>
      <c r="G43" s="13">
        <f>G38+G42</f>
        <v>5408.1587799999998</v>
      </c>
      <c r="H43" s="13">
        <f>H42</f>
        <v>926811.71611154219</v>
      </c>
      <c r="I43" s="23"/>
      <c r="J43" s="23"/>
      <c r="L43" s="5"/>
    </row>
    <row r="44" spans="1:12" ht="16.5" customHeight="1" x14ac:dyDescent="0.2">
      <c r="A44" s="49"/>
      <c r="B44" s="50"/>
      <c r="C44" s="28" t="s">
        <v>34</v>
      </c>
      <c r="D44" s="13">
        <f>D40+D43</f>
        <v>5310771.2096447395</v>
      </c>
      <c r="E44" s="13">
        <f>E40+E43</f>
        <v>13022511.025087843</v>
      </c>
      <c r="F44" s="13">
        <f>F40+F43</f>
        <v>25644362.319400001</v>
      </c>
      <c r="G44" s="13">
        <f>G40+G43</f>
        <v>2532585.1587800002</v>
      </c>
      <c r="H44" s="13">
        <f>H40+H43</f>
        <v>46510229.712912582</v>
      </c>
      <c r="I44" s="23"/>
      <c r="J44" s="23"/>
      <c r="L44" s="5"/>
    </row>
    <row r="45" spans="1:12" ht="16.5" customHeight="1" x14ac:dyDescent="0.2">
      <c r="A45" s="49"/>
      <c r="B45" s="11"/>
      <c r="C45" s="26" t="s">
        <v>56</v>
      </c>
      <c r="D45" s="12"/>
      <c r="E45" s="32"/>
      <c r="F45" s="32"/>
      <c r="G45" s="32"/>
      <c r="H45" s="32"/>
      <c r="I45" s="27"/>
      <c r="J45" s="27"/>
      <c r="L45" s="5"/>
    </row>
    <row r="46" spans="1:12" ht="28.5" customHeight="1" x14ac:dyDescent="0.2">
      <c r="A46" s="49">
        <v>17</v>
      </c>
      <c r="B46" s="30"/>
      <c r="C46" s="35" t="s">
        <v>94</v>
      </c>
      <c r="D46" s="12">
        <v>0</v>
      </c>
      <c r="E46" s="12">
        <v>0</v>
      </c>
      <c r="F46" s="12">
        <v>0</v>
      </c>
      <c r="G46" s="12">
        <f>5100000/1.2</f>
        <v>4250000</v>
      </c>
      <c r="H46" s="12">
        <f>SUM(D46:G46)</f>
        <v>4250000</v>
      </c>
      <c r="I46" s="27"/>
      <c r="J46" s="27"/>
      <c r="L46" s="5"/>
    </row>
    <row r="47" spans="1:12" ht="16.5" customHeight="1" x14ac:dyDescent="0.2">
      <c r="A47" s="49"/>
      <c r="B47" s="11"/>
      <c r="C47" s="28" t="s">
        <v>57</v>
      </c>
      <c r="D47" s="13">
        <f>D46</f>
        <v>0</v>
      </c>
      <c r="E47" s="13">
        <f>E46</f>
        <v>0</v>
      </c>
      <c r="F47" s="13">
        <f>F41+F46</f>
        <v>0</v>
      </c>
      <c r="G47" s="13">
        <f>G46</f>
        <v>4250000</v>
      </c>
      <c r="H47" s="13">
        <f>SUM(D47:G47)</f>
        <v>4250000</v>
      </c>
      <c r="I47" s="27"/>
      <c r="J47" s="27"/>
      <c r="L47" s="5"/>
    </row>
    <row r="48" spans="1:12" ht="16.5" customHeight="1" x14ac:dyDescent="0.2">
      <c r="A48" s="49"/>
      <c r="B48" s="37"/>
      <c r="C48" s="28" t="s">
        <v>58</v>
      </c>
      <c r="D48" s="13">
        <f>D44+D47</f>
        <v>5310771.2096447395</v>
      </c>
      <c r="E48" s="13">
        <f>E44+E47</f>
        <v>13022511.025087843</v>
      </c>
      <c r="F48" s="13">
        <f>F44+F47</f>
        <v>25644362.319400001</v>
      </c>
      <c r="G48" s="13">
        <f>G44+G47</f>
        <v>6782585.1587800002</v>
      </c>
      <c r="H48" s="13">
        <f>H44+H47</f>
        <v>50760229.712912582</v>
      </c>
      <c r="I48" s="27"/>
      <c r="J48" s="27"/>
      <c r="L48" s="5"/>
    </row>
    <row r="49" spans="1:8" ht="16.5" customHeight="1" x14ac:dyDescent="0.2">
      <c r="A49" s="49">
        <v>18</v>
      </c>
      <c r="B49" s="30"/>
      <c r="C49" s="38" t="s">
        <v>38</v>
      </c>
      <c r="D49" s="13">
        <f>D48*0.03</f>
        <v>159323.13628934219</v>
      </c>
      <c r="E49" s="13">
        <f>E48*0.03</f>
        <v>390675.33075263526</v>
      </c>
      <c r="F49" s="13">
        <f>F48*0.03</f>
        <v>769330.86958199996</v>
      </c>
      <c r="G49" s="13">
        <f>G48*0.03</f>
        <v>203477.5547634</v>
      </c>
      <c r="H49" s="13">
        <f>H48*0.03</f>
        <v>1522806.8913873774</v>
      </c>
    </row>
    <row r="50" spans="1:8" ht="16.5" customHeight="1" x14ac:dyDescent="0.2">
      <c r="A50" s="16"/>
      <c r="B50" s="17"/>
      <c r="C50" s="22" t="s">
        <v>35</v>
      </c>
      <c r="D50" s="15">
        <f>D44+D49</f>
        <v>5470094.3459340818</v>
      </c>
      <c r="E50" s="15">
        <f>E44+E49</f>
        <v>13413186.355840478</v>
      </c>
      <c r="F50" s="15">
        <f>F44+F49</f>
        <v>26413693.188982002</v>
      </c>
      <c r="G50" s="15">
        <f>G48+G49</f>
        <v>6986062.7135434002</v>
      </c>
      <c r="H50" s="15">
        <f>H48+H49</f>
        <v>52283036.604299963</v>
      </c>
    </row>
    <row r="51" spans="1:8" ht="16.5" customHeight="1" x14ac:dyDescent="0.2">
      <c r="A51" s="39"/>
      <c r="B51" s="40"/>
      <c r="C51" s="41" t="s">
        <v>36</v>
      </c>
      <c r="D51" s="44">
        <f>D50*0.2</f>
        <v>1094018.8691868165</v>
      </c>
      <c r="E51" s="44">
        <f>E50*0.2</f>
        <v>2682637.271168096</v>
      </c>
      <c r="F51" s="44">
        <f>F50*0.2</f>
        <v>5282738.637796401</v>
      </c>
      <c r="G51" s="44">
        <f>G50*0.2</f>
        <v>1397212.54270868</v>
      </c>
      <c r="H51" s="44">
        <f>H50*0.2</f>
        <v>10456607.320859993</v>
      </c>
    </row>
    <row r="52" spans="1:8" ht="16.5" customHeight="1" x14ac:dyDescent="0.2">
      <c r="A52" s="39"/>
      <c r="B52" s="42"/>
      <c r="C52" s="43" t="s">
        <v>37</v>
      </c>
      <c r="D52" s="45">
        <f>D50+D51</f>
        <v>6564113.2151208986</v>
      </c>
      <c r="E52" s="45">
        <f>E50+E51</f>
        <v>16095823.627008574</v>
      </c>
      <c r="F52" s="45">
        <f>F50+F51</f>
        <v>31696431.826778404</v>
      </c>
      <c r="G52" s="45">
        <f>G50+G51</f>
        <v>8383275.2562520802</v>
      </c>
      <c r="H52" s="45">
        <f>H50+H51</f>
        <v>62739643.925159954</v>
      </c>
    </row>
  </sheetData>
  <mergeCells count="22">
    <mergeCell ref="D1:J1"/>
    <mergeCell ref="B2:C2"/>
    <mergeCell ref="D2:H3"/>
    <mergeCell ref="B3:C3"/>
    <mergeCell ref="B4:C4"/>
    <mergeCell ref="D4:H4"/>
    <mergeCell ref="B15:C15"/>
    <mergeCell ref="A6:B6"/>
    <mergeCell ref="C6:G6"/>
    <mergeCell ref="B7:H7"/>
    <mergeCell ref="C8:G8"/>
    <mergeCell ref="A9:H9"/>
    <mergeCell ref="A10:A13"/>
    <mergeCell ref="B10:B13"/>
    <mergeCell ref="C10:C13"/>
    <mergeCell ref="D10:G10"/>
    <mergeCell ref="H10:H13"/>
    <mergeCell ref="J10:J13"/>
    <mergeCell ref="D11:D13"/>
    <mergeCell ref="E11:E13"/>
    <mergeCell ref="F11:F13"/>
    <mergeCell ref="G11:G13"/>
  </mergeCells>
  <pageMargins left="0.23622047244094491" right="0.23622047244094491" top="0.35433070866141736" bottom="0.19685039370078741" header="0.11811023622047245" footer="0.11811023622047245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 затрат</vt:lpstr>
      <vt:lpstr>ССРСС 1 этап</vt:lpstr>
      <vt:lpstr>ССРСС 2 этап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Пользователь</cp:lastModifiedBy>
  <cp:lastPrinted>2022-02-18T10:50:26Z</cp:lastPrinted>
  <dcterms:created xsi:type="dcterms:W3CDTF">2020-06-26T10:12:41Z</dcterms:created>
  <dcterms:modified xsi:type="dcterms:W3CDTF">2022-02-22T11:34:54Z</dcterms:modified>
</cp:coreProperties>
</file>