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193_сметы+\ТП-193\"/>
    </mc:Choice>
  </mc:AlternateContent>
  <xr:revisionPtr revIDLastSave="0" documentId="13_ncr:1_{E8E5408D-4F29-4FBC-B567-C972BF7B1E48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193_4 квартал 2023" sheetId="6" r:id="rId1"/>
    <sheet name="Сводка ТП-193_базовые цены" sheetId="7" r:id="rId2"/>
    <sheet name="в прогнозных ценах" sheetId="9" r:id="rId3"/>
  </sheets>
  <calcPr calcId="181029"/>
</workbook>
</file>

<file path=xl/calcChain.xml><?xml version="1.0" encoding="utf-8"?>
<calcChain xmlns="http://schemas.openxmlformats.org/spreadsheetml/2006/main">
  <c r="G7" i="9" l="1"/>
  <c r="F21" i="9"/>
  <c r="D20" i="9"/>
  <c r="D19" i="9"/>
  <c r="D7" i="9"/>
  <c r="F7" i="9"/>
  <c r="E7" i="9"/>
  <c r="D6" i="9"/>
  <c r="G6" i="9" s="1"/>
  <c r="G20" i="9" s="1"/>
  <c r="F6" i="9"/>
  <c r="F20" i="9" s="1"/>
  <c r="E6" i="9"/>
  <c r="E21" i="9" s="1"/>
  <c r="G19" i="9"/>
  <c r="H7" i="9" l="1"/>
  <c r="I7" i="9" s="1"/>
  <c r="F23" i="9"/>
  <c r="G21" i="9"/>
  <c r="G22" i="9" s="1"/>
  <c r="G23" i="9" s="1"/>
  <c r="F22" i="9"/>
  <c r="D21" i="9"/>
  <c r="D22" i="9" s="1"/>
  <c r="D23" i="9" s="1"/>
  <c r="H6" i="9"/>
  <c r="I6" i="9" s="1"/>
  <c r="H19" i="9"/>
  <c r="E20" i="9"/>
  <c r="H8" i="9"/>
  <c r="E23" i="9" l="1"/>
  <c r="E22" i="9"/>
  <c r="H9" i="9"/>
  <c r="H20" i="9" l="1"/>
  <c r="I22" i="9" s="1"/>
  <c r="H23" i="9" l="1"/>
  <c r="I23" i="9" s="1"/>
  <c r="H22" i="9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<sst xmlns="http://schemas.openxmlformats.org/spreadsheetml/2006/main" count="124" uniqueCount="81">
  <si>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</si>
  <si>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</si>
  <si>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</si>
  <si>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</si>
  <si>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</si>
  <si>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</si>
  <si>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</si>
  <si>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</si>
  <si>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</si>
  <si>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</si>
  <si>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</si>
  <si>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</si>
  <si>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</si>
  <si>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</si>
  <si>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</si>
  <si>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</si>
  <si>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</si>
  <si>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</si>
  <si>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</si>
  <si>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</si>
  <si>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</si>
  <si>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</si>
  <si>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</si>
  <si>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</si>
  <si>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</si>
  <si>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</si>
  <si>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</si>
  <si>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</si>
  <si>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</si>
  <si>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</si>
  <si>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</si>
  <si>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</si>
  <si>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</si>
  <si>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</si>
  <si>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</si>
  <si>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</si>
  <si>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</si>
  <si>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</si>
  <si>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</si>
  <si>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</si>
  <si>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</si>
  <si>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</si>
  <si>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</si>
  <si>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</si>
  <si>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</si>
  <si>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(ТП-193) по адресу: ул Колхозная, дом 12а. ЗУ 39:15:130910:104</t>
  </si>
  <si>
    <t>Глава 2. Реконструкция ТП-193</t>
  </si>
  <si>
    <t>№ п/п</t>
  </si>
  <si>
    <t>Показатель</t>
  </si>
  <si>
    <t>Формула подсчёта</t>
  </si>
  <si>
    <t>ПИР</t>
  </si>
  <si>
    <t>СМР</t>
  </si>
  <si>
    <t>Оборуд.</t>
  </si>
  <si>
    <t xml:space="preserve">Прочие </t>
  </si>
  <si>
    <t>Сметная стоимость в базовых ценах 2001г</t>
  </si>
  <si>
    <t>Финансирование мероприятий инвестиционного проекта в ценах утвержденного сметного расчета</t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</si>
  <si>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</si>
  <si>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</si>
  <si>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</si>
  <si>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</si>
  <si>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t>Финансирование мероприятий инвестиционного проекта в прогнозных ценах соответствующих лет</t>
  </si>
  <si>
    <t>Примечание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</si>
  <si>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</si>
  <si>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</si>
  <si>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</si>
  <si>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</si>
  <si>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</si>
  <si>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</si>
  <si>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</si>
  <si>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</si>
  <si>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</si>
  <si>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</si>
  <si>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t>Сметная стоимость в ценах 
4 кв. 2023</t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</si>
  <si>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</si>
  <si>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r>
      <t>Ф</t>
    </r>
    <r>
      <rPr>
        <sz val="9"/>
        <rFont val="Times New Roman"/>
        <family val="1"/>
        <charset val="204"/>
      </rPr>
      <t>2028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)/100*(Кдеф2025/2024)/100*(Кдеф2026/2025)/100*(Кдеф2027/2026)/100*(Кдеф2028/2027)/100))</t>
    </r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</si>
  <si>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2024+Ф2028</t>
    </r>
  </si>
  <si>
    <t>Итого без НДС,  тыс. рублей</t>
  </si>
  <si>
    <t>Итого с НДС,  тыс.рублей</t>
  </si>
  <si>
    <t>Значение ( тыс.рублей без НДС)</t>
  </si>
  <si>
    <t>Оценка полной стоимости инвестиционного проекта в прогнозных ценах соответствующих лет, тыс. руб.</t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</si>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</sst>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/>
    </xf>
    <xf numFmtId="0" fontId="12" fillId="0" borderId="5" xfId="2" applyFont="1" applyBorder="1" applyAlignment="1">
      <alignment horizontal="center" vertical="center" wrapText="1"/>
    </xf>
    <xf numFmtId="166" fontId="12" fillId="0" borderId="2" xfId="2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/>
    <xf numFmtId="0" fontId="10" fillId="0" borderId="2" xfId="0" applyFont="1" applyBorder="1"/>
    <xf numFmtId="0" fontId="17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10" fillId="0" borderId="3" xfId="0" applyFont="1" applyBorder="1"/>
  </cellXfs>
  <cellStyles count="3">
    <cellStyle name="Обычный" xfId="0" builtinId="0"/>
    <cellStyle name="Обычный 5" xfId="2" xr:uid="{B20526F3-1356-459C-B623-A40385FD2F3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3" zoomScale="75" zoomScaleNormal="75" workbookViewId="0">
      <selection activeCell="F42" sqref="F42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3.5" customHeight="1" x14ac:dyDescent="0.2">
      <c r="A9" s="82" t="s">
        <v>42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5"/>
      <c r="C36" s="66"/>
      <c r="D36" s="67" t="s">
        <v>22</v>
      </c>
      <c r="E36" s="68"/>
      <c r="F36" s="68"/>
      <c r="G36" s="68"/>
      <c r="H36" s="68"/>
    </row>
    <row r="37" spans="1:9" ht="9" customHeight="1" x14ac:dyDescent="0.2">
      <c r="B37" s="66"/>
      <c r="C37" s="66"/>
      <c r="D37" s="68"/>
      <c r="E37" s="68"/>
      <c r="F37" s="68"/>
      <c r="G37" s="68"/>
      <c r="H37" s="68"/>
    </row>
    <row r="38" spans="1:9" ht="18" customHeight="1" x14ac:dyDescent="0.2">
      <c r="B38" s="65" t="s">
        <v>23</v>
      </c>
      <c r="C38" s="65"/>
      <c r="D38" s="69" t="s">
        <v>24</v>
      </c>
      <c r="E38" s="69"/>
      <c r="F38" s="69"/>
      <c r="G38" s="69"/>
      <c r="H38" s="69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F33" sqref="F33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3"/>
      <c r="B1" s="83"/>
      <c r="C1" s="83"/>
      <c r="D1" s="83"/>
      <c r="E1" s="83"/>
      <c r="F1" s="83"/>
      <c r="G1" s="83"/>
      <c r="H1" s="83"/>
    </row>
    <row r="2" spans="1:8" ht="15" customHeight="1" x14ac:dyDescent="0.2">
      <c r="A2" s="32"/>
      <c r="B2" s="84"/>
      <c r="C2" s="85"/>
      <c r="D2" s="84" t="s">
        <v>0</v>
      </c>
      <c r="E2" s="84"/>
      <c r="F2" s="84"/>
      <c r="G2" s="84"/>
      <c r="H2" s="84"/>
    </row>
    <row r="3" spans="1:8" ht="15" customHeight="1" x14ac:dyDescent="0.2">
      <c r="A3" s="32"/>
      <c r="B3" s="73"/>
      <c r="C3" s="74"/>
      <c r="D3" s="86" t="s">
        <v>37</v>
      </c>
      <c r="E3" s="86"/>
      <c r="F3" s="86"/>
      <c r="G3" s="86"/>
      <c r="H3" s="86"/>
    </row>
    <row r="4" spans="1:8" ht="15" customHeight="1" x14ac:dyDescent="0.2">
      <c r="A4" s="32"/>
      <c r="B4" s="73"/>
      <c r="C4" s="74"/>
      <c r="D4" s="75" t="s">
        <v>38</v>
      </c>
      <c r="E4" s="75"/>
      <c r="F4" s="75"/>
      <c r="G4" s="75"/>
      <c r="H4" s="75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8"/>
      <c r="B6" s="78"/>
      <c r="C6" s="79" t="s">
        <v>1</v>
      </c>
      <c r="D6" s="79"/>
      <c r="E6" s="79"/>
      <c r="F6" s="79"/>
      <c r="G6" s="79"/>
      <c r="H6" s="5"/>
    </row>
    <row r="7" spans="1:8" ht="18" customHeight="1" x14ac:dyDescent="0.2">
      <c r="B7" s="80" t="s">
        <v>45</v>
      </c>
      <c r="C7" s="80"/>
      <c r="D7" s="80"/>
      <c r="E7" s="80"/>
      <c r="F7" s="80"/>
      <c r="G7" s="80"/>
      <c r="H7" s="80"/>
    </row>
    <row r="8" spans="1:8" x14ac:dyDescent="0.2">
      <c r="B8" s="28"/>
      <c r="C8" s="81" t="s">
        <v>2</v>
      </c>
      <c r="D8" s="81"/>
      <c r="E8" s="81"/>
      <c r="F8" s="81"/>
      <c r="G8" s="81"/>
      <c r="H8" s="5"/>
    </row>
    <row r="9" spans="1:8" ht="12.75" customHeight="1" x14ac:dyDescent="0.2">
      <c r="A9" s="82" t="s">
        <v>41</v>
      </c>
      <c r="B9" s="82"/>
      <c r="C9" s="82"/>
      <c r="D9" s="82"/>
      <c r="E9" s="82"/>
      <c r="F9" s="82"/>
      <c r="G9" s="82"/>
      <c r="H9" s="82"/>
    </row>
    <row r="10" spans="1:8" ht="15" customHeight="1" x14ac:dyDescent="0.2">
      <c r="A10" s="70" t="s">
        <v>3</v>
      </c>
      <c r="B10" s="76" t="s">
        <v>4</v>
      </c>
      <c r="C10" s="70" t="s">
        <v>5</v>
      </c>
      <c r="D10" s="77" t="s">
        <v>39</v>
      </c>
      <c r="E10" s="77"/>
      <c r="F10" s="77"/>
      <c r="G10" s="77"/>
      <c r="H10" s="70" t="s">
        <v>40</v>
      </c>
    </row>
    <row r="11" spans="1:8" x14ac:dyDescent="0.2">
      <c r="A11" s="70"/>
      <c r="B11" s="76"/>
      <c r="C11" s="70"/>
      <c r="D11" s="70" t="s">
        <v>6</v>
      </c>
      <c r="E11" s="70" t="s">
        <v>7</v>
      </c>
      <c r="F11" s="70" t="s">
        <v>8</v>
      </c>
      <c r="G11" s="70" t="s">
        <v>9</v>
      </c>
      <c r="H11" s="70"/>
    </row>
    <row r="12" spans="1:8" ht="12" customHeight="1" x14ac:dyDescent="0.2">
      <c r="A12" s="70"/>
      <c r="B12" s="76"/>
      <c r="C12" s="70"/>
      <c r="D12" s="70"/>
      <c r="E12" s="70"/>
      <c r="F12" s="70"/>
      <c r="G12" s="70"/>
      <c r="H12" s="70"/>
    </row>
    <row r="13" spans="1:8" ht="4.5" customHeight="1" x14ac:dyDescent="0.2">
      <c r="A13" s="70"/>
      <c r="B13" s="76"/>
      <c r="C13" s="70"/>
      <c r="D13" s="70"/>
      <c r="E13" s="70"/>
      <c r="F13" s="70"/>
      <c r="G13" s="70"/>
      <c r="H13" s="70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1" t="s">
        <v>46</v>
      </c>
      <c r="C15" s="72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5"/>
      <c r="C34" s="66"/>
      <c r="D34" s="67" t="s">
        <v>22</v>
      </c>
      <c r="E34" s="68"/>
      <c r="F34" s="68"/>
      <c r="G34" s="68"/>
      <c r="H34" s="68"/>
    </row>
    <row r="35" spans="2:8" ht="9" customHeight="1" x14ac:dyDescent="0.2">
      <c r="B35" s="66"/>
      <c r="C35" s="66"/>
      <c r="D35" s="68"/>
      <c r="E35" s="68"/>
      <c r="F35" s="68"/>
      <c r="G35" s="68"/>
      <c r="H35" s="68"/>
    </row>
    <row r="36" spans="2:8" ht="18" customHeight="1" x14ac:dyDescent="0.2">
      <c r="B36" s="65" t="s">
        <v>23</v>
      </c>
      <c r="C36" s="65"/>
      <c r="D36" s="69" t="s">
        <v>24</v>
      </c>
      <c r="E36" s="69"/>
      <c r="F36" s="69"/>
      <c r="G36" s="69"/>
      <c r="H36" s="69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5E25A-1CA1-4AF0-9E29-5B6457357847}">
  <dimension ref="A3:J23"/>
  <sheetViews>
    <sheetView tabSelected="1" topLeftCell="A16" workbookViewId="0">
      <selection activeCell="D23" sqref="D23:I23"/>
    </sheetView>
  </sheetViews>
  <sheetFormatPr defaultRowHeight="15" x14ac:dyDescent="0.25"/>
  <cols>
    <col min="1" max="3" width="21.5703125" customWidth="1"/>
    <col min="4" max="9" width="14.85546875" customWidth="1"/>
    <col min="10" max="10" width="21.5703125" customWidth="1"/>
  </cols>
  <sheetData>
    <row r="3" spans="1:10" ht="15.75" x14ac:dyDescent="0.25">
      <c r="A3" s="92" t="s">
        <v>47</v>
      </c>
      <c r="B3" s="92" t="s">
        <v>48</v>
      </c>
      <c r="C3" s="92" t="s">
        <v>49</v>
      </c>
      <c r="D3" s="95" t="s">
        <v>78</v>
      </c>
      <c r="E3" s="96"/>
      <c r="F3" s="96"/>
      <c r="G3" s="96"/>
      <c r="H3" s="97"/>
      <c r="I3" s="98" t="s">
        <v>77</v>
      </c>
      <c r="J3" s="98" t="s">
        <v>61</v>
      </c>
    </row>
    <row r="4" spans="1:10" x14ac:dyDescent="0.25">
      <c r="A4" s="93"/>
      <c r="B4" s="93"/>
      <c r="C4" s="93"/>
      <c r="D4" s="99" t="s">
        <v>50</v>
      </c>
      <c r="E4" s="99" t="s">
        <v>51</v>
      </c>
      <c r="F4" s="101" t="s">
        <v>52</v>
      </c>
      <c r="G4" s="99" t="s">
        <v>53</v>
      </c>
      <c r="H4" s="89" t="s">
        <v>76</v>
      </c>
      <c r="I4" s="98"/>
      <c r="J4" s="98"/>
    </row>
    <row r="5" spans="1:10" x14ac:dyDescent="0.25">
      <c r="A5" s="94"/>
      <c r="B5" s="94"/>
      <c r="C5" s="94"/>
      <c r="D5" s="100"/>
      <c r="E5" s="100"/>
      <c r="F5" s="102"/>
      <c r="G5" s="100"/>
      <c r="H5" s="90"/>
      <c r="I5" s="98"/>
      <c r="J5" s="98"/>
    </row>
    <row r="6" spans="1:10" ht="69" customHeight="1" x14ac:dyDescent="0.25">
      <c r="A6" s="46">
        <v>1</v>
      </c>
      <c r="B6" s="46" t="s">
        <v>72</v>
      </c>
      <c r="C6" s="50"/>
      <c r="D6" s="48">
        <f>'Сводка ТП-193_4 квартал 2023'!G29</f>
        <v>344.03519</v>
      </c>
      <c r="E6" s="48">
        <f>'Сводка ТП-193_4 квартал 2023'!D31+'Сводка ТП-193_4 квартал 2023'!E31</f>
        <v>2304.2823955425802</v>
      </c>
      <c r="F6" s="48">
        <f>'Сводка ТП-193_4 квартал 2023'!F31</f>
        <v>6583.3333599999996</v>
      </c>
      <c r="G6" s="48">
        <f>'Сводка ТП-193_4 квартал 2023'!G31-D6</f>
        <v>549.98042999999984</v>
      </c>
      <c r="H6" s="51">
        <f>SUM(D6:G6)</f>
        <v>9781.6313755425799</v>
      </c>
      <c r="I6" s="52">
        <f>ROUND(H6*1.2,8)</f>
        <v>11737.95765065</v>
      </c>
      <c r="J6" s="59"/>
    </row>
    <row r="7" spans="1:10" ht="47.25" customHeight="1" x14ac:dyDescent="0.25">
      <c r="A7" s="46">
        <v>2</v>
      </c>
      <c r="B7" s="47" t="s">
        <v>54</v>
      </c>
      <c r="C7" s="47" t="s">
        <v>62</v>
      </c>
      <c r="D7" s="49">
        <f>'Сводка ТП-193_базовые цены'!G30</f>
        <v>50.988570000000003</v>
      </c>
      <c r="E7" s="49">
        <f>'Сводка ТП-193_базовые цены'!D31+'Сводка ТП-193_базовые цены'!E31</f>
        <v>114.06749883964</v>
      </c>
      <c r="F7" s="49">
        <f>'Сводка ТП-193_базовые цены'!F31</f>
        <v>1017.51675</v>
      </c>
      <c r="G7" s="49">
        <f>'Сводка ТП-193_базовые цены'!G31-'Сводка ТП-193_базовые цены'!G29</f>
        <v>15.353999999999992</v>
      </c>
      <c r="H7" s="51">
        <f>SUM(D7:G7)</f>
        <v>1197.92681883964</v>
      </c>
      <c r="I7" s="52">
        <f>ROUND(H7*1.2,8)</f>
        <v>1437.5121826100001</v>
      </c>
      <c r="J7" s="60"/>
    </row>
    <row r="8" spans="1:10" ht="15.75" x14ac:dyDescent="0.25">
      <c r="A8" s="87">
        <v>3</v>
      </c>
      <c r="B8" s="87" t="s">
        <v>55</v>
      </c>
      <c r="C8" s="61" t="s">
        <v>63</v>
      </c>
      <c r="D8" s="48">
        <v>0</v>
      </c>
      <c r="E8" s="48"/>
      <c r="F8" s="48"/>
      <c r="G8" s="48">
        <v>0</v>
      </c>
      <c r="H8" s="51">
        <f>SUM(D8:G8)</f>
        <v>0</v>
      </c>
      <c r="I8" s="52">
        <v>0</v>
      </c>
      <c r="J8" s="87" t="s">
        <v>64</v>
      </c>
    </row>
    <row r="9" spans="1:10" ht="15.75" x14ac:dyDescent="0.25">
      <c r="A9" s="88"/>
      <c r="B9" s="88"/>
      <c r="C9" s="61" t="s">
        <v>65</v>
      </c>
      <c r="D9" s="48">
        <v>0</v>
      </c>
      <c r="E9" s="48">
        <v>0</v>
      </c>
      <c r="F9" s="48">
        <v>0</v>
      </c>
      <c r="G9" s="48">
        <v>0</v>
      </c>
      <c r="H9" s="51">
        <f>SUM(D9:G9)</f>
        <v>0</v>
      </c>
      <c r="I9" s="52">
        <v>0</v>
      </c>
      <c r="J9" s="88"/>
    </row>
    <row r="10" spans="1:10" ht="15.75" x14ac:dyDescent="0.25">
      <c r="A10" s="87">
        <v>4</v>
      </c>
      <c r="B10" s="87" t="s">
        <v>66</v>
      </c>
      <c r="C10" s="55" t="s">
        <v>56</v>
      </c>
      <c r="D10" s="56">
        <v>104.93539999999999</v>
      </c>
      <c r="E10" s="56">
        <v>104.93539999999999</v>
      </c>
      <c r="F10" s="56">
        <v>104.93539999999999</v>
      </c>
      <c r="G10" s="56">
        <v>104.93539999999999</v>
      </c>
      <c r="H10" s="54"/>
      <c r="I10" s="54"/>
      <c r="J10" s="60"/>
    </row>
    <row r="11" spans="1:10" ht="15.75" x14ac:dyDescent="0.25">
      <c r="A11" s="91"/>
      <c r="B11" s="91"/>
      <c r="C11" s="55" t="s">
        <v>57</v>
      </c>
      <c r="D11" s="56">
        <v>113.87439215858623</v>
      </c>
      <c r="E11" s="56">
        <v>113.87439215858623</v>
      </c>
      <c r="F11" s="56">
        <v>113.87439215858623</v>
      </c>
      <c r="G11" s="56">
        <v>113.87439215858623</v>
      </c>
      <c r="H11" s="54"/>
      <c r="I11" s="54"/>
      <c r="J11" s="60"/>
    </row>
    <row r="12" spans="1:10" ht="15.75" x14ac:dyDescent="0.25">
      <c r="A12" s="91"/>
      <c r="B12" s="91"/>
      <c r="C12" s="55" t="s">
        <v>58</v>
      </c>
      <c r="D12" s="56">
        <v>105.89170681014039</v>
      </c>
      <c r="E12" s="56">
        <v>105.89170681014039</v>
      </c>
      <c r="F12" s="56">
        <v>105.89170681014039</v>
      </c>
      <c r="G12" s="56">
        <v>105.89170681014039</v>
      </c>
      <c r="H12" s="54"/>
      <c r="I12" s="54"/>
      <c r="J12" s="60"/>
    </row>
    <row r="13" spans="1:10" ht="15.75" x14ac:dyDescent="0.25">
      <c r="A13" s="91"/>
      <c r="B13" s="91"/>
      <c r="C13" s="55" t="s">
        <v>59</v>
      </c>
      <c r="D13" s="56">
        <v>105.30227480021095</v>
      </c>
      <c r="E13" s="56">
        <v>105.30227480021095</v>
      </c>
      <c r="F13" s="56">
        <v>105.30227480021095</v>
      </c>
      <c r="G13" s="56">
        <v>105.30227480021095</v>
      </c>
      <c r="H13" s="54"/>
      <c r="I13" s="54"/>
      <c r="J13" s="60"/>
    </row>
    <row r="14" spans="1:10" ht="15.75" x14ac:dyDescent="0.25">
      <c r="A14" s="91"/>
      <c r="B14" s="91"/>
      <c r="C14" s="55" t="s">
        <v>67</v>
      </c>
      <c r="D14" s="56">
        <v>104.79425908912773</v>
      </c>
      <c r="E14" s="56">
        <v>104.79425908912773</v>
      </c>
      <c r="F14" s="56">
        <v>104.79425908912773</v>
      </c>
      <c r="G14" s="56">
        <v>104.79425908912773</v>
      </c>
      <c r="H14" s="54"/>
      <c r="I14" s="54"/>
      <c r="J14" s="60"/>
    </row>
    <row r="15" spans="1:10" ht="15.75" x14ac:dyDescent="0.25">
      <c r="A15" s="91"/>
      <c r="B15" s="91"/>
      <c r="C15" s="55" t="s">
        <v>68</v>
      </c>
      <c r="D15" s="56">
        <v>104.79425908912773</v>
      </c>
      <c r="E15" s="56">
        <v>104.79425908912773</v>
      </c>
      <c r="F15" s="56">
        <v>104.79425908912773</v>
      </c>
      <c r="G15" s="56">
        <v>104.79425908912773</v>
      </c>
      <c r="H15" s="54"/>
      <c r="I15" s="54"/>
      <c r="J15" s="60"/>
    </row>
    <row r="16" spans="1:10" ht="15.75" x14ac:dyDescent="0.25">
      <c r="A16" s="91"/>
      <c r="B16" s="91"/>
      <c r="C16" s="55" t="s">
        <v>69</v>
      </c>
      <c r="D16" s="56">
        <v>104.79425908912773</v>
      </c>
      <c r="E16" s="56">
        <v>104.79425908912773</v>
      </c>
      <c r="F16" s="56">
        <v>104.79425908912773</v>
      </c>
      <c r="G16" s="56">
        <v>104.79425908912773</v>
      </c>
      <c r="H16" s="54"/>
      <c r="I16" s="54"/>
      <c r="J16" s="60"/>
    </row>
    <row r="17" spans="1:10" ht="15.75" x14ac:dyDescent="0.25">
      <c r="A17" s="91"/>
      <c r="B17" s="91"/>
      <c r="C17" s="55" t="s">
        <v>70</v>
      </c>
      <c r="D17" s="56">
        <v>104.79425908912773</v>
      </c>
      <c r="E17" s="56">
        <v>104.79425908912773</v>
      </c>
      <c r="F17" s="56">
        <v>104.79425908912773</v>
      </c>
      <c r="G17" s="56">
        <v>104.79425908912773</v>
      </c>
      <c r="H17" s="54"/>
      <c r="I17" s="54"/>
      <c r="J17" s="60"/>
    </row>
    <row r="18" spans="1:10" ht="15.75" x14ac:dyDescent="0.25">
      <c r="A18" s="64"/>
      <c r="B18" s="64"/>
      <c r="C18" s="55" t="s">
        <v>80</v>
      </c>
      <c r="D18" s="56">
        <v>104.79425908912773</v>
      </c>
      <c r="E18" s="56">
        <v>104.79425908912773</v>
      </c>
      <c r="F18" s="56">
        <v>104.79425908912773</v>
      </c>
      <c r="G18" s="56">
        <v>104.79425908912773</v>
      </c>
      <c r="H18" s="54"/>
      <c r="I18" s="54"/>
      <c r="J18" s="103"/>
    </row>
    <row r="19" spans="1:10" ht="35.25" customHeight="1" x14ac:dyDescent="0.25">
      <c r="A19" s="87">
        <v>5</v>
      </c>
      <c r="B19" s="87" t="s">
        <v>60</v>
      </c>
      <c r="C19" s="61" t="s">
        <v>71</v>
      </c>
      <c r="D19" s="57">
        <f>D8</f>
        <v>0</v>
      </c>
      <c r="E19" s="57"/>
      <c r="F19" s="57"/>
      <c r="G19" s="57">
        <f>G8</f>
        <v>0</v>
      </c>
      <c r="H19" s="51">
        <f>SUM(D19:G19)</f>
        <v>0</v>
      </c>
      <c r="I19" s="52"/>
      <c r="J19" s="87" t="s">
        <v>64</v>
      </c>
    </row>
    <row r="20" spans="1:10" ht="46.5" customHeight="1" x14ac:dyDescent="0.25">
      <c r="A20" s="88"/>
      <c r="B20" s="88"/>
      <c r="C20" s="61" t="s">
        <v>73</v>
      </c>
      <c r="D20" s="57">
        <f>ROUND(D9*(100+D13)/200,8)</f>
        <v>0</v>
      </c>
      <c r="E20" s="57">
        <f>ROUND(E9*(100+E13)/200,8)</f>
        <v>0</v>
      </c>
      <c r="F20" s="57">
        <f t="shared" ref="F20:G20" si="0">ROUND(F9*(100+F13)/200,8)</f>
        <v>0</v>
      </c>
      <c r="G20" s="57">
        <f t="shared" si="0"/>
        <v>0</v>
      </c>
      <c r="H20" s="51">
        <f>SUM(D20:G20)</f>
        <v>0</v>
      </c>
      <c r="I20" s="52"/>
      <c r="J20" s="88"/>
    </row>
    <row r="21" spans="1:10" ht="115.5" customHeight="1" x14ac:dyDescent="0.25">
      <c r="A21" s="53"/>
      <c r="B21" s="53" t="s">
        <v>60</v>
      </c>
      <c r="C21" s="61" t="s">
        <v>74</v>
      </c>
      <c r="D21" s="57">
        <f>D6*D13/100*D14/100*D15/100*D16/100*D17/100</f>
        <v>436.90859282097847</v>
      </c>
      <c r="E21" s="57">
        <f>E6*E13/100*E14/100*E15/100*E16/100*E17/100</f>
        <v>2926.330817782512</v>
      </c>
      <c r="F21" s="57">
        <f t="shared" ref="F21:G21" si="1">F6*F13/100*F14/100*F15/100*F16/100*F17/100</f>
        <v>8360.5253125094641</v>
      </c>
      <c r="G21" s="57">
        <f t="shared" si="1"/>
        <v>698.44941080119327</v>
      </c>
      <c r="H21" s="51"/>
      <c r="I21" s="52"/>
      <c r="J21" s="53"/>
    </row>
    <row r="22" spans="1:10" ht="48" customHeight="1" x14ac:dyDescent="0.25">
      <c r="A22" s="50">
        <v>6</v>
      </c>
      <c r="B22" s="50"/>
      <c r="C22" s="62" t="s">
        <v>75</v>
      </c>
      <c r="D22" s="58">
        <f>SUM(D19:D21)</f>
        <v>436.90859282097847</v>
      </c>
      <c r="E22" s="58">
        <f t="shared" ref="E22:G22" si="2">SUM(E19:E21)</f>
        <v>2926.330817782512</v>
      </c>
      <c r="F22" s="58">
        <f t="shared" si="2"/>
        <v>8360.5253125094641</v>
      </c>
      <c r="G22" s="58">
        <f t="shared" si="2"/>
        <v>698.44941080119327</v>
      </c>
      <c r="H22" s="51">
        <f>SUM(D22:G22)</f>
        <v>12422.214133914147</v>
      </c>
      <c r="I22" s="52">
        <f>SUM(I19:I20)</f>
        <v>0</v>
      </c>
      <c r="J22" s="63"/>
    </row>
    <row r="23" spans="1:10" ht="128.25" customHeight="1" x14ac:dyDescent="0.25">
      <c r="A23" s="50">
        <v>7</v>
      </c>
      <c r="B23" s="46" t="s">
        <v>79</v>
      </c>
      <c r="C23" s="46"/>
      <c r="D23" s="48">
        <f>ROUND(D22,8)</f>
        <v>436.90859282000002</v>
      </c>
      <c r="E23" s="48">
        <f t="shared" ref="E23:G23" si="3">ROUND(E22,8)</f>
        <v>2926.33081778</v>
      </c>
      <c r="F23" s="48">
        <f t="shared" si="3"/>
        <v>8360.5253125100007</v>
      </c>
      <c r="G23" s="48">
        <f t="shared" si="3"/>
        <v>698.44941080000001</v>
      </c>
      <c r="H23" s="51">
        <f>SUM(D23:G23)</f>
        <v>12422.214133910002</v>
      </c>
      <c r="I23" s="52">
        <f>ROUND(H23*1.2,8)</f>
        <v>14906.656960689999</v>
      </c>
      <c r="J23" s="63"/>
    </row>
  </sheetData>
  <mergeCells count="19">
    <mergeCell ref="G4:G5"/>
    <mergeCell ref="A19:A20"/>
    <mergeCell ref="B19:B20"/>
    <mergeCell ref="J19:J20"/>
    <mergeCell ref="H4:H5"/>
    <mergeCell ref="A8:A9"/>
    <mergeCell ref="B8:B9"/>
    <mergeCell ref="J8:J9"/>
    <mergeCell ref="A10:A17"/>
    <mergeCell ref="B10:B17"/>
    <mergeCell ref="A3:A5"/>
    <mergeCell ref="B3:B5"/>
    <mergeCell ref="C3:C5"/>
    <mergeCell ref="D3:H3"/>
    <mergeCell ref="I3:I5"/>
    <mergeCell ref="J3:J5"/>
    <mergeCell ref="D4:D5"/>
    <mergeCell ref="E4:E5"/>
    <mergeCell ref="F4:F5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ТП-193_4 квартал 2023</vt:lpstr>
      <vt:lpstr>Сводка ТП-193_базовые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2024-03-25T08:08:35Z</dcterms:modified>
</cp:coreProperties>
</file>