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D5D2D3E7-BAE1-472B-8259-43D5E49FEF03}"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график'!$A$1:$L$56</definedName>
    <definedName name="_xlnm.Print_Area" localSheetId="9">'6.2. Паспорт фин осв ввод'!$A$1:$AC$67</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81029" calcOnSave="0"/>
</workbook>
</file>

<file path=xl/calcChain.xml><?xml version="1.0" encoding="utf-8"?>
<calcChain xmlns="http://schemas.openxmlformats.org/spreadsheetml/2006/main">
  <c r="G64" i="52" l="1"/>
  <c r="C64" i="52"/>
  <c r="C63" i="52"/>
  <c r="B49" i="52" l="1"/>
  <c r="F75" i="52"/>
  <c r="G75" i="52" s="1"/>
  <c r="H75" i="52" s="1"/>
  <c r="I75" i="52" s="1"/>
  <c r="J75" i="52" s="1"/>
  <c r="K75" i="52" s="1"/>
  <c r="L75" i="52" s="1"/>
  <c r="M75" i="52" s="1"/>
  <c r="N75" i="52" s="1"/>
  <c r="E75" i="52"/>
  <c r="B25" i="53"/>
  <c r="M27" i="15"/>
  <c r="Q27" i="15"/>
  <c r="U27" i="15"/>
  <c r="Y27" i="15"/>
  <c r="X55" i="15"/>
  <c r="X56" i="15"/>
  <c r="X57" i="15"/>
  <c r="X58" i="15"/>
  <c r="T24" i="15"/>
  <c r="E83" i="52" s="1"/>
  <c r="P24" i="15"/>
  <c r="P27" i="15" s="1"/>
  <c r="X30" i="15"/>
  <c r="X24" i="15" s="1"/>
  <c r="T30" i="15"/>
  <c r="P30" i="15"/>
  <c r="C30" i="15"/>
  <c r="B25" i="52" s="1"/>
  <c r="H31" i="15"/>
  <c r="H30" i="15" s="1"/>
  <c r="H24" i="15" s="1"/>
  <c r="E25" i="15"/>
  <c r="E26" i="15"/>
  <c r="E28" i="15"/>
  <c r="E29" i="15"/>
  <c r="E31" i="15"/>
  <c r="E32" i="15"/>
  <c r="E33" i="15"/>
  <c r="E34" i="15"/>
  <c r="E35" i="15"/>
  <c r="E36" i="15"/>
  <c r="E37" i="15"/>
  <c r="E38" i="15"/>
  <c r="E39" i="15"/>
  <c r="E40" i="15"/>
  <c r="E41" i="15"/>
  <c r="E42" i="15"/>
  <c r="E43" i="15"/>
  <c r="E44" i="15"/>
  <c r="E45" i="15"/>
  <c r="E46" i="15"/>
  <c r="E47" i="15"/>
  <c r="E48" i="15"/>
  <c r="E49" i="15"/>
  <c r="E50" i="15"/>
  <c r="E53" i="15"/>
  <c r="E55" i="15"/>
  <c r="E56" i="15"/>
  <c r="E57" i="15"/>
  <c r="E58" i="15"/>
  <c r="E61" i="15"/>
  <c r="E62" i="15"/>
  <c r="E63" i="15"/>
  <c r="E64" i="15"/>
  <c r="E65" i="15"/>
  <c r="E66" i="15"/>
  <c r="E67" i="15"/>
  <c r="C24" i="15"/>
  <c r="C27" i="15" s="1"/>
  <c r="E27" i="15" s="1"/>
  <c r="H27" i="15" l="1"/>
  <c r="B83" i="52"/>
  <c r="X27" i="15"/>
  <c r="F83" i="52"/>
  <c r="B29" i="52"/>
  <c r="H61" i="52" s="1"/>
  <c r="L61" i="52" s="1"/>
  <c r="B32" i="52"/>
  <c r="H62" i="52" s="1"/>
  <c r="H63" i="52"/>
  <c r="D83" i="52"/>
  <c r="T27" i="15"/>
  <c r="C49" i="7"/>
  <c r="E30" i="15"/>
  <c r="C48" i="7"/>
  <c r="G68" i="52"/>
  <c r="G78" i="52" s="1"/>
  <c r="E24" i="15"/>
  <c r="L33" i="15"/>
  <c r="L30" i="15" s="1"/>
  <c r="L24" i="15" s="1"/>
  <c r="L27" i="15" l="1"/>
  <c r="C83" i="52"/>
  <c r="C46" i="16"/>
  <c r="AC64" i="15" l="1"/>
  <c r="AB64" i="15"/>
  <c r="AC63" i="15"/>
  <c r="AB63" i="15"/>
  <c r="AC62" i="15"/>
  <c r="AB62" i="15"/>
  <c r="AC61" i="15"/>
  <c r="AB61" i="15"/>
  <c r="AC60" i="15"/>
  <c r="AC59" i="15"/>
  <c r="AC58" i="15"/>
  <c r="AB58" i="15"/>
  <c r="AC57" i="15"/>
  <c r="AB57" i="15"/>
  <c r="AC56" i="15"/>
  <c r="AB56" i="15"/>
  <c r="AC55" i="15"/>
  <c r="AB55" i="15"/>
  <c r="AC54" i="15"/>
  <c r="AC53" i="15"/>
  <c r="AB53" i="15"/>
  <c r="AC52" i="15"/>
  <c r="AB52" i="15"/>
  <c r="AC51" i="15"/>
  <c r="AB51" i="15"/>
  <c r="AC50" i="15"/>
  <c r="AB50" i="15"/>
  <c r="AC49" i="15"/>
  <c r="AB49" i="15"/>
  <c r="AC48" i="15"/>
  <c r="AB48" i="15"/>
  <c r="AC47" i="15"/>
  <c r="AB47" i="15"/>
  <c r="AC46" i="15"/>
  <c r="AB46" i="15"/>
  <c r="AC45" i="15"/>
  <c r="AB45" i="15"/>
  <c r="AC44" i="15"/>
  <c r="AB44" i="15"/>
  <c r="AC43" i="15"/>
  <c r="AB43" i="15"/>
  <c r="AC42" i="15"/>
  <c r="AB42" i="15"/>
  <c r="AC41" i="15"/>
  <c r="AB41" i="15"/>
  <c r="AC40" i="15"/>
  <c r="AB40" i="15"/>
  <c r="AC39" i="15"/>
  <c r="AB39" i="15"/>
  <c r="AC38" i="15"/>
  <c r="AB38" i="15"/>
  <c r="AC37" i="15"/>
  <c r="AB37" i="15"/>
  <c r="AC36" i="15"/>
  <c r="AB36" i="15"/>
  <c r="AC35" i="15"/>
  <c r="AB35" i="15"/>
  <c r="AC34" i="15"/>
  <c r="AB34" i="15"/>
  <c r="AC33" i="15"/>
  <c r="AB33" i="15"/>
  <c r="AC32" i="15"/>
  <c r="AB32" i="15"/>
  <c r="AC31" i="15"/>
  <c r="AB31" i="15"/>
  <c r="AC30" i="15"/>
  <c r="AB30" i="15"/>
  <c r="AC29" i="15"/>
  <c r="AB29" i="15"/>
  <c r="AC28" i="15"/>
  <c r="AB28" i="15"/>
  <c r="AC27" i="15"/>
  <c r="AB27" i="15"/>
  <c r="AC26" i="15"/>
  <c r="AB26" i="15"/>
  <c r="AC25" i="15"/>
  <c r="AB25" i="15"/>
  <c r="AA24" i="15"/>
  <c r="Z24" i="15"/>
  <c r="W24" i="15"/>
  <c r="V24" i="15"/>
  <c r="R24" i="15"/>
  <c r="O24" i="15"/>
  <c r="N24" i="15"/>
  <c r="K24" i="15"/>
  <c r="J24" i="15"/>
  <c r="C52" i="15"/>
  <c r="C51" i="15"/>
  <c r="C54" i="15"/>
  <c r="E54" i="15" l="1"/>
  <c r="X54" i="15"/>
  <c r="AB54" i="15" s="1"/>
  <c r="C60" i="15"/>
  <c r="E52" i="15"/>
  <c r="C59" i="15"/>
  <c r="E51" i="15"/>
  <c r="AB24" i="15"/>
  <c r="AC24" i="15"/>
  <c r="AD34" i="5"/>
  <c r="AD31" i="5"/>
  <c r="AD28" i="5"/>
  <c r="E60" i="15" l="1"/>
  <c r="X60" i="15"/>
  <c r="AB60" i="15" s="1"/>
  <c r="E59" i="15"/>
  <c r="X59" i="15"/>
  <c r="AB59" i="15" s="1"/>
  <c r="C50" i="52"/>
  <c r="D50" i="52" s="1"/>
  <c r="F68" i="52" l="1"/>
  <c r="H68" i="52" s="1"/>
  <c r="D26" i="5"/>
  <c r="I68" i="52" l="1"/>
  <c r="H78" i="52"/>
  <c r="J68" i="52" l="1"/>
  <c r="I78" i="52"/>
  <c r="B69" i="52"/>
  <c r="K68" i="52" l="1"/>
  <c r="J78" i="52"/>
  <c r="C47" i="52"/>
  <c r="C52" i="52"/>
  <c r="C76" i="52"/>
  <c r="D76" i="52" s="1"/>
  <c r="E76" i="52" s="1"/>
  <c r="F76" i="52" s="1"/>
  <c r="G76" i="52" s="1"/>
  <c r="H76" i="52" s="1"/>
  <c r="I76" i="52" s="1"/>
  <c r="J76" i="52" s="1"/>
  <c r="K76" i="52" s="1"/>
  <c r="L76" i="52" s="1"/>
  <c r="M76" i="52" s="1"/>
  <c r="N76" i="52" s="1"/>
  <c r="C58" i="52"/>
  <c r="D58" i="52" s="1"/>
  <c r="E58" i="52" s="1"/>
  <c r="F58" i="52" s="1"/>
  <c r="G58" i="52" s="1"/>
  <c r="H58" i="52" s="1"/>
  <c r="I58" i="52" s="1"/>
  <c r="J58" i="52" s="1"/>
  <c r="K58" i="52" s="1"/>
  <c r="L58" i="52" s="1"/>
  <c r="M58" i="52" s="1"/>
  <c r="N58" i="52" s="1"/>
  <c r="C93" i="52"/>
  <c r="D93" i="52" s="1"/>
  <c r="E93" i="52" s="1"/>
  <c r="F93" i="52" s="1"/>
  <c r="G93" i="52" s="1"/>
  <c r="H93" i="52" s="1"/>
  <c r="I93" i="52" s="1"/>
  <c r="J93" i="52" s="1"/>
  <c r="K93" i="52" s="1"/>
  <c r="L93" i="52" s="1"/>
  <c r="M93" i="52" s="1"/>
  <c r="N93" i="52" s="1"/>
  <c r="L68" i="52" l="1"/>
  <c r="K78" i="52"/>
  <c r="AD27" i="5"/>
  <c r="AE27" i="5" s="1"/>
  <c r="L27" i="5"/>
  <c r="L28" i="5" s="1"/>
  <c r="L31" i="5" s="1"/>
  <c r="L34" i="5" s="1"/>
  <c r="M68" i="52" l="1"/>
  <c r="L78" i="52"/>
  <c r="AD26" i="5"/>
  <c r="M78" i="52" l="1"/>
  <c r="N68" i="52"/>
  <c r="N78" i="52" s="1"/>
  <c r="D27" i="5"/>
  <c r="D28" i="5" s="1"/>
  <c r="D31" i="5" s="1"/>
  <c r="D34" i="5" s="1"/>
  <c r="B54" i="52" l="1"/>
  <c r="B56" i="52" l="1"/>
  <c r="B22" i="53"/>
  <c r="B66" i="53"/>
  <c r="AD45" i="5"/>
  <c r="B29" i="53" s="1"/>
  <c r="AC67" i="15"/>
  <c r="AB67" i="15"/>
  <c r="AC66" i="15"/>
  <c r="AC65" i="15"/>
  <c r="AB65" i="15"/>
  <c r="S24" i="15"/>
  <c r="B27" i="53"/>
  <c r="A15" i="52"/>
  <c r="A12" i="52"/>
  <c r="A5" i="52"/>
  <c r="B78" i="52"/>
  <c r="B87" i="52"/>
  <c r="F78" i="52"/>
  <c r="E78" i="52"/>
  <c r="D78" i="52"/>
  <c r="C78" i="52"/>
  <c r="D65" i="52"/>
  <c r="E65" i="52" s="1"/>
  <c r="F65" i="52" s="1"/>
  <c r="G65" i="52" s="1"/>
  <c r="H65" i="52" s="1"/>
  <c r="I65" i="52" s="1"/>
  <c r="J65" i="52" s="1"/>
  <c r="K65" i="52" s="1"/>
  <c r="L65" i="52" s="1"/>
  <c r="M65" i="52" s="1"/>
  <c r="N65" i="52" s="1"/>
  <c r="A62" i="52"/>
  <c r="B59" i="52"/>
  <c r="D59" i="52"/>
  <c r="C49" i="52"/>
  <c r="D49" i="52" s="1"/>
  <c r="B45" i="52"/>
  <c r="B46" i="52" s="1"/>
  <c r="B72" i="53" l="1"/>
  <c r="B94" i="53"/>
  <c r="B82" i="52"/>
  <c r="B80" i="53"/>
  <c r="B76" i="53"/>
  <c r="B68" i="53"/>
  <c r="B55" i="53"/>
  <c r="B51" i="53"/>
  <c r="B38" i="53"/>
  <c r="B34" i="53"/>
  <c r="B89" i="53"/>
  <c r="B90" i="53"/>
  <c r="B91" i="53"/>
  <c r="B63" i="52"/>
  <c r="C87" i="52"/>
  <c r="C59" i="52"/>
  <c r="B99" i="53"/>
  <c r="B97" i="53"/>
  <c r="B63" i="53"/>
  <c r="B84" i="53"/>
  <c r="B30" i="53"/>
  <c r="B87" i="53" s="1"/>
  <c r="B42" i="53"/>
  <c r="B46" i="53"/>
  <c r="B59" i="53"/>
  <c r="D64" i="52"/>
  <c r="E49" i="52"/>
  <c r="E50" i="52"/>
  <c r="C69" i="52"/>
  <c r="D82" i="52" l="1"/>
  <c r="C82" i="52"/>
  <c r="B62" i="52"/>
  <c r="B81" i="52" s="1"/>
  <c r="AB66" i="15"/>
  <c r="E59" i="52"/>
  <c r="F50" i="52"/>
  <c r="E64" i="52"/>
  <c r="F49" i="52"/>
  <c r="B60" i="52" l="1"/>
  <c r="D87" i="52"/>
  <c r="C62" i="52"/>
  <c r="D47" i="52"/>
  <c r="D69" i="52"/>
  <c r="E82" i="52"/>
  <c r="F64" i="52"/>
  <c r="G49" i="52"/>
  <c r="G50" i="52"/>
  <c r="F59" i="52"/>
  <c r="B67" i="52" l="1"/>
  <c r="E87" i="52"/>
  <c r="D52" i="52"/>
  <c r="D62" i="52"/>
  <c r="D63" i="52"/>
  <c r="E47" i="52"/>
  <c r="C60" i="52"/>
  <c r="C67" i="52" s="1"/>
  <c r="C70" i="52" s="1"/>
  <c r="C77" i="52" s="1"/>
  <c r="F82" i="52"/>
  <c r="B71" i="52"/>
  <c r="B79" i="52" s="1"/>
  <c r="E69" i="52"/>
  <c r="H49" i="52"/>
  <c r="G59" i="52"/>
  <c r="H50" i="52"/>
  <c r="E46" i="52" l="1"/>
  <c r="G46" i="52" s="1"/>
  <c r="B70" i="52"/>
  <c r="B77" i="52" s="1"/>
  <c r="F87" i="52"/>
  <c r="D60" i="52"/>
  <c r="D67" i="52" s="1"/>
  <c r="D70" i="52" s="1"/>
  <c r="D77" i="52" s="1"/>
  <c r="E62" i="52"/>
  <c r="E63" i="52"/>
  <c r="F47" i="52"/>
  <c r="E52" i="52"/>
  <c r="G82" i="52"/>
  <c r="F69" i="52"/>
  <c r="H64" i="52"/>
  <c r="I49" i="52"/>
  <c r="I50" i="52"/>
  <c r="H59" i="52"/>
  <c r="C53" i="52"/>
  <c r="B72" i="52" l="1"/>
  <c r="B73" i="52" s="1"/>
  <c r="E60" i="52"/>
  <c r="E67" i="52" s="1"/>
  <c r="E70" i="52" s="1"/>
  <c r="E77" i="52" s="1"/>
  <c r="G87" i="52"/>
  <c r="F62" i="52"/>
  <c r="G47" i="52"/>
  <c r="F52" i="52"/>
  <c r="F63" i="52"/>
  <c r="I64" i="52"/>
  <c r="J49" i="52"/>
  <c r="C55" i="52"/>
  <c r="C56" i="52" s="1"/>
  <c r="C71" i="52" s="1"/>
  <c r="I59" i="52"/>
  <c r="J50" i="52"/>
  <c r="G69" i="52"/>
  <c r="H82" i="52"/>
  <c r="F60" i="52" l="1"/>
  <c r="F67" i="52" s="1"/>
  <c r="F70" i="52" s="1"/>
  <c r="F77" i="52" s="1"/>
  <c r="H87" i="52"/>
  <c r="G63" i="52"/>
  <c r="G52" i="52"/>
  <c r="G62" i="52"/>
  <c r="H47" i="52"/>
  <c r="K50" i="52"/>
  <c r="J59" i="52"/>
  <c r="J64" i="52"/>
  <c r="K49" i="52"/>
  <c r="B80" i="52"/>
  <c r="I82" i="52"/>
  <c r="B74" i="52"/>
  <c r="D53" i="52"/>
  <c r="H69" i="52"/>
  <c r="C79" i="52"/>
  <c r="C72" i="52"/>
  <c r="G60" i="52" l="1"/>
  <c r="G67" i="52" s="1"/>
  <c r="G70" i="52" s="1"/>
  <c r="G77" i="52" s="1"/>
  <c r="I87" i="52"/>
  <c r="H52" i="52"/>
  <c r="I47" i="52"/>
  <c r="D55" i="52"/>
  <c r="D56" i="52" s="1"/>
  <c r="D71" i="52" s="1"/>
  <c r="K64" i="52"/>
  <c r="L49" i="52"/>
  <c r="M49" i="52" s="1"/>
  <c r="I69" i="52"/>
  <c r="L50" i="52"/>
  <c r="M50" i="52" s="1"/>
  <c r="K59" i="52"/>
  <c r="C73" i="52"/>
  <c r="J82" i="52"/>
  <c r="N50" i="52" l="1"/>
  <c r="N59" i="52" s="1"/>
  <c r="M59" i="52"/>
  <c r="C74" i="52"/>
  <c r="N49" i="52"/>
  <c r="M64" i="52"/>
  <c r="M61" i="52"/>
  <c r="J87" i="52"/>
  <c r="H60" i="52"/>
  <c r="H67" i="52" s="1"/>
  <c r="H70" i="52" s="1"/>
  <c r="H77" i="52" s="1"/>
  <c r="E53" i="52"/>
  <c r="E55" i="52" s="1"/>
  <c r="E56" i="52" s="1"/>
  <c r="E71" i="52" s="1"/>
  <c r="J47" i="52"/>
  <c r="I63" i="52"/>
  <c r="I62" i="52"/>
  <c r="I52" i="52"/>
  <c r="L59" i="52"/>
  <c r="C80" i="52"/>
  <c r="D79" i="52"/>
  <c r="D72" i="52"/>
  <c r="J69" i="52"/>
  <c r="K82" i="52"/>
  <c r="L64" i="52"/>
  <c r="M82" i="52" l="1"/>
  <c r="N82" i="52"/>
  <c r="N61" i="52"/>
  <c r="N64" i="52"/>
  <c r="K87" i="52"/>
  <c r="I60" i="52"/>
  <c r="I67" i="52" s="1"/>
  <c r="I70" i="52" s="1"/>
  <c r="I77" i="52" s="1"/>
  <c r="F53" i="52"/>
  <c r="F55" i="52" s="1"/>
  <c r="F56" i="52" s="1"/>
  <c r="F71" i="52" s="1"/>
  <c r="J62" i="52"/>
  <c r="K47" i="52"/>
  <c r="J52" i="52"/>
  <c r="J63" i="52"/>
  <c r="K69" i="52"/>
  <c r="D73" i="52"/>
  <c r="L82" i="52"/>
  <c r="E79" i="52"/>
  <c r="E72" i="52"/>
  <c r="N87" i="52" l="1"/>
  <c r="M87" i="52"/>
  <c r="D74" i="52"/>
  <c r="G53" i="52"/>
  <c r="L87" i="52"/>
  <c r="J60" i="52"/>
  <c r="J67" i="52" s="1"/>
  <c r="J70" i="52" s="1"/>
  <c r="K62" i="52"/>
  <c r="K52" i="52"/>
  <c r="K63" i="52"/>
  <c r="L47" i="52"/>
  <c r="M47" i="52" s="1"/>
  <c r="F79" i="52"/>
  <c r="F72" i="52"/>
  <c r="L69" i="52"/>
  <c r="M69" i="52" s="1"/>
  <c r="N69" i="52" s="1"/>
  <c r="D80" i="52"/>
  <c r="E73" i="52"/>
  <c r="N47" i="52" l="1"/>
  <c r="M52" i="52"/>
  <c r="M62" i="52"/>
  <c r="M63" i="52"/>
  <c r="G55" i="52"/>
  <c r="G56" i="52" s="1"/>
  <c r="G71" i="52" s="1"/>
  <c r="G79" i="52" s="1"/>
  <c r="J77" i="52"/>
  <c r="K60" i="52"/>
  <c r="K67" i="52" s="1"/>
  <c r="K70" i="52" s="1"/>
  <c r="L52" i="52"/>
  <c r="L62" i="52"/>
  <c r="L63" i="52"/>
  <c r="E80" i="52"/>
  <c r="E74" i="52"/>
  <c r="F73" i="52"/>
  <c r="M60" i="52" l="1"/>
  <c r="M67" i="52" s="1"/>
  <c r="M70" i="52" s="1"/>
  <c r="M77" i="52" s="1"/>
  <c r="N52" i="52"/>
  <c r="N62" i="52"/>
  <c r="N63" i="52"/>
  <c r="G72" i="52"/>
  <c r="G73" i="52" s="1"/>
  <c r="H53" i="52"/>
  <c r="K77" i="52"/>
  <c r="F80" i="52"/>
  <c r="L60" i="52"/>
  <c r="L67" i="52" s="1"/>
  <c r="L70" i="52" s="1"/>
  <c r="L77" i="52" s="1"/>
  <c r="F74" i="52"/>
  <c r="N60" i="52" l="1"/>
  <c r="N67" i="52" s="1"/>
  <c r="N70" i="52" s="1"/>
  <c r="H55" i="52"/>
  <c r="H56" i="52" s="1"/>
  <c r="H71" i="52" s="1"/>
  <c r="H79" i="52" s="1"/>
  <c r="G80" i="52"/>
  <c r="G74" i="52"/>
  <c r="N77" i="52" l="1"/>
  <c r="H72" i="52"/>
  <c r="H73" i="52" s="1"/>
  <c r="I53" i="52"/>
  <c r="H74" i="52" l="1"/>
  <c r="I55" i="52"/>
  <c r="I56" i="52" s="1"/>
  <c r="H80" i="52"/>
  <c r="J53" i="52" l="1"/>
  <c r="I71" i="52"/>
  <c r="I84" i="52"/>
  <c r="J55" i="52" l="1"/>
  <c r="K53" i="52" s="1"/>
  <c r="I79" i="52"/>
  <c r="I72" i="52"/>
  <c r="K55" i="52" l="1"/>
  <c r="L53" i="52" s="1"/>
  <c r="I73" i="52"/>
  <c r="J56" i="52"/>
  <c r="J71" i="52" s="1"/>
  <c r="J84" i="52"/>
  <c r="I74" i="52" l="1"/>
  <c r="I80" i="52"/>
  <c r="L55" i="52"/>
  <c r="M53" i="52" s="1"/>
  <c r="J79" i="52"/>
  <c r="J72" i="52"/>
  <c r="J73" i="52" s="1"/>
  <c r="K56" i="52"/>
  <c r="K71" i="52" s="1"/>
  <c r="K84" i="52"/>
  <c r="M55" i="52" l="1"/>
  <c r="N53" i="52" s="1"/>
  <c r="N55" i="52" s="1"/>
  <c r="J74" i="52"/>
  <c r="J80" i="52"/>
  <c r="L56" i="52"/>
  <c r="L71" i="52" s="1"/>
  <c r="L84" i="52"/>
  <c r="K79" i="52"/>
  <c r="K72" i="52"/>
  <c r="N84" i="52" l="1"/>
  <c r="N56" i="52"/>
  <c r="N71" i="52" s="1"/>
  <c r="M56" i="52"/>
  <c r="M71" i="52" s="1"/>
  <c r="M84" i="52"/>
  <c r="K73" i="52"/>
  <c r="L79" i="52"/>
  <c r="L72" i="52"/>
  <c r="N79" i="52" l="1"/>
  <c r="N72" i="52"/>
  <c r="N73" i="52" s="1"/>
  <c r="N74" i="52" s="1"/>
  <c r="M79" i="52"/>
  <c r="M72" i="52"/>
  <c r="M73" i="52" s="1"/>
  <c r="M74" i="52" s="1"/>
  <c r="K74" i="52"/>
  <c r="K80" i="52"/>
  <c r="L73" i="52"/>
  <c r="L74" i="52" l="1"/>
  <c r="L80" i="52"/>
  <c r="M80" i="52" l="1"/>
  <c r="N80" i="52" s="1"/>
  <c r="A15" i="53"/>
  <c r="B21" i="53" s="1"/>
  <c r="A12" i="53"/>
  <c r="A9" i="53"/>
  <c r="A5" i="53"/>
  <c r="A15" i="16"/>
  <c r="A14" i="15" s="1"/>
  <c r="A12" i="16"/>
  <c r="A11" i="15" s="1"/>
  <c r="A5" i="16"/>
  <c r="A4" i="15" s="1"/>
  <c r="A8" i="15"/>
  <c r="A15" i="10"/>
  <c r="A12" i="10"/>
  <c r="A9" i="10"/>
  <c r="A5" i="10"/>
  <c r="E15" i="14"/>
  <c r="E12" i="14"/>
  <c r="S23" i="12" l="1"/>
  <c r="J23" i="12"/>
  <c r="H23" i="12"/>
  <c r="A15" i="12" l="1"/>
  <c r="A8" i="17" l="1"/>
  <c r="E9" i="14"/>
  <c r="A15" i="5" l="1"/>
  <c r="A12" i="5"/>
  <c r="A9" i="5"/>
  <c r="A5" i="5"/>
  <c r="A4" i="17"/>
  <c r="A14" i="17"/>
  <c r="A11" i="17"/>
  <c r="A6" i="13"/>
  <c r="A5" i="14"/>
  <c r="A4" i="12"/>
  <c r="A5" i="6"/>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5" i="52" l="1"/>
  <c r="C81" i="52"/>
  <c r="C85" i="52" l="1"/>
  <c r="C90" i="52" s="1"/>
  <c r="B88" i="52"/>
  <c r="D81" i="52"/>
  <c r="D85" i="52" s="1"/>
  <c r="D88" i="52" s="1"/>
  <c r="B90" i="52"/>
  <c r="B86" i="52"/>
  <c r="B91" i="52" s="1"/>
  <c r="C86" i="52" l="1"/>
  <c r="C91" i="52" s="1"/>
  <c r="E81" i="52"/>
  <c r="E85" i="52" s="1"/>
  <c r="D90" i="52"/>
  <c r="D86" i="52"/>
  <c r="C88" i="52"/>
  <c r="D89" i="52" s="1"/>
  <c r="B89" i="52"/>
  <c r="B92" i="52" s="1"/>
  <c r="D91" i="52" l="1"/>
  <c r="C89" i="52"/>
  <c r="D92" i="52" s="1"/>
  <c r="F81" i="52"/>
  <c r="F85" i="52" s="1"/>
  <c r="E88" i="52"/>
  <c r="E90" i="52"/>
  <c r="E86" i="52"/>
  <c r="E91" i="52" s="1"/>
  <c r="C92" i="52" l="1"/>
  <c r="G81" i="52"/>
  <c r="G85" i="52" s="1"/>
  <c r="G88" i="52" s="1"/>
  <c r="E89" i="52"/>
  <c r="E92" i="52" s="1"/>
  <c r="H81" i="52" l="1"/>
  <c r="F88" i="52"/>
  <c r="F89" i="52" s="1"/>
  <c r="F92" i="52" s="1"/>
  <c r="F90" i="52"/>
  <c r="F86" i="52"/>
  <c r="F91" i="52" s="1"/>
  <c r="I81" i="52" l="1"/>
  <c r="H85" i="52"/>
  <c r="H88" i="52" s="1"/>
  <c r="G90" i="52"/>
  <c r="G86" i="52"/>
  <c r="G91" i="52" s="1"/>
  <c r="J81" i="52"/>
  <c r="J85" i="52" s="1"/>
  <c r="J88" i="52" s="1"/>
  <c r="I85" i="52" l="1"/>
  <c r="I88" i="52" s="1"/>
  <c r="H90" i="52"/>
  <c r="G89" i="52"/>
  <c r="G92" i="52" s="1"/>
  <c r="H89" i="52"/>
  <c r="H86" i="52"/>
  <c r="H91" i="52" s="1"/>
  <c r="I86" i="52"/>
  <c r="K81" i="52"/>
  <c r="J90" i="52" l="1"/>
  <c r="J86" i="52"/>
  <c r="I90" i="52"/>
  <c r="J89" i="52"/>
  <c r="I89" i="52"/>
  <c r="I91" i="52"/>
  <c r="H92" i="52"/>
  <c r="L81" i="52"/>
  <c r="L85" i="52" s="1"/>
  <c r="L88" i="52" s="1"/>
  <c r="K85" i="52"/>
  <c r="J91" i="52"/>
  <c r="J92" i="52" l="1"/>
  <c r="I92" i="52"/>
  <c r="M81" i="52"/>
  <c r="M85" i="52" s="1"/>
  <c r="M88" i="52" s="1"/>
  <c r="K88" i="52"/>
  <c r="L86" i="52"/>
  <c r="K90" i="52"/>
  <c r="L90" i="52"/>
  <c r="K86" i="52"/>
  <c r="K91" i="52" s="1"/>
  <c r="M90" i="52" l="1"/>
  <c r="M86" i="52"/>
  <c r="M91" i="52" s="1"/>
  <c r="N81" i="52"/>
  <c r="N85" i="52" s="1"/>
  <c r="N88" i="52" s="1"/>
  <c r="N89" i="52" s="1"/>
  <c r="L91" i="52"/>
  <c r="K89" i="52"/>
  <c r="K92" i="52" s="1"/>
  <c r="M89" i="52"/>
  <c r="L89" i="52"/>
  <c r="N90" i="52" l="1"/>
  <c r="N86" i="52"/>
  <c r="N91" i="52" s="1"/>
  <c r="G28" i="52" s="1"/>
  <c r="L92" i="52"/>
  <c r="M92" i="52"/>
  <c r="N92" i="52"/>
  <c r="G30" i="52"/>
  <c r="G31" i="52" s="1"/>
  <c r="G29" i="52" l="1"/>
</calcChain>
</file>

<file path=xl/sharedStrings.xml><?xml version="1.0" encoding="utf-8"?>
<sst xmlns="http://schemas.openxmlformats.org/spreadsheetml/2006/main" count="1044" uniqueCount="576">
  <si>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</si>
  <si>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</si>
  <si>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</si>
  <si>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</si>
  <si>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</si>
  <si>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</si>
  <si>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</si>
  <si>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</si>
  <si>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</si>
  <si>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</si>
  <si>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</si>
  <si>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</si>
  <si>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</si>
  <si>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</si>
  <si>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</si>
  <si>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</si>
  <si>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</si>
  <si>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</si>
  <si>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</si>
  <si>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</si>
  <si>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</si>
  <si>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</si>
  <si>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</si>
  <si>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</si>
  <si>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</si>
  <si>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</si>
  <si>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</si>
  <si>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</si>
  <si>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</si>
  <si>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</si>
  <si>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</si>
  <si>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</si>
  <si>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</si>
  <si>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</si>
  <si>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</si>
  <si>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</si>
  <si>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</si>
  <si>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</si>
  <si>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</si>
  <si>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</si>
  <si>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</si>
  <si>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</si>
  <si>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</si>
  <si>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</si>
  <si>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</si>
  <si>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</si>
  <si>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</si>
  <si>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</si>
  <si>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</si>
  <si>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</si>
  <si>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</si>
  <si>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</si>
  <si>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</si>
  <si>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</si>
  <si>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</si>
  <si>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</si>
  <si>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</si>
  <si>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</si>
  <si>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</si>
  <si>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</si>
  <si>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</si>
  <si>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</si>
  <si>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</si>
  <si>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</si>
  <si>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</si>
  <si>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</si>
  <si>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</si>
  <si>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</si>
  <si>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</si>
  <si>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</si>
  <si>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</si>
  <si>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</si>
  <si>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</si>
  <si>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</si>
  <si>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</si>
  <si>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</si>
  <si>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</si>
  <si>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</si>
  <si>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</si>
  <si>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</si>
  <si>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</si>
  <si>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</si>
  <si>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</si>
  <si>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</si>
  <si>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</si>
  <si>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</si>
  <si>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</si>
  <si>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</si>
  <si>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</si>
  <si>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</si>
  <si>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</si>
  <si>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</si>
  <si>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</si>
  <si>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</si>
  <si>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</si>
  <si>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</si>
  <si>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</si>
  <si>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</si>
  <si>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</si>
  <si>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</si>
  <si>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</si>
  <si>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</si>
  <si>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</si>
  <si>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</si>
  <si>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</si>
  <si>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</si>
  <si>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</si>
  <si>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</si>
  <si>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</si>
  <si>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</si>
  <si>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</si>
  <si>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</si>
  <si>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</si>
  <si>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</si>
  <si>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</si>
  <si>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</si>
  <si>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</si>
  <si>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</si>
  <si>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</si>
  <si>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</si>
  <si>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</si>
  <si>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</si>
  <si>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</si>
  <si>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</si>
  <si>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</si>
  <si>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</si>
  <si>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</si>
  <si>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</si>
  <si>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</si>
  <si>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</si>
  <si>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</si>
  <si>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</si>
  <si>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</si>
  <si>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</si>
  <si>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</si>
  <si>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</si>
  <si>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</si>
  <si>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</si>
  <si>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</si>
  <si>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</si>
  <si>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</si>
  <si>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</si>
  <si>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</si>
  <si>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</si>
  <si>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</si>
  <si>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</si>
  <si>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</si>
  <si>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</si>
  <si>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</si>
  <si>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</si>
  <si>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</si>
  <si>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</si>
  <si>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</si>
  <si>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</si>
  <si>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</si>
  <si>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</si>
  <si>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</si>
  <si>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</si>
  <si>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</si>
  <si>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</si>
  <si>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</si>
  <si>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</si>
  <si>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</si>
  <si>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</si>
  <si>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</si>
  <si>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</si>
  <si>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</si>
  <si>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</si>
  <si>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</si>
  <si>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</si>
  <si>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</si>
  <si>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</si>
  <si>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</si>
  <si>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</si>
  <si>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</si>
  <si>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</si>
  <si>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</si>
  <si>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</si>
  <si>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</si>
  <si>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</si>
  <si>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</si>
  <si>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</si>
  <si>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</si>
  <si>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</si>
  <si>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</si>
  <si>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</si>
  <si>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</si>
  <si>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</si>
  <si>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</si>
  <si>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</si>
  <si>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</si>
  <si>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</si>
  <si>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</si>
  <si>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</si>
  <si>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</si>
  <si>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</si>
  <si>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</si>
  <si>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</si>
  <si>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</si>
  <si>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</si>
  <si>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</si>
  <si>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</si>
  <si>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</si>
  <si>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</si>
  <si>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</si>
  <si>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</si>
  <si>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</si>
  <si>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</si>
  <si>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</si>
  <si>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</si>
  <si>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</si>
  <si>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</si>
  <si>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</si>
  <si>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</si>
  <si>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</si>
  <si>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</si>
  <si>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</si>
  <si>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</si>
  <si>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</si>
  <si>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</si>
  <si>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</si>
  <si>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</si>
  <si>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</si>
  <si>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</si>
  <si>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</si>
  <si>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</si>
  <si>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</si>
  <si>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</si>
  <si>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</si>
  <si>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</si>
  <si>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</si>
  <si>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</si>
  <si>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</si>
  <si>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</si>
  <si>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</si>
  <si>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</si>
  <si>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</si>
  <si>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</si>
  <si>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</si>
  <si>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</si>
  <si>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</si>
  <si>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</si>
  <si>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</si>
  <si>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</si>
  <si>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</si>
  <si>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</si>
  <si>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</si>
  <si>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</si>
  <si>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</si>
  <si>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</si>
  <si>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</si>
  <si>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</si>
  <si>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</si>
  <si>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</si>
  <si>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</si>
  <si>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</si>
  <si>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</si>
  <si>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</si>
  <si>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</si>
  <si>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</si>
  <si>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</si>
  <si>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</si>
  <si>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</si>
  <si>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</si>
  <si>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</si>
  <si>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</si>
  <si>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</si>
  <si>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</si>
  <si>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</si>
  <si>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</si>
  <si>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</si>
  <si>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</si>
  <si>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</si>
  <si>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</si>
  <si>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</si>
  <si>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</si>
  <si>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</si>
  <si>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</si>
  <si>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</si>
  <si>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</si>
  <si>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</si>
  <si>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</si>
  <si>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</si>
  <si>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</si>
  <si>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</si>
  <si>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</si>
  <si>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</si>
  <si>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</si>
  <si>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</si>
  <si>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</si>
  <si>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</si>
  <si>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</si>
  <si>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</si>
  <si>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</si>
  <si>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</si>
  <si>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</si>
  <si>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</si>
  <si>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</si>
  <si>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</si>
  <si>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</si>
  <si>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</si>
  <si>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</si>
  <si>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</si>
  <si>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</si>
  <si>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</si>
  <si>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</si>
  <si>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</si>
  <si>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</si>
  <si>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</si>
  <si>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</si>
  <si>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</si>
  <si>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</si>
  <si>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</si>
  <si>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</si>
  <si>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</si>
  <si>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</si>
  <si>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</si>
  <si>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</si>
  <si>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</si>
  <si>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</si>
  <si>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</si>
  <si>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</si>
  <si>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</si>
  <si>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</si>
  <si>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</si>
  <si>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</si>
  <si>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</si>
  <si>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</si>
  <si>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</si>
  <si>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</si>
  <si>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</si>
  <si>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</si>
  <si>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</si>
  <si>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</si>
  <si>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</si>
  <si>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</si>
  <si>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</si>
  <si>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</si>
  <si>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</si>
  <si>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</si>
  <si>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</si>
  <si>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</si>
  <si>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</si>
  <si>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</si>
  <si>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</si>
  <si>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</si>
  <si>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</si>
  <si>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</si>
  <si>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</si>
  <si>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</si>
  <si>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</si>
  <si>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</si>
  <si>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</si>
  <si>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</si>
  <si>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</si>
  <si>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</si>
  <si>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</si>
  <si>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</si>
  <si>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</si>
  <si>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</si>
  <si>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</si>
  <si>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</si>
  <si>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</si>
  <si>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</si>
  <si>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</si>
  <si>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</si>
  <si>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</si>
  <si>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</si>
  <si>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</si>
  <si>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</si>
  <si>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</si>
  <si>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</si>
  <si>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</si>
  <si>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</si>
  <si>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</si>
  <si>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</si>
  <si>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</si>
  <si>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</si>
  <si>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</si>
  <si>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</si>
  <si>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</si>
  <si>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</si>
  <si>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</si>
  <si>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</si>
  <si>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</si>
  <si>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</si>
  <si>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</si>
  <si>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</si>
  <si>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</si>
  <si>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</si>
  <si>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</si>
  <si>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</si>
  <si>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</si>
  <si>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</si>
  <si>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</si>
  <si>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</si>
  <si>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</si>
  <si>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</si>
  <si>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</si>
  <si>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</si>
  <si>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</si>
  <si>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</si>
  <si>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</si>
  <si>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</si>
  <si>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</si>
  <si>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</si>
  <si>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</si>
  <si>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</si>
  <si>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</si>
  <si>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</si>
  <si>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</si>
  <si>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</si>
  <si>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</si>
  <si>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</si>
  <si>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</si>
  <si>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</si>
  <si>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</si>
  <si>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</si>
  <si>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</si>
  <si>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</si>
  <si>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</si>
  <si>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</si>
  <si>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</si>
  <si>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</si>
  <si>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</si>
  <si>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</si>
  <si>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</si>
  <si>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</si>
  <si>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</si>
  <si>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</si>
  <si>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</si>
  <si>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</si>
  <si>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</si>
  <si>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</si>
  <si>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</si>
  <si>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</si>
  <si>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</si>
  <si>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</si>
  <si>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</si>
  <si>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</si>
  <si>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</si>
  <si>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</si>
  <si>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</si>
  <si>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</si>
  <si>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</si>
  <si>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</si>
  <si>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</si>
  <si>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</si>
  <si>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</si>
  <si>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</si>
  <si>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</si>
  <si>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</si>
  <si>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</si>
  <si>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</si>
  <si>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</si>
  <si>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</si>
  <si>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</si>
  <si>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</si>
  <si>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</si>
  <si>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</si>
  <si>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</si>
  <si>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</si>
  <si>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</si>
  <si>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Акционерное общество "Янтарьэнерго" ДЗО  ПАО "Россети"</t>
  </si>
  <si>
    <t>Модернизация, техническое перевооружение прочих объектов основных средств</t>
  </si>
  <si>
    <t>Цели (указать укрупненные цели в соответствии с приложением 1)</t>
  </si>
  <si>
    <t xml:space="preserve">не требуется </t>
  </si>
  <si>
    <t>нет</t>
  </si>
  <si>
    <t>нд</t>
  </si>
  <si>
    <t>не относится</t>
  </si>
  <si>
    <t>по состоянию на 01.01.2016 г.</t>
  </si>
  <si>
    <t>АО "Янтарьэнерго"</t>
  </si>
  <si>
    <t>Городской округ "Город Калининград"</t>
  </si>
  <si>
    <t xml:space="preserve">                         АО "Янтарьэнерго"                         </t>
  </si>
  <si>
    <t xml:space="preserve">NPV, руб. </t>
  </si>
  <si>
    <t>Целесообразность реализации проекта</t>
  </si>
  <si>
    <t>Налог на имущество</t>
  </si>
  <si>
    <t xml:space="preserve">Расходы на ТО,руб. </t>
  </si>
  <si>
    <t>выручка</t>
  </si>
  <si>
    <t>WACC</t>
  </si>
  <si>
    <t>EBITDA</t>
  </si>
  <si>
    <t>Расход на ТО</t>
  </si>
  <si>
    <t xml:space="preserve"> Затраты на потери</t>
  </si>
  <si>
    <t>Налог на имущество (После ввода объекта в эксплуатацию)</t>
  </si>
  <si>
    <t>Накопленная амортизация</t>
  </si>
  <si>
    <t>EBIT</t>
  </si>
  <si>
    <t>Инвестиции</t>
  </si>
  <si>
    <t>Накопленный ЧДП</t>
  </si>
  <si>
    <t>Коэффициент дисконтирования</t>
  </si>
  <si>
    <t>PV</t>
  </si>
  <si>
    <t>NPV</t>
  </si>
  <si>
    <t>IRR</t>
  </si>
  <si>
    <t>PP</t>
  </si>
  <si>
    <t>DPP</t>
  </si>
  <si>
    <t xml:space="preserve">Тарифы на передачу </t>
  </si>
  <si>
    <t xml:space="preserve">ВН </t>
  </si>
  <si>
    <t>руб./МВтч.</t>
  </si>
  <si>
    <t xml:space="preserve">СН1 </t>
  </si>
  <si>
    <t xml:space="preserve">СН2 </t>
  </si>
  <si>
    <t>НН в т.ч</t>
  </si>
  <si>
    <t xml:space="preserve">Группа потребителей "Прочие" </t>
  </si>
  <si>
    <t xml:space="preserve">Группа потребителей "Население" </t>
  </si>
  <si>
    <t>в т.ч. городское и приравненные к населению</t>
  </si>
  <si>
    <t>сельское и городское с электроплитами</t>
  </si>
  <si>
    <t>Тариф на потери</t>
  </si>
  <si>
    <t>руб/МВтч</t>
  </si>
  <si>
    <t>ИТОГО</t>
  </si>
  <si>
    <t>Стоимость по результатам проведенных закупок с НДС, млн рублей</t>
  </si>
  <si>
    <t>Низкий уровень наблюдаемости распределительной сети 6-10 кВ (составляет 3%). Большие сроки идентификации и поиска однофазных замыканий на землю. Неоптимальная загрузка оперативно-ремонтного персонала при технологических нарушениях в части поиска и локализации места повреждения. Оптимизация оперативно-технологического управления.</t>
  </si>
  <si>
    <t>Модернизация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</si>
  <si>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</si>
  <si>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Комплект оборудования САВС - 1,501 млн.руб. для модернизации 1 объекта ТП/РП 6-10 кВ</t>
  </si>
  <si>
    <r>
      <t>Другое</t>
    </r>
    <r>
      <rPr>
        <vertAlign val="superscript"/>
        <sz val="12"/>
        <color rgb="FF000000"/>
        <rFont val="Times New Roman"/>
        <family val="1"/>
        <charset val="204"/>
      </rPr>
      <t>3)</t>
    </r>
    <r>
      <rPr>
        <sz val="12"/>
        <color rgb="FF000000"/>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</si>
  <si>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точки учета</t>
    </r>
  </si>
  <si>
    <t>ПИР</t>
  </si>
  <si>
    <t>Выполнение проектно-изыскательских работ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t>
  </si>
  <si>
    <t>УР</t>
  </si>
  <si>
    <t>Конкурс в электронной форме</t>
  </si>
  <si>
    <t>ВЗ</t>
  </si>
  <si>
    <t>ООО "ТРАНСЭНЕРГОСНАБ"</t>
  </si>
  <si>
    <t>https://rosseti.roseltorg.ru/</t>
  </si>
  <si>
    <t>п. 7.5.4 Единого стандарта закупок ПАО «Россети»</t>
  </si>
  <si>
    <t>ЦКК</t>
  </si>
  <si>
    <t>ГЭ</t>
  </si>
  <si>
    <t xml:space="preserve">Выполнение работ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</si>
  <si>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</si>
  <si>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</si>
  <si>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</si>
  <si>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32110654211</t>
  </si>
  <si>
    <t xml:space="preserve">https://rosseti.roseltorg.ru/ </t>
  </si>
  <si>
    <t>20.09.2021</t>
  </si>
  <si>
    <t>5.7.3.2</t>
  </si>
  <si>
    <t>14.09.2021</t>
  </si>
  <si>
    <t>38</t>
  </si>
  <si>
    <t>26.10.2021</t>
  </si>
  <si>
    <t>отсутствуют</t>
  </si>
  <si>
    <t>Увеличение уровня наблюдаемости распределительной сети 6-10 кВ (с 3% до 46% (экономически обоснованный уровень)). Сокращение операционных затрат на фиксацию и снятие показателей качества электрической энергии. Возможность управления нагрузкой и контроля мощности распределительной сети.Снижение уровня потерь электрической энергии на 0,29%.</t>
  </si>
  <si>
    <t>Утвержденный план</t>
  </si>
  <si>
    <t>Предложение по корректировке утвержденного плана</t>
  </si>
  <si>
    <t>да</t>
  </si>
  <si>
    <t>С</t>
  </si>
  <si>
    <t>529 т.у., 300шт.</t>
  </si>
  <si>
    <t>АО "Россети Янтарь"</t>
  </si>
  <si>
    <t>ГП</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</si>
  <si>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1 подэтап (150 объектов):РП-I, РП-IV, РП-IX, РП-V, РП-VI, РП-VII, РП-X, РП-XI, РП-XIX, РП-XVI, РП-XVII, РП-XXI, РП-XXII, РП-XXIV, РП-XIV, РП-XXIX, РП-XXV, РП-XXVI, РП-XXVIII, РП-XXX, РП-XXXI, РП-XXXII, РП-XXXVI, ТП-110, ТП-113, ТП-114, ТП-184, ТП-203, ТП-212, ТП-231, ТП-232, ТП-233, ТП-236, ТП-240, ТП-248, ТП-265, ТП-273, ТП-286, ТП-288, ТП-293, ТП-300, ТП-301, ТП-302, ТП-303, ТП-304, ТП-305, ТП-306, ТП-318, ТП-320, ТП-341, ТП-343, ТП-347, ТП-359, ТП-361, ТП-365, ТП-367, ТП-369, ТП-376, ТП-378, ТП-379, ТП-389, ТП-391, ТП-394, ТП-395, ТП-396, ТП-397, ТП-478, ТП-480, ТП-491, ТП-494, ТП-501, ТП-502, ТП-503, ТП-505, ТП-51, ТП-511, ТП-516, ТП-517, ТП-542, ТП-543, ТП-550, ТП-563, ТП-578, ТП-775, ТП-802, ТП-808, ТП-809, ТП-818, ТП-836, ТП-846, ТП-847, ТП-856, ТП-857, ТП-858, ТП-859, ТП-86, ТП-866, ТП-867, ТП-869, ТП-988, ТП-875, ТП-101, ТП-134, ТП-507, ТП-385, ТП-761, ТП-476, ТП-712, ТП-863, ТП-711, ТП-529, ТП-260, ТП-152, КТП-616, ТП-710, ТП-717, ТП-628, ТП-104, ТП-716, ТП-604, ТП-621, ТП-611, ТП-620, ТП-99, ТП-297, ТП-281, ТП-380, ТП-718, ТП-56, ТП-455, ТП-21, ТП-631, ТП-627, ТП-810, ТП-612, ТП-79, ТП-410, ТП-608, ТП-754, ТП-757, ТП-421, ТП-422, ТП-137, ТП-43, ТП-762, ТП-438, ТП-876, ТП-179, ТП-890, ТП-210.</t>
  </si>
  <si>
    <t>АО "Россети-Янтарь"</t>
  </si>
  <si>
    <t>ОК</t>
  </si>
  <si>
    <t>ООО "ПАРАМЕТР"</t>
  </si>
  <si>
    <t>https://lot-online.ru</t>
  </si>
  <si>
    <t>Коллективный участник:
ООО "СБ "РЕГИОН"
ООО «ИНБРЭС»</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</si>
  <si>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2 подэтап (150 объектов):КТП-192, КТП-321, ТП-112, ТП-436, КТП-523, ТП-553, ТП-204, ТП-705, КТП-237, ТП-704, ТП-444, ТП-206, ТП-209, ТП-537, ТП-643, ТП-750, ТП-708, КТП-464, ТП-743, ТП-457, ТП-559, КТП-66, ТП-558, ТП-467, ТП-351, ТП-352, ТП-580, ТП-751, ТП-377, ТП-752, ТП-756, ТП-390, ТП-581, ТП-799, ТП-801, ТП-411, ТП-412, ТП-413, ТП-823, ТП-826, ТП-415, ТП-416, ТП-202, ТП-418, ТП-864, ТП-445,ТП-419, ТП-878, ТП-272, ТП-425, ТП-311, ТП-312, ТП-314, ТП-327, ТП-350, ТП-426, ТП-354, ТП-427, ТП-358, ТП-432, ТП-435, ТП-884, ТП-892, ТП-895, ТП-366, ТП-896, ТП-898, ТП-827, ТП-441, ТП-447, ТП-458, ТП-822, ТП-59, ТП-482, ТП-499, ТП-278, ТП-640, ТП-461, ТП-519, ТП-479, ТП-492, ТП-641, ТП-510, ТП-534, ТП-908, ТП-830, ТП-832, ТП-852, ТП-886, ТП-893, ТП-897, ТП-904, ТП-905, ТП-906, ТП-907, ТП-910, ТП-326, ТП-980, ТП-986, ТП-989, ТП-249, ТП-403, ТП-284, ТП-75, ТП-37, ТП-617, КТП-87, ТП-477, ТП-49, ТП-77, КТП-22, ТП-845, ТП-42, ТП-848, ТП-854, ТП-758, ТП-52, ТП-554, ТП-567, ТП-753, ТП-555, ТП-765, ТП-120, ТП-406, ТП-629, ТП-560, ТП-454, ТП-582, ТП-605, ТП-131, ТП-610, ТП-713, ТП-877, ТП-759, ТП-760, ТП-149, ТП-40, ТП-812, ТП-851, ТП-725, ТП-873, ТП-623, ТП-724, ТП-879, ТП-141, ТП-887, ТП-889, ТП-89, ТП-722, ТП-299.</t>
  </si>
  <si>
    <t>ПСД</t>
  </si>
  <si>
    <t>Поставка оборудования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 Лот 1</t>
  </si>
  <si>
    <t>ОК ЕП</t>
  </si>
  <si>
    <t>ООО "ПРОСОФТ-СИСТЕМЫ"</t>
  </si>
  <si>
    <t>2023</t>
  </si>
  <si>
    <t>2025 год</t>
  </si>
  <si>
    <t>2026 год</t>
  </si>
  <si>
    <t>2027 год</t>
  </si>
  <si>
    <t>2028 год</t>
  </si>
  <si>
    <t xml:space="preserve"> - незаконтрактованные затраты</t>
  </si>
  <si>
    <t>оплачено по договору, млн рублей</t>
  </si>
  <si>
    <t>освоено по договору, млн рублей</t>
  </si>
  <si>
    <t>Год раскрытия информации: 2024 год</t>
  </si>
  <si>
    <t xml:space="preserve">Акционерное общество "Западная энергетическая компания" </t>
  </si>
  <si>
    <t>O 24-30</t>
  </si>
  <si>
    <t>П</t>
  </si>
  <si>
    <t>2029 год</t>
  </si>
  <si>
    <t xml:space="preserve"> по состоянию на 01.01.2024</t>
  </si>
  <si>
    <t xml:space="preserve">замеры на 50 ТП </t>
  </si>
  <si>
    <r>
      <t>Показатель объема финансовых потребностей, необходимых для реализации мероприятий, направленных на развитие информационной инфраструктуры Ф</t>
    </r>
    <r>
      <rPr>
        <vertAlign val="superscript"/>
        <sz val="12"/>
        <color theme="1"/>
        <rFont val="Times New Roman"/>
        <family val="1"/>
        <charset val="204"/>
      </rPr>
      <t>ИТ</t>
    </r>
    <r>
      <rPr>
        <sz val="12"/>
        <color theme="1"/>
        <rFont val="Times New Roman"/>
        <family val="1"/>
        <charset val="204"/>
      </rPr>
      <t>= 35,72 млн. руб.;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color theme="1"/>
        <rFont val="Times New Roman"/>
        <family val="1"/>
        <charset val="204"/>
      </rPr>
      <t>ТЗ</t>
    </r>
    <r>
      <rPr>
        <sz val="12"/>
        <color theme="1"/>
        <rFont val="Times New Roman"/>
        <family val="1"/>
        <charset val="204"/>
      </rPr>
      <t>=35,72 млн.руб.</t>
    </r>
  </si>
  <si>
    <t>Сметная стоимость проекта в ценах  2025 года с НДС, млн рублей</t>
  </si>
  <si>
    <t xml:space="preserve">Предложение по корректировке утв. плана 2024 </t>
  </si>
  <si>
    <t>Установка устройств телеметрии, трансформаторов тока и напряжения (датчиков тока и напряжения) 0,4, 6, 10 кВ на ТП 6-10 кВ (50 шт), РП 6-10 кВ (50 шт). Установка пунктов технического учета (50 к-тов). Установка датчиков несанкционированного доступа (50 шт).</t>
  </si>
  <si>
    <t>Низкая наблюдаемость электричекой сети, отсутствие возможности идентифицировать однофазные короткие замыкания на землю, которые составляют около 90% всех повреждений, отсутствие необходимого количества систем учёта электроэнергии, неоптимальная загрузка оперативно-ремонтного персонала при технологических нарушениях в части поиска и локализации места повреждения  в распределительных сетях города Калининграда.
В рамках предлагаемых к реализации мероприятий в целях достижения максимальных экономических и технических эффектов планируется выполнить модернизацию объектов распределительной сети, направленных на устранение «узких мест», критически влияющих на показатели надежности и операционной эффективности компании. Электросетевая инфраструктура, имеющая большое количество дефектов,, является причиной ограничения застройки Калининграда согласно Генеральному плану городского округа «Город Калининград», что в свою очередь является сдерживающим фактором экономического развития региона. Полномасштабная многофункциональная застройка, выполняемая в соответствии со Стандартом комплексного развития территорий, включающая в себя строительство крупных жилых кварталов, социально значимых и промышленных объектов и меняющая карту нагрузок потребителей, требует от сетевой компании осуществления комплексного подхода к реконструкции распределительной сети.
В рамках предлагаемого к реализации проекта  планируется интегрировать в распределительную сеть следующие технологии:
- Установка приборов учета электроэнергии;
- Телеметрия ТП среднего напряжения;
- Организация каналов связи до объектов;
- Наблюдаемость сети среднего напряжения с помощью индикаторов короткого замыкания и индикаторов нормального режима.
Целями реализация внедрения интеллектуальных приборов учета электроэнергии  являются:
- корректное формирование балансов и объемов потерь электрической энергии по элементам сети;
- управление режимами электрической сети; 
- оперативное выявление технологических нарушений, профилактика возникновения аварийных режимов и отключений;
- разработка математических моделей и отдельных алгоритмов обработки информации для планирования и организации работы.
Установка телеметрии, совмещенной с индикаторами коротких замыканий (далее – ИКЗ), позволит идентифицировать не только короткие замыкания на контролируемых участках, но и однофазные замыкания на землю (далее – ОЗЗ), которые составляют около 90 % всех повреждений в сетях 6-10 кВ, и позволит своевременно передавать информацию оперативному персоналу в диспетчерский пункт. Планируемая к применению модификация ИКЗ позволяет определять направление протекания тока ОЗЗ, что облегчает поиск ОЗЗ в разветвленных и протяженных кабельных сетях.
В 2025-2029 годах в развитие проекта САВС планируется к применению технологии, являющихся базовыми для комплексного перехода к цифровым активно-адаптивным сетям с распределенной интеллектуальной системой автоматизации и управления. Использование программно-аппаратного комплекса СК-11 с аналитическими функциями, способствующим развитию системы поддержки принятия решения, в частности:
1) модуль локализации повреждения и восстановления питания (FLISR);
2) модуль определения уровня потерь электрической энергии в режиме реального времени (ELA);
3) модуль автоматизированного определения изменения уровня напряжения сети при изменении топологии сети (TNA);
Данный функционал позволит производить комплексный анализ данных телеметрии и телеуправления с последующей выдачей рекомендаций по оперативно-технологическому управлению сетями, являясь базисными элементами при внедрении технологии предиктивной аналитики. Реализация проекта вызовет изменение модели информационных связей оперативно-технологического управления распределительными сетями среднего класса напряжения 
Индекс технического состояния  44,27</t>
  </si>
  <si>
    <t xml:space="preserve">Создание единого диспетчерского пункта, модернизация ТП, РП в количестве 50 шт.  с установкой устройств телемеханики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</si>
</sst>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_р_._-;\-* #,##0_р_._-;_-* &quot;-&quot;_р_._-;_-@_-"/>
    <numFmt numFmtId="166" formatCode="_-* #,##0.00_р_._-;\-* #,##0.00_р_._-;_-* &quot;-&quot;??_р_._-;_-@_-"/>
    <numFmt numFmtId="167" formatCode="#,##0_ ;\-#,##0\ "/>
    <numFmt numFmtId="168" formatCode="_-* #,##0.00\ _р_._-;\-* #,##0.00\ _р_._-;_-* &quot;-&quot;??\ _р_._-;_-@_-"/>
    <numFmt numFmtId="169" formatCode="#,##0.0"/>
    <numFmt numFmtId="170" formatCode="0.000"/>
    <numFmt numFmtId="171" formatCode="######0.0#####"/>
    <numFmt numFmtId="172" formatCode="0.0%"/>
    <numFmt numFmtId="173" formatCode="_(* #,##0.00_);_(* \(#,##0.00\);_(* &quot;-&quot;_);_(@_)"/>
    <numFmt numFmtId="174" formatCode="_(* #,##0_);_(* \(#,##0\);_(* &quot;-&quot;_);_(@_)"/>
    <numFmt numFmtId="175" formatCode="#,##0.000"/>
    <numFmt numFmtId="176" formatCode="#,##0.00_ ;\-#,##0.00\ "/>
    <numFmt numFmtId="177" formatCode="0.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4"/>
      <name val="Times New Roman"/>
      <family val="1"/>
      <charset val="204"/>
    </font>
    <font>
      <b/>
      <u/>
      <sz val="11"/>
      <color theme="1"/>
      <name val="Times New Roman"/>
      <family val="1"/>
      <charset val="204"/>
    </font>
    <font>
      <b/>
      <u/>
      <sz val="12"/>
      <name val="Times New Roman"/>
      <family val="1"/>
      <charset val="204"/>
    </font>
    <font>
      <b/>
      <sz val="10"/>
      <name val="Times New Roman"/>
      <family val="1"/>
      <charset val="204"/>
    </font>
    <font>
      <sz val="8"/>
      <name val="Times New Roman"/>
      <family val="1"/>
      <charset val="204"/>
    </font>
    <font>
      <sz val="14"/>
      <color rgb="FF000000"/>
      <name val="Times New Roman"/>
      <family val="1"/>
      <charset val="204"/>
    </font>
    <font>
      <sz val="20"/>
      <color rgb="FF000000"/>
      <name val="Times New Roman"/>
      <family val="1"/>
      <charset val="204"/>
    </font>
    <font>
      <sz val="20"/>
      <name val="Times New Roman"/>
      <family val="1"/>
      <charset val="204"/>
    </font>
    <font>
      <b/>
      <sz val="10"/>
      <name val="Arial Cyr"/>
      <charset val="204"/>
    </font>
    <font>
      <vertAlign val="superscript"/>
      <sz val="12"/>
      <color theme="1"/>
      <name val="Times New Roman"/>
      <family val="1"/>
      <charset val="204"/>
    </font>
    <font>
      <sz val="8"/>
      <color theme="1" tint="0.499984740745262"/>
      <name val="Times New Roman"/>
      <family val="1"/>
      <charset val="204"/>
    </font>
    <font>
      <sz val="11"/>
      <color theme="0" tint="-0.14999847407452621"/>
      <name val="Times New Roman"/>
      <family val="1"/>
      <charset val="204"/>
    </font>
    <font>
      <b/>
      <u/>
      <sz val="10"/>
      <name val="Times New Roman"/>
      <family val="1"/>
      <charset val="204"/>
    </font>
    <font>
      <b/>
      <u/>
      <sz val="9"/>
      <name val="Times New Roman"/>
      <family val="1"/>
      <charset val="204"/>
    </font>
    <font>
      <sz val="11"/>
      <name val="Calibri"/>
      <family val="2"/>
      <charset val="204"/>
      <scheme val="minor"/>
    </font>
    <font>
      <sz val="10"/>
      <color rgb="FF00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xf numFmtId="0" fontId="11" fillId="0" borderId="0"/>
    <xf numFmtId="9" fontId="11" fillId="0" borderId="0" applyFont="0" applyFill="0" applyBorder="0" applyAlignment="0" applyProtection="0"/>
    <xf numFmtId="0" fontId="11" fillId="0" borderId="0"/>
    <xf numFmtId="0" fontId="3" fillId="0" borderId="0"/>
  </cellStyleXfs>
  <cellXfs count="4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11" fillId="0" borderId="0" xfId="2"/>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6"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48" fillId="0" borderId="0" xfId="2" applyFo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29"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0" fillId="0" borderId="31"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67" applyFont="1" applyAlignment="1">
      <alignment vertical="center"/>
    </xf>
    <xf numFmtId="0" fontId="56" fillId="0" borderId="0" xfId="62" applyFont="1"/>
    <xf numFmtId="0" fontId="57" fillId="0" borderId="0" xfId="62" applyFont="1"/>
    <xf numFmtId="0" fontId="58" fillId="0" borderId="0" xfId="1" applyFont="1"/>
    <xf numFmtId="0" fontId="42" fillId="0" borderId="0" xfId="50" applyFont="1" applyAlignment="1">
      <alignment vertical="center"/>
    </xf>
    <xf numFmtId="0" fontId="59" fillId="0" borderId="0" xfId="50" applyFont="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xf numFmtId="0" fontId="64" fillId="0" borderId="0" xfId="1" applyFont="1" applyAlignment="1">
      <alignment vertical="center"/>
    </xf>
    <xf numFmtId="0" fontId="38" fillId="0" borderId="0" xfId="67" applyFont="1" applyAlignment="1">
      <alignment vertical="center" wrapText="1"/>
    </xf>
    <xf numFmtId="0" fontId="11" fillId="0" borderId="0" xfId="0" applyFont="1"/>
    <xf numFmtId="170"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175" fontId="40" fillId="0" borderId="29" xfId="2" applyNumberFormat="1" applyFont="1" applyBorder="1" applyAlignment="1">
      <alignment horizontal="justify" vertical="top" wrapText="1"/>
    </xf>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0" fontId="40" fillId="24" borderId="29" xfId="2" applyFont="1" applyFill="1" applyBorder="1" applyAlignment="1">
      <alignment horizontal="justify" vertical="top"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4" xfId="1" applyFont="1" applyBorder="1" applyAlignment="1">
      <alignment horizontal="center" vertical="center" wrapText="1"/>
    </xf>
    <xf numFmtId="170" fontId="4" fillId="0" borderId="44" xfId="1" applyNumberFormat="1" applyFont="1" applyBorder="1" applyAlignment="1">
      <alignment horizontal="center" vertical="center"/>
    </xf>
    <xf numFmtId="0" fontId="7" fillId="0" borderId="44" xfId="1"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wrapText="1"/>
    </xf>
    <xf numFmtId="0" fontId="65" fillId="0" borderId="0" xfId="0" applyFont="1" applyAlignment="1">
      <alignment horizontal="left" vertical="top"/>
    </xf>
    <xf numFmtId="0" fontId="0" fillId="0" borderId="0" xfId="0" applyAlignment="1">
      <alignment horizontal="center" vertical="center"/>
    </xf>
    <xf numFmtId="0" fontId="11" fillId="0" borderId="0" xfId="2" applyAlignment="1">
      <alignment horizontal="center" vertical="center"/>
    </xf>
    <xf numFmtId="0" fontId="45" fillId="0" borderId="0" xfId="0" applyFont="1" applyAlignment="1">
      <alignment horizontal="left" vertical="top"/>
    </xf>
    <xf numFmtId="0" fontId="11" fillId="0" borderId="0" xfId="0" applyFont="1" applyAlignment="1">
      <alignment horizontal="center" vertical="center"/>
    </xf>
    <xf numFmtId="0" fontId="11" fillId="0" borderId="0" xfId="0" applyFont="1" applyAlignment="1">
      <alignment horizontal="right" wrapText="1"/>
    </xf>
    <xf numFmtId="0" fontId="11" fillId="0" borderId="0" xfId="62" applyFont="1" applyAlignment="1">
      <alignment horizontal="center" vertical="center"/>
    </xf>
    <xf numFmtId="0" fontId="42" fillId="0" borderId="45" xfId="2" applyFont="1" applyBorder="1" applyAlignment="1">
      <alignment horizontal="center" vertical="top" wrapText="1"/>
    </xf>
    <xf numFmtId="0" fontId="42" fillId="0" borderId="45" xfId="2" applyFont="1" applyBorder="1" applyAlignment="1">
      <alignment horizontal="center" vertical="center" wrapText="1"/>
    </xf>
    <xf numFmtId="0" fontId="42" fillId="0" borderId="45" xfId="2" applyFont="1" applyBorder="1" applyAlignment="1">
      <alignment vertical="top" wrapText="1"/>
    </xf>
    <xf numFmtId="0" fontId="11" fillId="0" borderId="45" xfId="2" applyBorder="1" applyAlignment="1">
      <alignment horizontal="center" vertical="center" wrapText="1"/>
    </xf>
    <xf numFmtId="0" fontId="11" fillId="0" borderId="45" xfId="2" applyBorder="1" applyAlignment="1">
      <alignment horizontal="center" vertical="top" wrapText="1"/>
    </xf>
    <xf numFmtId="0" fontId="11" fillId="0" borderId="45" xfId="2" applyBorder="1"/>
    <xf numFmtId="0" fontId="0" fillId="0" borderId="45" xfId="0" applyBorder="1" applyAlignment="1">
      <alignment wrapText="1"/>
    </xf>
    <xf numFmtId="0" fontId="11" fillId="0" borderId="45" xfId="2" applyBorder="1" applyAlignment="1">
      <alignment vertical="top" wrapText="1"/>
    </xf>
    <xf numFmtId="0" fontId="11" fillId="0" borderId="45" xfId="2" applyBorder="1" applyAlignment="1">
      <alignment horizontal="justify" vertical="top" wrapText="1"/>
    </xf>
    <xf numFmtId="0" fontId="11" fillId="0" borderId="45" xfId="2" applyBorder="1" applyAlignment="1">
      <alignment horizontal="left" vertical="top" wrapText="1"/>
    </xf>
    <xf numFmtId="171" fontId="42" fillId="0" borderId="45" xfId="2" applyNumberFormat="1" applyFont="1" applyBorder="1" applyAlignment="1">
      <alignment horizontal="right" vertical="top" wrapText="1"/>
    </xf>
    <xf numFmtId="0" fontId="48" fillId="0" borderId="0" xfId="1" applyFont="1" applyAlignment="1">
      <alignment vertical="center"/>
    </xf>
    <xf numFmtId="0" fontId="66" fillId="0" borderId="0" xfId="2" applyFont="1" applyAlignment="1">
      <alignment vertical="center"/>
    </xf>
    <xf numFmtId="0" fontId="12" fillId="0" borderId="0" xfId="1" applyFont="1" applyAlignment="1">
      <alignment vertical="center"/>
    </xf>
    <xf numFmtId="0" fontId="42" fillId="0" borderId="0" xfId="2" applyFont="1"/>
    <xf numFmtId="2" fontId="40" fillId="0" borderId="32" xfId="2" applyNumberFormat="1" applyFont="1" applyBorder="1" applyAlignment="1">
      <alignment horizontal="left" vertical="center" wrapText="1"/>
    </xf>
    <xf numFmtId="2" fontId="40" fillId="24" borderId="32" xfId="2" applyNumberFormat="1" applyFont="1" applyFill="1" applyBorder="1" applyAlignment="1">
      <alignment horizontal="left" vertical="center" wrapText="1"/>
    </xf>
    <xf numFmtId="4" fontId="42" fillId="0" borderId="38" xfId="62" applyNumberFormat="1" applyFont="1" applyBorder="1" applyAlignment="1">
      <alignment horizontal="left" vertical="center" wrapText="1"/>
    </xf>
    <xf numFmtId="0" fontId="40" fillId="0" borderId="29" xfId="2" applyFont="1" applyBorder="1" applyAlignment="1">
      <alignment horizontal="left" vertical="top"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6" fillId="0" borderId="0" xfId="1" applyFont="1" applyAlignment="1">
      <alignment vertical="center"/>
    </xf>
    <xf numFmtId="0" fontId="7" fillId="0" borderId="47" xfId="1" applyFont="1" applyBorder="1" applyAlignment="1">
      <alignment vertical="center" wrapText="1"/>
    </xf>
    <xf numFmtId="0" fontId="7" fillId="0" borderId="48" xfId="1" applyFont="1" applyBorder="1" applyAlignment="1">
      <alignment horizontal="center" vertical="center" wrapText="1"/>
    </xf>
    <xf numFmtId="0" fontId="7" fillId="0" borderId="47" xfId="1" applyFont="1" applyBorder="1" applyAlignment="1">
      <alignment horizontal="center" vertical="center" wrapText="1"/>
    </xf>
    <xf numFmtId="49" fontId="7" fillId="0" borderId="47" xfId="1" applyNumberFormat="1" applyFont="1" applyBorder="1" applyAlignment="1">
      <alignment vertical="center"/>
    </xf>
    <xf numFmtId="0" fontId="7" fillId="0" borderId="48" xfId="1" applyFont="1" applyBorder="1" applyAlignment="1">
      <alignment horizontal="left" vertical="center" wrapText="1"/>
    </xf>
    <xf numFmtId="0" fontId="7" fillId="0" borderId="47" xfId="1" applyFont="1" applyBorder="1" applyAlignment="1">
      <alignment horizontal="left" vertical="center" wrapText="1"/>
    </xf>
    <xf numFmtId="0" fontId="7" fillId="0" borderId="48" xfId="1" applyFont="1" applyBorder="1" applyAlignment="1">
      <alignment vertical="center" wrapText="1"/>
    </xf>
    <xf numFmtId="0" fontId="7" fillId="0" borderId="0" xfId="0" applyFont="1" applyAlignment="1">
      <alignment horizontal="left" vertical="center"/>
    </xf>
    <xf numFmtId="0" fontId="7" fillId="0" borderId="47" xfId="1" applyFont="1" applyBorder="1" applyAlignment="1">
      <alignment wrapText="1"/>
    </xf>
    <xf numFmtId="0" fontId="42" fillId="0" borderId="47" xfId="62" applyFont="1" applyBorder="1" applyAlignment="1">
      <alignment horizontal="center" vertical="center" wrapText="1"/>
    </xf>
    <xf numFmtId="0" fontId="42" fillId="0" borderId="48" xfId="62" applyFont="1" applyBorder="1" applyAlignment="1">
      <alignment horizontal="center" vertical="center" wrapText="1"/>
    </xf>
    <xf numFmtId="0" fontId="11" fillId="0" borderId="51" xfId="62" applyFont="1" applyBorder="1" applyAlignment="1">
      <alignment horizontal="center" vertical="top"/>
    </xf>
    <xf numFmtId="0" fontId="11" fillId="0" borderId="47" xfId="62" applyFont="1" applyBorder="1" applyAlignment="1">
      <alignment horizontal="center" vertical="top"/>
    </xf>
    <xf numFmtId="0" fontId="11" fillId="0" borderId="47" xfId="62" applyFont="1" applyBorder="1" applyAlignment="1">
      <alignment horizontal="center" vertical="center"/>
    </xf>
    <xf numFmtId="0" fontId="11" fillId="0" borderId="47" xfId="62" applyFont="1" applyBorder="1" applyAlignment="1">
      <alignment vertical="center"/>
    </xf>
    <xf numFmtId="0" fontId="11" fillId="0" borderId="47" xfId="62" applyFont="1" applyBorder="1" applyAlignment="1">
      <alignment horizontal="left" vertical="center" wrapText="1"/>
    </xf>
    <xf numFmtId="0" fontId="7" fillId="0" borderId="47" xfId="0" applyFont="1" applyBorder="1" applyAlignment="1">
      <alignment horizontal="center" vertical="center" wrapText="1"/>
    </xf>
    <xf numFmtId="49" fontId="11" fillId="0" borderId="47" xfId="62" applyNumberFormat="1" applyFont="1" applyBorder="1" applyAlignment="1">
      <alignment horizontal="center" vertical="center"/>
    </xf>
    <xf numFmtId="49" fontId="11" fillId="0" borderId="47" xfId="62" applyNumberFormat="1" applyFont="1" applyBorder="1" applyAlignment="1">
      <alignment vertical="center"/>
    </xf>
    <xf numFmtId="49" fontId="11" fillId="0" borderId="47" xfId="62" applyNumberFormat="1" applyFont="1" applyBorder="1" applyAlignment="1">
      <alignment vertical="center" wrapText="1"/>
    </xf>
    <xf numFmtId="0" fontId="11" fillId="0" borderId="47" xfId="62" applyFont="1" applyBorder="1" applyAlignment="1">
      <alignment vertical="center" wrapText="1"/>
    </xf>
    <xf numFmtId="0" fontId="7" fillId="0" borderId="47" xfId="0" applyFont="1" applyBorder="1" applyAlignment="1">
      <alignment vertical="center" wrapText="1"/>
    </xf>
    <xf numFmtId="0" fontId="7" fillId="0" borderId="47" xfId="0" applyFont="1" applyBorder="1" applyAlignment="1">
      <alignment horizontal="left" vertical="center" wrapText="1"/>
    </xf>
    <xf numFmtId="0" fontId="12" fillId="0" borderId="47" xfId="62" applyFont="1" applyBorder="1" applyAlignment="1">
      <alignment vertical="center" wrapText="1"/>
    </xf>
    <xf numFmtId="0" fontId="11" fillId="0" borderId="47" xfId="62" applyFont="1" applyBorder="1" applyAlignment="1">
      <alignment horizontal="center" vertical="center" wrapText="1"/>
    </xf>
    <xf numFmtId="0" fontId="12" fillId="0" borderId="47" xfId="62" applyFont="1" applyBorder="1" applyAlignment="1">
      <alignment horizontal="center" vertical="center"/>
    </xf>
    <xf numFmtId="0" fontId="12" fillId="0" borderId="47" xfId="0" applyFont="1" applyBorder="1" applyAlignment="1">
      <alignment horizontal="left" vertical="center" wrapText="1"/>
    </xf>
    <xf numFmtId="0" fontId="12" fillId="0" borderId="47" xfId="0" applyFont="1" applyBorder="1" applyAlignment="1">
      <alignment horizontal="center" vertical="center"/>
    </xf>
    <xf numFmtId="0" fontId="42" fillId="0" borderId="52" xfId="62" applyFont="1" applyBorder="1" applyAlignment="1">
      <alignment horizontal="center" vertical="center" wrapText="1"/>
    </xf>
    <xf numFmtId="0" fontId="42" fillId="0" borderId="51"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47" xfId="62" applyFont="1" applyBorder="1" applyAlignment="1">
      <alignment horizontal="center" vertical="top" wrapText="1"/>
    </xf>
    <xf numFmtId="0" fontId="42" fillId="0" borderId="50" xfId="62" applyFont="1" applyBorder="1" applyAlignment="1">
      <alignment horizontal="center" vertical="top" wrapText="1"/>
    </xf>
    <xf numFmtId="0" fontId="11" fillId="0" borderId="47" xfId="2" applyBorder="1" applyAlignment="1">
      <alignment vertical="center" wrapText="1"/>
    </xf>
    <xf numFmtId="0" fontId="7" fillId="0" borderId="47" xfId="0" applyFont="1" applyBorder="1" applyAlignment="1">
      <alignment vertical="top" wrapText="1"/>
    </xf>
    <xf numFmtId="0" fontId="2" fillId="0" borderId="47" xfId="0" applyFont="1" applyBorder="1" applyAlignment="1">
      <alignment horizontal="center" vertical="center"/>
    </xf>
    <xf numFmtId="0" fontId="2" fillId="0" borderId="4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xf>
    <xf numFmtId="0" fontId="2" fillId="0" borderId="51" xfId="0" applyFont="1" applyBorder="1" applyAlignment="1">
      <alignment horizontal="center" vertical="center" wrapText="1"/>
    </xf>
    <xf numFmtId="0" fontId="41" fillId="0" borderId="0" xfId="71" applyFont="1" applyAlignment="1">
      <alignment vertical="center"/>
    </xf>
    <xf numFmtId="0" fontId="11" fillId="0" borderId="0" xfId="71" applyAlignment="1">
      <alignment vertical="center"/>
    </xf>
    <xf numFmtId="0" fontId="11" fillId="0" borderId="0" xfId="71" applyAlignment="1">
      <alignment horizontal="right" vertical="center"/>
    </xf>
    <xf numFmtId="0" fontId="41" fillId="0" borderId="0" xfId="71" applyFont="1" applyAlignment="1">
      <alignment horizontal="center" vertical="center"/>
    </xf>
    <xf numFmtId="0" fontId="41" fillId="25" borderId="0" xfId="71" applyFont="1" applyFill="1" applyAlignment="1">
      <alignment horizontal="center" vertical="center"/>
    </xf>
    <xf numFmtId="0" fontId="69" fillId="0" borderId="0" xfId="71" applyFont="1" applyAlignment="1">
      <alignment horizontal="left" vertical="center"/>
    </xf>
    <xf numFmtId="0" fontId="45" fillId="0" borderId="0" xfId="71" applyFont="1" applyAlignment="1">
      <alignment vertical="center"/>
    </xf>
    <xf numFmtId="0" fontId="11" fillId="0" borderId="36" xfId="71" applyBorder="1" applyAlignment="1">
      <alignment vertical="center"/>
    </xf>
    <xf numFmtId="169" fontId="40" fillId="26" borderId="37" xfId="71" applyNumberFormat="1" applyFont="1" applyFill="1" applyBorder="1" applyAlignment="1">
      <alignment vertical="center"/>
    </xf>
    <xf numFmtId="0" fontId="11" fillId="0" borderId="38" xfId="71" applyBorder="1" applyAlignment="1">
      <alignment vertical="center"/>
    </xf>
    <xf numFmtId="3" fontId="40" fillId="25" borderId="54" xfId="71" applyNumberFormat="1" applyFont="1" applyFill="1" applyBorder="1" applyAlignment="1">
      <alignment vertical="center"/>
    </xf>
    <xf numFmtId="3" fontId="40" fillId="0" borderId="54" xfId="71" applyNumberFormat="1" applyFont="1" applyBorder="1" applyAlignment="1">
      <alignment vertical="center"/>
    </xf>
    <xf numFmtId="0" fontId="11" fillId="0" borderId="39" xfId="71" applyBorder="1" applyAlignment="1">
      <alignment vertical="center"/>
    </xf>
    <xf numFmtId="3" fontId="40" fillId="0" borderId="40" xfId="71" applyNumberFormat="1" applyFont="1" applyBorder="1" applyAlignment="1">
      <alignment vertical="center"/>
    </xf>
    <xf numFmtId="0" fontId="11" fillId="0" borderId="47" xfId="71" applyBorder="1" applyAlignment="1">
      <alignment vertical="center"/>
    </xf>
    <xf numFmtId="4" fontId="45" fillId="0" borderId="47" xfId="71" applyNumberFormat="1" applyFont="1" applyBorder="1" applyAlignment="1">
      <alignment horizontal="center" vertical="center"/>
    </xf>
    <xf numFmtId="0" fontId="70" fillId="0" borderId="0" xfId="71" applyFont="1" applyAlignment="1">
      <alignment vertical="center"/>
    </xf>
    <xf numFmtId="3" fontId="40" fillId="25" borderId="37" xfId="71" applyNumberFormat="1" applyFont="1" applyFill="1" applyBorder="1" applyAlignment="1">
      <alignment vertical="center"/>
    </xf>
    <xf numFmtId="3" fontId="45" fillId="0" borderId="47" xfId="71" applyNumberFormat="1" applyFont="1" applyBorder="1" applyAlignment="1">
      <alignment horizontal="center" vertical="center"/>
    </xf>
    <xf numFmtId="0" fontId="45" fillId="0" borderId="47" xfId="71" applyFont="1" applyBorder="1" applyAlignment="1">
      <alignment horizontal="center" vertical="center"/>
    </xf>
    <xf numFmtId="0" fontId="11" fillId="0" borderId="55" xfId="71" applyBorder="1" applyAlignment="1">
      <alignment vertical="center"/>
    </xf>
    <xf numFmtId="172" fontId="40" fillId="0" borderId="56" xfId="72" applyNumberFormat="1" applyFont="1" applyFill="1" applyBorder="1" applyAlignment="1">
      <alignment vertical="center"/>
    </xf>
    <xf numFmtId="10" fontId="40" fillId="0" borderId="40" xfId="71" applyNumberFormat="1" applyFont="1" applyBorder="1" applyAlignment="1">
      <alignment vertical="center"/>
    </xf>
    <xf numFmtId="3" fontId="40" fillId="0" borderId="37" xfId="71" applyNumberFormat="1" applyFont="1" applyBorder="1" applyAlignment="1">
      <alignment vertical="center"/>
    </xf>
    <xf numFmtId="3" fontId="40" fillId="26" borderId="54" xfId="71" applyNumberFormat="1" applyFont="1" applyFill="1" applyBorder="1" applyAlignment="1">
      <alignment vertical="center"/>
    </xf>
    <xf numFmtId="9" fontId="40" fillId="0" borderId="56" xfId="71" applyNumberFormat="1" applyFont="1" applyBorder="1" applyAlignment="1">
      <alignment vertical="center"/>
    </xf>
    <xf numFmtId="0" fontId="11" fillId="0" borderId="28" xfId="71" applyBorder="1" applyAlignment="1">
      <alignment vertical="center"/>
    </xf>
    <xf numFmtId="3" fontId="40" fillId="0" borderId="36" xfId="71" applyNumberFormat="1" applyFont="1" applyBorder="1" applyAlignment="1">
      <alignment vertical="center"/>
    </xf>
    <xf numFmtId="0" fontId="11" fillId="0" borderId="24" xfId="71" applyBorder="1" applyAlignment="1">
      <alignment vertical="center"/>
    </xf>
    <xf numFmtId="10" fontId="40" fillId="27" borderId="41" xfId="71" applyNumberFormat="1" applyFont="1" applyFill="1" applyBorder="1" applyAlignment="1">
      <alignment vertical="center"/>
    </xf>
    <xf numFmtId="10" fontId="40" fillId="27" borderId="38" xfId="71" applyNumberFormat="1" applyFont="1" applyFill="1" applyBorder="1" applyAlignment="1">
      <alignment vertical="center"/>
    </xf>
    <xf numFmtId="10" fontId="40" fillId="0" borderId="38" xfId="71" applyNumberFormat="1" applyFont="1" applyBorder="1" applyAlignment="1">
      <alignment vertical="center"/>
    </xf>
    <xf numFmtId="0" fontId="11" fillId="0" borderId="57" xfId="71" applyBorder="1" applyAlignment="1">
      <alignment vertical="center"/>
    </xf>
    <xf numFmtId="10" fontId="40" fillId="0" borderId="55" xfId="71" applyNumberFormat="1" applyFont="1" applyBorder="1" applyAlignment="1">
      <alignment vertical="center"/>
    </xf>
    <xf numFmtId="2" fontId="11" fillId="0" borderId="0" xfId="71" applyNumberFormat="1" applyAlignment="1">
      <alignment vertical="center"/>
    </xf>
    <xf numFmtId="0" fontId="11" fillId="0" borderId="27" xfId="71" applyBorder="1" applyAlignment="1">
      <alignment horizontal="left" vertical="center"/>
    </xf>
    <xf numFmtId="1" fontId="11" fillId="0" borderId="26" xfId="71" applyNumberFormat="1" applyBorder="1" applyAlignment="1">
      <alignment horizontal="center" vertical="center"/>
    </xf>
    <xf numFmtId="0" fontId="11" fillId="0" borderId="25" xfId="71" applyBorder="1" applyAlignment="1">
      <alignment vertical="center"/>
    </xf>
    <xf numFmtId="10" fontId="40" fillId="0" borderId="47" xfId="71" applyNumberFormat="1" applyFont="1" applyBorder="1" applyAlignment="1">
      <alignment vertical="center"/>
    </xf>
    <xf numFmtId="0" fontId="11" fillId="26" borderId="23" xfId="71" applyFill="1" applyBorder="1" applyAlignment="1">
      <alignment vertical="center"/>
    </xf>
    <xf numFmtId="0" fontId="11" fillId="25" borderId="0" xfId="71" applyFill="1" applyAlignment="1">
      <alignment vertical="center"/>
    </xf>
    <xf numFmtId="0" fontId="41" fillId="25" borderId="27" xfId="71" applyFont="1" applyFill="1" applyBorder="1" applyAlignment="1">
      <alignment vertical="center"/>
    </xf>
    <xf numFmtId="1" fontId="11" fillId="25" borderId="26" xfId="71" applyNumberFormat="1" applyFill="1" applyBorder="1" applyAlignment="1">
      <alignment horizontal="center" vertical="center"/>
    </xf>
    <xf numFmtId="3" fontId="11" fillId="0" borderId="0" xfId="71" applyNumberFormat="1" applyAlignment="1">
      <alignment vertical="center"/>
    </xf>
    <xf numFmtId="0" fontId="11" fillId="25" borderId="25" xfId="71" applyFill="1" applyBorder="1" applyAlignment="1">
      <alignment vertical="center"/>
    </xf>
    <xf numFmtId="3" fontId="40" fillId="25" borderId="47" xfId="71" applyNumberFormat="1" applyFont="1" applyFill="1" applyBorder="1" applyAlignment="1">
      <alignment vertical="center"/>
    </xf>
    <xf numFmtId="0" fontId="11" fillId="25" borderId="23" xfId="71" applyFill="1" applyBorder="1" applyAlignment="1">
      <alignment vertical="center"/>
    </xf>
    <xf numFmtId="3" fontId="40" fillId="25" borderId="22" xfId="71" applyNumberFormat="1" applyFont="1" applyFill="1" applyBorder="1" applyAlignment="1">
      <alignment vertical="center"/>
    </xf>
    <xf numFmtId="3" fontId="11" fillId="25" borderId="0" xfId="71" applyNumberFormat="1" applyFill="1" applyAlignment="1">
      <alignment vertical="center"/>
    </xf>
    <xf numFmtId="0" fontId="41" fillId="25" borderId="25" xfId="71" applyFont="1" applyFill="1" applyBorder="1" applyAlignment="1">
      <alignment vertical="center"/>
    </xf>
    <xf numFmtId="174" fontId="41" fillId="25" borderId="47" xfId="71" applyNumberFormat="1" applyFont="1" applyFill="1" applyBorder="1" applyAlignment="1">
      <alignment vertical="center"/>
    </xf>
    <xf numFmtId="174" fontId="40" fillId="25" borderId="47" xfId="71" applyNumberFormat="1" applyFont="1" applyFill="1" applyBorder="1" applyAlignment="1">
      <alignment vertical="center"/>
    </xf>
    <xf numFmtId="0" fontId="11" fillId="25" borderId="25" xfId="71" applyFill="1" applyBorder="1" applyAlignment="1">
      <alignment horizontal="left" vertical="center"/>
    </xf>
    <xf numFmtId="0" fontId="11" fillId="26" borderId="25" xfId="71" applyFill="1" applyBorder="1" applyAlignment="1">
      <alignment horizontal="left" vertical="center"/>
    </xf>
    <xf numFmtId="174" fontId="40" fillId="26" borderId="47" xfId="71" applyNumberFormat="1" applyFont="1" applyFill="1" applyBorder="1" applyAlignment="1">
      <alignment vertical="center"/>
    </xf>
    <xf numFmtId="0" fontId="41" fillId="25" borderId="25" xfId="71" applyFont="1" applyFill="1" applyBorder="1" applyAlignment="1">
      <alignment horizontal="left" vertical="center"/>
    </xf>
    <xf numFmtId="0" fontId="41" fillId="25" borderId="23" xfId="71" applyFont="1" applyFill="1" applyBorder="1" applyAlignment="1">
      <alignment horizontal="left" vertical="center"/>
    </xf>
    <xf numFmtId="174" fontId="41" fillId="25" borderId="22" xfId="71" applyNumberFormat="1" applyFont="1" applyFill="1" applyBorder="1" applyAlignment="1">
      <alignment vertical="center"/>
    </xf>
    <xf numFmtId="3" fontId="41" fillId="0" borderId="0" xfId="71" applyNumberFormat="1" applyFont="1" applyAlignment="1">
      <alignment vertical="center"/>
    </xf>
    <xf numFmtId="174" fontId="41" fillId="26" borderId="47" xfId="71" applyNumberFormat="1" applyFont="1" applyFill="1" applyBorder="1" applyAlignment="1">
      <alignment vertical="center"/>
    </xf>
    <xf numFmtId="0" fontId="11" fillId="0" borderId="25" xfId="71" applyBorder="1" applyAlignment="1">
      <alignment horizontal="left" vertical="center"/>
    </xf>
    <xf numFmtId="0" fontId="41" fillId="0" borderId="25" xfId="71" applyFont="1" applyBorder="1" applyAlignment="1">
      <alignment horizontal="left" vertical="center"/>
    </xf>
    <xf numFmtId="174" fontId="41" fillId="0" borderId="47" xfId="71" applyNumberFormat="1" applyFont="1" applyBorder="1" applyAlignment="1">
      <alignment vertical="center"/>
    </xf>
    <xf numFmtId="175" fontId="40" fillId="25" borderId="47" xfId="71" applyNumberFormat="1" applyFont="1" applyFill="1" applyBorder="1" applyAlignment="1">
      <alignment horizontal="center" vertical="center"/>
    </xf>
    <xf numFmtId="0" fontId="41" fillId="0" borderId="25" xfId="71" applyFont="1" applyBorder="1" applyAlignment="1">
      <alignment vertical="center"/>
    </xf>
    <xf numFmtId="172" fontId="41" fillId="0" borderId="47" xfId="71" applyNumberFormat="1" applyFont="1" applyBorder="1" applyAlignment="1">
      <alignment vertical="center"/>
    </xf>
    <xf numFmtId="173" fontId="41" fillId="0" borderId="47" xfId="71" applyNumberFormat="1" applyFont="1" applyBorder="1" applyAlignment="1">
      <alignment vertical="center"/>
    </xf>
    <xf numFmtId="0" fontId="41" fillId="0" borderId="23" xfId="71" applyFont="1" applyBorder="1" applyAlignment="1">
      <alignment vertical="center"/>
    </xf>
    <xf numFmtId="173" fontId="41" fillId="0" borderId="22" xfId="71" applyNumberFormat="1" applyFont="1" applyBorder="1" applyAlignment="1">
      <alignment vertical="center"/>
    </xf>
    <xf numFmtId="0" fontId="40" fillId="0" borderId="0" xfId="71" applyFont="1" applyAlignment="1">
      <alignment horizontal="left" vertical="center" wrapText="1"/>
    </xf>
    <xf numFmtId="0" fontId="71" fillId="0" borderId="0" xfId="71" applyFont="1" applyAlignment="1">
      <alignment vertical="center"/>
    </xf>
    <xf numFmtId="0" fontId="71" fillId="0" borderId="0" xfId="71" applyFont="1" applyAlignment="1">
      <alignment vertical="center" wrapText="1"/>
    </xf>
    <xf numFmtId="4" fontId="71" fillId="0" borderId="0" xfId="71" applyNumberFormat="1" applyFont="1" applyAlignment="1">
      <alignment vertical="center" wrapText="1"/>
    </xf>
    <xf numFmtId="0" fontId="71" fillId="0" borderId="0" xfId="71" applyFont="1" applyAlignment="1">
      <alignment wrapText="1"/>
    </xf>
    <xf numFmtId="0" fontId="71" fillId="0" borderId="0" xfId="71" applyFont="1"/>
    <xf numFmtId="0" fontId="71" fillId="0" borderId="0" xfId="71" applyFont="1" applyAlignment="1">
      <alignment horizontal="center" vertical="center"/>
    </xf>
    <xf numFmtId="0" fontId="71" fillId="0" borderId="0" xfId="71" applyFont="1" applyAlignment="1">
      <alignment horizontal="center" vertical="center" wrapText="1"/>
    </xf>
    <xf numFmtId="0" fontId="72" fillId="0" borderId="0" xfId="71" applyFont="1" applyAlignment="1">
      <alignment vertical="center" wrapText="1"/>
    </xf>
    <xf numFmtId="0" fontId="73" fillId="0" borderId="0" xfId="71" applyFont="1"/>
    <xf numFmtId="0" fontId="11" fillId="0" borderId="0" xfId="71"/>
    <xf numFmtId="0" fontId="74" fillId="0" borderId="0" xfId="71" applyFont="1"/>
    <xf numFmtId="0" fontId="11" fillId="0" borderId="0" xfId="71" applyAlignment="1">
      <alignment horizontal="center" vertical="center"/>
    </xf>
    <xf numFmtId="4" fontId="11" fillId="0" borderId="0" xfId="71" applyNumberFormat="1" applyAlignment="1">
      <alignment horizontal="center" vertical="center"/>
    </xf>
    <xf numFmtId="0" fontId="42" fillId="0" borderId="47" xfId="2" applyFont="1" applyBorder="1" applyAlignment="1">
      <alignment horizontal="center" vertical="center" textRotation="90" wrapText="1"/>
    </xf>
    <xf numFmtId="0" fontId="42" fillId="0" borderId="47" xfId="2" applyFont="1" applyBorder="1" applyAlignment="1">
      <alignment horizontal="center" vertical="center"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6"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6" fontId="11" fillId="0" borderId="47" xfId="2" applyNumberFormat="1" applyBorder="1" applyAlignment="1">
      <alignment horizontal="center" vertical="center" wrapText="1"/>
    </xf>
    <xf numFmtId="0" fontId="46" fillId="0" borderId="47" xfId="45" applyFont="1" applyBorder="1" applyAlignment="1">
      <alignment horizontal="left" vertical="center" wrapText="1"/>
    </xf>
    <xf numFmtId="0" fontId="43" fillId="0" borderId="47" xfId="45" applyFont="1" applyBorder="1" applyAlignment="1">
      <alignment horizontal="left" vertical="center" wrapText="1"/>
    </xf>
    <xf numFmtId="1" fontId="37"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2" fontId="37" fillId="0" borderId="47" xfId="49" applyNumberFormat="1" applyFont="1" applyBorder="1" applyAlignment="1">
      <alignment horizontal="center" vertical="center"/>
    </xf>
    <xf numFmtId="169"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169" fontId="36" fillId="0" borderId="0" xfId="49" applyNumberFormat="1" applyFont="1"/>
    <xf numFmtId="0" fontId="40" fillId="0" borderId="30" xfId="2" applyFont="1" applyBorder="1" applyAlignment="1">
      <alignment horizontal="left" vertical="center" wrapText="1"/>
    </xf>
    <xf numFmtId="0" fontId="40" fillId="0" borderId="30" xfId="2" applyFont="1" applyBorder="1" applyAlignment="1">
      <alignment horizontal="left"/>
    </xf>
    <xf numFmtId="0" fontId="40" fillId="0" borderId="29" xfId="2" applyFont="1" applyBorder="1" applyAlignment="1">
      <alignment horizontal="left" vertical="center"/>
    </xf>
    <xf numFmtId="0" fontId="40" fillId="0" borderId="32" xfId="2" applyFont="1" applyBorder="1" applyAlignment="1">
      <alignment horizontal="left" vertical="center" wrapText="1"/>
    </xf>
    <xf numFmtId="4" fontId="40" fillId="0" borderId="32" xfId="2" applyNumberFormat="1" applyFont="1" applyBorder="1" applyAlignment="1">
      <alignment horizontal="left" vertical="center" wrapText="1"/>
    </xf>
    <xf numFmtId="0" fontId="40" fillId="25" borderId="30" xfId="2" applyFont="1" applyFill="1" applyBorder="1" applyAlignment="1">
      <alignment horizontal="left" vertical="top" wrapText="1"/>
    </xf>
    <xf numFmtId="14" fontId="11" fillId="25" borderId="47" xfId="73" applyNumberFormat="1" applyFill="1" applyBorder="1" applyAlignment="1">
      <alignment horizontal="center" vertical="center" wrapText="1" shrinkToFit="1"/>
    </xf>
    <xf numFmtId="0" fontId="7" fillId="25" borderId="47" xfId="1" applyFont="1" applyFill="1" applyBorder="1" applyAlignment="1">
      <alignment horizontal="left" vertical="center" wrapText="1"/>
    </xf>
    <xf numFmtId="3" fontId="11" fillId="25" borderId="47" xfId="1" applyNumberFormat="1" applyFont="1" applyFill="1" applyBorder="1" applyAlignment="1">
      <alignment horizontal="left" vertical="center" wrapText="1"/>
    </xf>
    <xf numFmtId="0" fontId="7" fillId="25" borderId="47" xfId="1" applyFont="1" applyFill="1" applyBorder="1" applyAlignment="1">
      <alignment wrapText="1"/>
    </xf>
    <xf numFmtId="0" fontId="42" fillId="25" borderId="47" xfId="2" applyFont="1" applyFill="1" applyBorder="1" applyAlignment="1">
      <alignment horizontal="left" vertical="center" wrapText="1"/>
    </xf>
    <xf numFmtId="176" fontId="42" fillId="25" borderId="47" xfId="2" applyNumberFormat="1" applyFont="1" applyFill="1" applyBorder="1" applyAlignment="1">
      <alignment horizontal="center" vertical="center" wrapText="1"/>
    </xf>
    <xf numFmtId="0" fontId="11" fillId="25" borderId="47" xfId="2" applyFill="1" applyBorder="1" applyAlignment="1">
      <alignment horizontal="left" vertical="center" wrapText="1"/>
    </xf>
    <xf numFmtId="176" fontId="11" fillId="25" borderId="47" xfId="2" applyNumberFormat="1" applyFill="1" applyBorder="1" applyAlignment="1">
      <alignment horizontal="center" vertical="center" wrapText="1"/>
    </xf>
    <xf numFmtId="0" fontId="11" fillId="0" borderId="47" xfId="62" applyFont="1" applyBorder="1" applyAlignment="1">
      <alignment horizontal="left"/>
    </xf>
    <xf numFmtId="0" fontId="0" fillId="0" borderId="47" xfId="0" applyBorder="1"/>
    <xf numFmtId="17"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9" fontId="11" fillId="0" borderId="47" xfId="73" applyNumberFormat="1" applyBorder="1" applyAlignment="1">
      <alignment horizontal="center" vertical="center" wrapText="1"/>
    </xf>
    <xf numFmtId="9" fontId="11" fillId="25" borderId="47" xfId="73" applyNumberFormat="1" applyFill="1" applyBorder="1" applyAlignment="1">
      <alignment horizontal="center" vertical="center" wrapText="1"/>
    </xf>
    <xf numFmtId="0" fontId="40" fillId="28" borderId="29" xfId="2" applyFont="1" applyFill="1" applyBorder="1" applyAlignment="1">
      <alignment horizontal="justify" vertical="top" wrapText="1"/>
    </xf>
    <xf numFmtId="2" fontId="40" fillId="28" borderId="32" xfId="2" applyNumberFormat="1" applyFont="1" applyFill="1" applyBorder="1" applyAlignment="1">
      <alignment horizontal="left" vertical="center" wrapText="1"/>
    </xf>
    <xf numFmtId="169" fontId="37" fillId="0" borderId="47" xfId="49" applyNumberFormat="1" applyFont="1" applyBorder="1" applyAlignment="1">
      <alignment horizontal="center" vertical="center" wrapText="1"/>
    </xf>
    <xf numFmtId="14" fontId="37" fillId="0" borderId="47" xfId="49" applyNumberFormat="1" applyFont="1" applyBorder="1" applyAlignment="1">
      <alignment horizontal="center" vertical="center" wrapText="1"/>
    </xf>
    <xf numFmtId="14" fontId="11" fillId="25" borderId="47" xfId="74" applyNumberFormat="1" applyFont="1" applyFill="1" applyBorder="1" applyAlignment="1">
      <alignment horizontal="center" vertical="center" wrapText="1"/>
    </xf>
    <xf numFmtId="1" fontId="11" fillId="0" borderId="0" xfId="67" applyNumberFormat="1" applyAlignment="1">
      <alignment vertical="center"/>
    </xf>
    <xf numFmtId="1" fontId="11" fillId="0" borderId="0" xfId="71" applyNumberFormat="1" applyAlignment="1">
      <alignment vertical="center"/>
    </xf>
    <xf numFmtId="0" fontId="76" fillId="0" borderId="0" xfId="71" applyFont="1" applyAlignment="1">
      <alignment vertical="center"/>
    </xf>
    <xf numFmtId="3" fontId="40" fillId="0" borderId="47" xfId="67" applyNumberFormat="1" applyFont="1" applyBorder="1" applyAlignment="1">
      <alignment vertical="center"/>
    </xf>
    <xf numFmtId="3" fontId="40" fillId="0" borderId="22" xfId="67" applyNumberFormat="1" applyFont="1" applyBorder="1" applyAlignment="1">
      <alignment vertical="center"/>
    </xf>
    <xf numFmtId="0" fontId="62" fillId="25" borderId="0" xfId="71" applyFont="1" applyFill="1" applyAlignment="1">
      <alignment vertical="center"/>
    </xf>
    <xf numFmtId="169" fontId="77" fillId="25" borderId="0" xfId="71" applyNumberFormat="1" applyFont="1" applyFill="1" applyAlignment="1">
      <alignment horizontal="center" vertical="center"/>
    </xf>
    <xf numFmtId="0" fontId="62" fillId="0" borderId="0" xfId="71" applyFont="1" applyAlignment="1">
      <alignment vertical="center"/>
    </xf>
    <xf numFmtId="3" fontId="62" fillId="0" borderId="0" xfId="71" applyNumberFormat="1" applyFont="1" applyAlignment="1">
      <alignment vertical="center"/>
    </xf>
    <xf numFmtId="164" fontId="40" fillId="26" borderId="47" xfId="71" applyNumberFormat="1" applyFont="1" applyFill="1" applyBorder="1" applyAlignment="1">
      <alignment vertical="center"/>
    </xf>
    <xf numFmtId="3" fontId="40" fillId="26" borderId="22" xfId="71" applyNumberFormat="1" applyFont="1" applyFill="1" applyBorder="1" applyAlignment="1">
      <alignment vertical="center"/>
    </xf>
    <xf numFmtId="174" fontId="62" fillId="0" borderId="0" xfId="71" applyNumberFormat="1" applyFont="1" applyAlignment="1">
      <alignment vertical="center"/>
    </xf>
    <xf numFmtId="2" fontId="62" fillId="0" borderId="0" xfId="71" applyNumberFormat="1" applyFont="1" applyAlignment="1">
      <alignment vertical="center"/>
    </xf>
    <xf numFmtId="0" fontId="37" fillId="0" borderId="47" xfId="49" applyFont="1" applyBorder="1" applyAlignment="1">
      <alignment horizontal="center" vertical="center" wrapText="1"/>
    </xf>
    <xf numFmtId="0" fontId="42" fillId="0" borderId="51" xfId="2" applyFont="1" applyBorder="1" applyAlignment="1">
      <alignment horizontal="center" vertical="center" wrapText="1"/>
    </xf>
    <xf numFmtId="0" fontId="39" fillId="0" borderId="47" xfId="1" applyFont="1" applyBorder="1" applyAlignment="1">
      <alignment horizontal="center" vertical="center" wrapText="1"/>
    </xf>
    <xf numFmtId="0" fontId="11" fillId="0" borderId="48" xfId="2" applyBorder="1" applyAlignment="1">
      <alignment vertical="center" wrapText="1"/>
    </xf>
    <xf numFmtId="49" fontId="7" fillId="0" borderId="48" xfId="1" applyNumberFormat="1" applyFont="1" applyBorder="1" applyAlignment="1">
      <alignment vertical="center"/>
    </xf>
    <xf numFmtId="0" fontId="11" fillId="0" borderId="47" xfId="1" applyFont="1" applyBorder="1" applyAlignment="1">
      <alignment vertical="center"/>
    </xf>
    <xf numFmtId="176" fontId="39" fillId="0" borderId="47" xfId="2" applyNumberFormat="1" applyFont="1" applyBorder="1" applyAlignment="1">
      <alignment horizontal="center" vertical="center" wrapText="1"/>
    </xf>
    <xf numFmtId="0" fontId="41" fillId="0" borderId="29" xfId="2" applyFont="1" applyBorder="1" applyAlignment="1">
      <alignment horizontal="justify" vertical="center" wrapText="1"/>
    </xf>
    <xf numFmtId="4" fontId="41" fillId="0" borderId="29" xfId="2" applyNumberFormat="1" applyFont="1" applyBorder="1" applyAlignment="1">
      <alignment horizontal="justify" vertical="center" wrapText="1"/>
    </xf>
    <xf numFmtId="4" fontId="40" fillId="0" borderId="29" xfId="2" applyNumberFormat="1" applyFont="1" applyBorder="1" applyAlignment="1">
      <alignment horizontal="justify" vertical="top" wrapText="1"/>
    </xf>
    <xf numFmtId="0" fontId="48" fillId="0" borderId="0" xfId="2" applyFont="1" applyAlignment="1">
      <alignment horizontal="center"/>
    </xf>
    <xf numFmtId="0" fontId="45" fillId="0" borderId="47" xfId="2" applyFont="1" applyBorder="1" applyAlignment="1">
      <alignment vertical="top" wrapText="1"/>
    </xf>
    <xf numFmtId="0" fontId="79" fillId="0" borderId="0" xfId="1" applyFont="1" applyAlignment="1">
      <alignment vertical="center"/>
    </xf>
    <xf numFmtId="0" fontId="11" fillId="0" borderId="0" xfId="1" applyFont="1" applyAlignment="1">
      <alignment vertical="center"/>
    </xf>
    <xf numFmtId="0" fontId="11" fillId="24" borderId="0" xfId="2" applyFill="1"/>
    <xf numFmtId="2" fontId="11" fillId="0" borderId="0" xfId="2" applyNumberFormat="1"/>
    <xf numFmtId="0" fontId="80" fillId="0" borderId="0" xfId="0" applyFont="1"/>
    <xf numFmtId="177" fontId="11" fillId="24" borderId="0" xfId="2" applyNumberFormat="1" applyFill="1"/>
    <xf numFmtId="4" fontId="46" fillId="0" borderId="2" xfId="0" applyNumberFormat="1" applyFont="1" applyBorder="1" applyAlignment="1">
      <alignment horizontal="center" vertical="center" wrapText="1"/>
    </xf>
    <xf numFmtId="4" fontId="11" fillId="0" borderId="0" xfId="2" applyNumberFormat="1"/>
    <xf numFmtId="4" fontId="42" fillId="0" borderId="0" xfId="2" applyNumberFormat="1" applyFont="1"/>
    <xf numFmtId="2" fontId="7" fillId="0" borderId="47" xfId="1" applyNumberFormat="1" applyFont="1" applyBorder="1" applyAlignment="1">
      <alignment horizontal="left" wrapText="1"/>
    </xf>
    <xf numFmtId="1" fontId="45" fillId="0" borderId="47" xfId="1" applyNumberFormat="1" applyFont="1" applyBorder="1" applyAlignment="1">
      <alignment horizontal="left" vertical="top" wrapText="1"/>
    </xf>
    <xf numFmtId="10" fontId="81" fillId="0" borderId="47" xfId="67" applyNumberFormat="1" applyFont="1" applyBorder="1" applyAlignment="1">
      <alignment vertical="center"/>
    </xf>
    <xf numFmtId="3" fontId="81" fillId="0" borderId="54" xfId="0" applyNumberFormat="1" applyFont="1" applyBorder="1" applyAlignment="1">
      <alignment vertical="center"/>
    </xf>
    <xf numFmtId="49" fontId="7" fillId="0" borderId="48" xfId="1" applyNumberFormat="1" applyFont="1" applyBorder="1" applyAlignment="1">
      <alignment horizontal="center" vertical="center"/>
    </xf>
    <xf numFmtId="49" fontId="7" fillId="0" borderId="49" xfId="1" applyNumberFormat="1" applyFont="1" applyBorder="1" applyAlignment="1">
      <alignment horizontal="center" vertical="center"/>
    </xf>
    <xf numFmtId="49" fontId="7" fillId="0" borderId="50"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6" fillId="25" borderId="0" xfId="1" applyFont="1" applyFill="1" applyAlignment="1">
      <alignment horizontal="center" vertical="center"/>
    </xf>
    <xf numFmtId="0" fontId="9" fillId="0" borderId="0" xfId="1" applyFont="1" applyAlignment="1">
      <alignment horizontal="center" vertical="center"/>
    </xf>
    <xf numFmtId="165" fontId="7" fillId="0" borderId="0" xfId="1" applyNumberFormat="1" applyFont="1" applyAlignment="1">
      <alignment horizontal="center" vertical="center"/>
    </xf>
    <xf numFmtId="0" fontId="4" fillId="0" borderId="0" xfId="1" applyFont="1" applyAlignment="1">
      <alignment horizontal="center" vertical="center"/>
    </xf>
    <xf numFmtId="0" fontId="7" fillId="0" borderId="19" xfId="1" applyFont="1" applyBorder="1" applyAlignment="1">
      <alignment vertical="center"/>
    </xf>
    <xf numFmtId="0" fontId="39" fillId="0" borderId="1" xfId="1" applyFont="1" applyBorder="1" applyAlignment="1">
      <alignment horizontal="center" vertical="center" wrapText="1"/>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8" xfId="62" applyFont="1" applyBorder="1" applyAlignment="1">
      <alignment horizontal="center" vertical="center" wrapText="1"/>
    </xf>
    <xf numFmtId="0" fontId="42" fillId="0" borderId="50" xfId="62" applyFont="1" applyBorder="1" applyAlignment="1">
      <alignment horizontal="center" vertical="center" wrapText="1"/>
    </xf>
    <xf numFmtId="0" fontId="42" fillId="0" borderId="49" xfId="62" applyFont="1" applyBorder="1" applyAlignment="1">
      <alignment horizontal="center" vertical="center" wrapText="1"/>
    </xf>
    <xf numFmtId="0" fontId="11" fillId="0" borderId="19" xfId="62" applyFont="1" applyBorder="1" applyAlignment="1">
      <alignment horizontal="left" vertical="center"/>
    </xf>
    <xf numFmtId="0" fontId="42" fillId="0" borderId="51"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52"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20" xfId="62" applyFont="1" applyBorder="1" applyAlignment="1">
      <alignment horizontal="center" vertical="center" wrapText="1"/>
    </xf>
    <xf numFmtId="0" fontId="42" fillId="0" borderId="5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67" fillId="0" borderId="0" xfId="1" applyFont="1" applyAlignment="1">
      <alignment horizontal="center" vertical="center" wrapText="1"/>
    </xf>
    <xf numFmtId="0" fontId="67"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5" fillId="0" borderId="0" xfId="1" applyFont="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42" fillId="0" borderId="0" xfId="50" applyFont="1" applyAlignment="1">
      <alignment horizontal="center" vertical="center"/>
    </xf>
    <xf numFmtId="0" fontId="45" fillId="0" borderId="48" xfId="71" applyFont="1" applyBorder="1" applyAlignment="1">
      <alignment horizontal="center" vertical="center"/>
    </xf>
    <xf numFmtId="0" fontId="45" fillId="0" borderId="50" xfId="71" applyFont="1" applyBorder="1" applyAlignment="1">
      <alignment horizontal="center" vertical="center"/>
    </xf>
    <xf numFmtId="0" fontId="40" fillId="0" borderId="0" xfId="71" applyFont="1" applyAlignment="1">
      <alignment horizontal="left" vertical="center" wrapText="1"/>
    </xf>
    <xf numFmtId="0" fontId="72" fillId="0" borderId="0" xfId="71" applyFont="1" applyAlignment="1">
      <alignment horizontal="center" vertical="center" wrapText="1"/>
    </xf>
    <xf numFmtId="0" fontId="42" fillId="0" borderId="45" xfId="0" applyFont="1" applyBorder="1" applyAlignment="1">
      <alignment horizontal="center" vertical="center" wrapText="1"/>
    </xf>
    <xf numFmtId="0" fontId="42" fillId="0" borderId="47" xfId="2" applyFont="1" applyBorder="1" applyAlignment="1">
      <alignment horizontal="center" vertical="center" wrapText="1"/>
    </xf>
    <xf numFmtId="0" fontId="42" fillId="0" borderId="0" xfId="2" applyFont="1" applyAlignment="1">
      <alignment horizontal="center" vertical="top" wrapText="1"/>
    </xf>
    <xf numFmtId="0" fontId="11" fillId="0" borderId="0" xfId="0" applyFont="1" applyAlignment="1">
      <alignment horizontal="left" wrapText="1"/>
    </xf>
    <xf numFmtId="0" fontId="11" fillId="0" borderId="0" xfId="0" applyFont="1"/>
    <xf numFmtId="0" fontId="42" fillId="0" borderId="45" xfId="2" applyFont="1" applyBorder="1" applyAlignment="1">
      <alignment horizontal="center" vertical="center" wrapText="1"/>
    </xf>
    <xf numFmtId="0" fontId="42" fillId="0" borderId="47" xfId="2" applyFont="1" applyBorder="1" applyAlignment="1">
      <alignment horizontal="center" vertical="center"/>
    </xf>
    <xf numFmtId="0" fontId="42" fillId="0" borderId="46"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39" fillId="0" borderId="0" xfId="1" applyFont="1" applyAlignment="1">
      <alignment horizontal="center" vertical="center" wrapText="1"/>
    </xf>
    <xf numFmtId="0" fontId="55" fillId="0" borderId="0" xfId="1" applyFont="1" applyAlignment="1">
      <alignment horizontal="center" vertical="center"/>
    </xf>
    <xf numFmtId="0" fontId="55" fillId="0" borderId="0" xfId="1" applyFont="1" applyAlignment="1">
      <alignment horizontal="center" vertical="center" wrapText="1"/>
    </xf>
    <xf numFmtId="0" fontId="11" fillId="0" borderId="0" xfId="1" applyFont="1" applyAlignment="1">
      <alignment horizontal="center" vertical="center"/>
    </xf>
    <xf numFmtId="0" fontId="48" fillId="0" borderId="0" xfId="1" applyFont="1" applyAlignment="1">
      <alignment horizontal="center" vertical="center"/>
    </xf>
    <xf numFmtId="0" fontId="42" fillId="0" borderId="48" xfId="52" applyFont="1" applyBorder="1" applyAlignment="1">
      <alignment horizontal="center" vertical="center"/>
    </xf>
    <xf numFmtId="0" fontId="42" fillId="0" borderId="49" xfId="52" applyFont="1" applyBorder="1" applyAlignment="1">
      <alignment horizontal="center" vertical="center"/>
    </xf>
    <xf numFmtId="0" fontId="11" fillId="0" borderId="0" xfId="2" applyAlignment="1">
      <alignment horizontal="left" vertical="center" wrapText="1"/>
    </xf>
    <xf numFmtId="0" fontId="68"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52" xfId="52" applyFont="1" applyBorder="1" applyAlignment="1">
      <alignment horizontal="center" vertical="center" wrapText="1"/>
    </xf>
    <xf numFmtId="0" fontId="42" fillId="0" borderId="58"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19" xfId="52" applyFont="1" applyBorder="1" applyAlignment="1">
      <alignment horizontal="center" vertical="center" wrapText="1"/>
    </xf>
    <xf numFmtId="0" fontId="11" fillId="0" borderId="0" xfId="2" applyAlignment="1">
      <alignment horizontal="left" wrapText="1"/>
    </xf>
    <xf numFmtId="0" fontId="42" fillId="0" borderId="51" xfId="2" applyFont="1" applyBorder="1" applyAlignment="1">
      <alignment horizontal="center" vertical="center" wrapText="1"/>
    </xf>
    <xf numFmtId="0" fontId="11" fillId="0" borderId="0" xfId="2" applyAlignment="1">
      <alignment horizontal="left"/>
    </xf>
    <xf numFmtId="0" fontId="39" fillId="0" borderId="51"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8" fillId="0" borderId="19" xfId="49" applyFont="1" applyBorder="1" applyAlignment="1">
      <alignment horizontal="center"/>
    </xf>
    <xf numFmtId="0" fontId="39" fillId="0" borderId="9"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8"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1"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9"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9"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9"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9" xfId="49" applyFont="1" applyBorder="1" applyAlignment="1">
      <alignment horizontal="center" vertical="center"/>
    </xf>
    <xf numFmtId="0" fontId="39" fillId="0" borderId="2" xfId="49" applyFont="1" applyBorder="1" applyAlignment="1">
      <alignment horizontal="center" vertical="center"/>
    </xf>
    <xf numFmtId="0" fontId="42" fillId="0" borderId="9"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78" fillId="0" borderId="0" xfId="1" applyFont="1" applyAlignment="1">
      <alignment horizontal="center" vertic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8"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11" fillId="0" borderId="47" xfId="2" applyBorder="1" applyAlignment="1">
      <alignment horizontal="center" vertical="center" wrapText="1"/>
    </xf>
    <xf numFmtId="0" fontId="48" fillId="0" borderId="0" xfId="1" applyFont="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71" xr:uid="{00000000-0005-0000-0000-000025000000}"/>
    <cellStyle name="Обычный 12 2" xfId="40" xr:uid="{00000000-0005-0000-0000-000026000000}"/>
    <cellStyle name="Обычный 2" xfId="3" xr:uid="{00000000-0005-0000-0000-000027000000}"/>
    <cellStyle name="Обычный 2 10" xfId="74"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7" xfId="7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Процентный 5" xfId="72"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7.4119136274173963E-2"/>
          <c:y val="2.5757030263859906E-2"/>
          <c:w val="0.9246658566221142"/>
          <c:h val="0.83127572016460904"/>
        </c:manualLayout>
      </c:layout>
      <c:lineChart>
        <c:grouping val="standard"/>
        <c:varyColors val="0"/>
        <c:ser>
          <c:idx val="0"/>
          <c:order val="0"/>
          <c:tx>
            <c:v>PV</c:v>
          </c:tx>
          <c:marker>
            <c:symbol val="none"/>
          </c:marker>
          <c:cat>
            <c:numRef>
              <c:f>'5. анализ эконом эфф'!$B$47:$N$47</c:f>
              <c:numCache>
                <c:formatCode>0</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эфф'!$B$88:$N$88</c:f>
              <c:numCache>
                <c:formatCode>_(* #\ ##0_);_(* \(#\ ##0\);_(* "-"_);_(@_)</c:formatCode>
                <c:ptCount val="13"/>
                <c:pt idx="0">
                  <c:v>-7096189.6470980486</c:v>
                </c:pt>
                <c:pt idx="1">
                  <c:v>-20101672.10269326</c:v>
                </c:pt>
                <c:pt idx="2">
                  <c:v>-3178315.7479985938</c:v>
                </c:pt>
                <c:pt idx="3">
                  <c:v>-2884134.0725940038</c:v>
                </c:pt>
                <c:pt idx="4">
                  <c:v>-2617181.5540780439</c:v>
                </c:pt>
                <c:pt idx="5">
                  <c:v>-3489092.0628736177</c:v>
                </c:pt>
                <c:pt idx="6">
                  <c:v>-3921193.2108122245</c:v>
                </c:pt>
                <c:pt idx="7">
                  <c:v>-3614339.9815888363</c:v>
                </c:pt>
                <c:pt idx="8">
                  <c:v>-3310606.9924814687</c:v>
                </c:pt>
                <c:pt idx="9">
                  <c:v>-3033416.1249532332</c:v>
                </c:pt>
                <c:pt idx="10">
                  <c:v>-2751448.130350004</c:v>
                </c:pt>
                <c:pt idx="11">
                  <c:v>-2549370.2903323895</c:v>
                </c:pt>
                <c:pt idx="12">
                  <c:v>-2338390.0380559196</c:v>
                </c:pt>
              </c:numCache>
            </c:numRef>
          </c:val>
          <c:smooth val="0"/>
          <c:extLst>
            <c:ext xmlns:c16="http://schemas.microsoft.com/office/drawing/2014/chart" uri="{C3380CC4-5D6E-409C-BE32-E72D297353CC}">
              <c16:uniqueId val="{00000000-FB71-40CB-B98A-21211295CA09}"/>
            </c:ext>
          </c:extLst>
        </c:ser>
        <c:ser>
          <c:idx val="1"/>
          <c:order val="1"/>
          <c:tx>
            <c:v>NPV (без учета продажи)</c:v>
          </c:tx>
          <c:marker>
            <c:symbol val="none"/>
          </c:marker>
          <c:cat>
            <c:numRef>
              <c:f>'5. анализ эконом эфф'!$B$47:$N$47</c:f>
              <c:numCache>
                <c:formatCode>0</c:formatCode>
                <c:ptCount val="13"/>
                <c:pt idx="0">
                  <c:v>1</c:v>
                </c:pt>
                <c:pt idx="1">
                  <c:v>2</c:v>
                </c:pt>
                <c:pt idx="2">
                  <c:v>3</c:v>
                </c:pt>
                <c:pt idx="3">
                  <c:v>4</c:v>
                </c:pt>
                <c:pt idx="4">
                  <c:v>5</c:v>
                </c:pt>
                <c:pt idx="5">
                  <c:v>6</c:v>
                </c:pt>
                <c:pt idx="6">
                  <c:v>7</c:v>
                </c:pt>
                <c:pt idx="7">
                  <c:v>8</c:v>
                </c:pt>
                <c:pt idx="8">
                  <c:v>9</c:v>
                </c:pt>
                <c:pt idx="9">
                  <c:v>10</c:v>
                </c:pt>
                <c:pt idx="10">
                  <c:v>11</c:v>
                </c:pt>
                <c:pt idx="11">
                  <c:v>12</c:v>
                </c:pt>
                <c:pt idx="12">
                  <c:v>13</c:v>
                </c:pt>
              </c:numCache>
            </c:numRef>
          </c:cat>
          <c:val>
            <c:numRef>
              <c:f>'5. анализ эконом эфф'!$B$89:$N$89</c:f>
              <c:numCache>
                <c:formatCode>_(* #\ ##0_);_(* \(#\ ##0\);_(* "-"_);_(@_)</c:formatCode>
                <c:ptCount val="13"/>
                <c:pt idx="0">
                  <c:v>-7096189.6470980486</c:v>
                </c:pt>
                <c:pt idx="1">
                  <c:v>-27197861.749791309</c:v>
                </c:pt>
                <c:pt idx="2">
                  <c:v>-30376177.497789904</c:v>
                </c:pt>
                <c:pt idx="3">
                  <c:v>-33260311.570383906</c:v>
                </c:pt>
                <c:pt idx="4">
                  <c:v>-35877493.124461949</c:v>
                </c:pt>
                <c:pt idx="5">
                  <c:v>-39366585.187335566</c:v>
                </c:pt>
                <c:pt idx="6">
                  <c:v>-43287778.398147792</c:v>
                </c:pt>
                <c:pt idx="7">
                  <c:v>-46902118.379736625</c:v>
                </c:pt>
                <c:pt idx="8">
                  <c:v>-50212725.372218095</c:v>
                </c:pt>
                <c:pt idx="9">
                  <c:v>-53246141.497171327</c:v>
                </c:pt>
                <c:pt idx="10">
                  <c:v>-55997589.627521329</c:v>
                </c:pt>
                <c:pt idx="11">
                  <c:v>-58546959.91785372</c:v>
                </c:pt>
                <c:pt idx="12">
                  <c:v>-60885349.95590964</c:v>
                </c:pt>
              </c:numCache>
            </c:numRef>
          </c:val>
          <c:smooth val="0"/>
          <c:extLst>
            <c:ext xmlns:c16="http://schemas.microsoft.com/office/drawing/2014/chart" uri="{C3380CC4-5D6E-409C-BE32-E72D297353CC}">
              <c16:uniqueId val="{00000001-FB71-40CB-B98A-21211295CA09}"/>
            </c:ext>
          </c:extLst>
        </c:ser>
        <c:dLbls>
          <c:showLegendKey val="0"/>
          <c:showVal val="0"/>
          <c:showCatName val="0"/>
          <c:showSerName val="0"/>
          <c:showPercent val="0"/>
          <c:showBubbleSize val="0"/>
        </c:dLbls>
        <c:smooth val="0"/>
        <c:axId val="1120123536"/>
        <c:axId val="1120121184"/>
      </c:lineChart>
      <c:catAx>
        <c:axId val="112012353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0121184"/>
        <c:crosses val="autoZero"/>
        <c:auto val="1"/>
        <c:lblAlgn val="ctr"/>
        <c:lblOffset val="100"/>
        <c:noMultiLvlLbl val="0"/>
      </c:catAx>
      <c:valAx>
        <c:axId val="1120121184"/>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20123536"/>
        <c:crosses val="autoZero"/>
        <c:crossBetween val="between"/>
      </c:valAx>
    </c:plotArea>
    <c:legend>
      <c:legendPos val="r"/>
      <c:layout>
        <c:manualLayout>
          <c:xMode val="edge"/>
          <c:yMode val="edge"/>
          <c:x val="0.30255181984250401"/>
          <c:y val="0.90535343265107648"/>
          <c:w val="0.35115452182523554"/>
          <c:h val="8.2304857513734217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598714</xdr:colOff>
      <xdr:row>31</xdr:row>
      <xdr:rowOff>120196</xdr:rowOff>
    </xdr:from>
    <xdr:to>
      <xdr:col>8</xdr:col>
      <xdr:colOff>178366</xdr:colOff>
      <xdr:row>42</xdr:row>
      <xdr:rowOff>180407</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zoomScaleSheetLayoutView="80" workbookViewId="0">
      <selection activeCell="A15" sqref="A15:C15"/>
    </sheetView>
  </sheetViews>
  <sheetFormatPr defaultColWidth="9.140625" defaultRowHeight="15" x14ac:dyDescent="0.25"/>
  <cols>
    <col min="1" max="1" width="6.140625" style="1" customWidth="1"/>
    <col min="2" max="2" width="53.42578125" style="1" customWidth="1"/>
    <col min="3" max="3" width="93.1406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8" customFormat="1" ht="18.75" customHeight="1" x14ac:dyDescent="0.2">
      <c r="A1" s="14"/>
      <c r="C1" s="24"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36" t="s">
        <v>563</v>
      </c>
      <c r="B5" s="336"/>
      <c r="C5" s="336"/>
      <c r="D5" s="68"/>
      <c r="E5" s="68"/>
      <c r="F5" s="68"/>
      <c r="G5" s="68"/>
      <c r="H5" s="68"/>
      <c r="I5" s="68"/>
      <c r="J5" s="68"/>
    </row>
    <row r="6" spans="1:22" s="8" customFormat="1" ht="18.75" x14ac:dyDescent="0.3">
      <c r="A6" s="13"/>
      <c r="H6" s="12"/>
    </row>
    <row r="7" spans="1:22" s="8" customFormat="1" ht="18.75" x14ac:dyDescent="0.2">
      <c r="A7" s="340" t="s">
        <v>6</v>
      </c>
      <c r="B7" s="340"/>
      <c r="C7" s="34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1" t="s">
        <v>564</v>
      </c>
      <c r="B9" s="341"/>
      <c r="C9" s="341"/>
      <c r="D9" s="7"/>
      <c r="E9" s="7"/>
      <c r="F9" s="7"/>
      <c r="G9" s="7"/>
      <c r="H9" s="7"/>
      <c r="I9" s="10"/>
      <c r="J9" s="10"/>
      <c r="K9" s="10"/>
      <c r="L9" s="10"/>
      <c r="M9" s="10"/>
      <c r="N9" s="10"/>
      <c r="O9" s="10"/>
      <c r="P9" s="10"/>
      <c r="Q9" s="10"/>
      <c r="R9" s="10"/>
      <c r="S9" s="10"/>
      <c r="T9" s="10"/>
      <c r="U9" s="10"/>
      <c r="V9" s="10"/>
    </row>
    <row r="10" spans="1:22" s="8" customFormat="1" ht="18.75" x14ac:dyDescent="0.2">
      <c r="A10" s="337" t="s">
        <v>5</v>
      </c>
      <c r="B10" s="337"/>
      <c r="C10" s="33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2" t="s">
        <v>565</v>
      </c>
      <c r="B12" s="342"/>
      <c r="C12" s="342"/>
      <c r="D12" s="7"/>
      <c r="E12" s="7"/>
      <c r="F12" s="7"/>
      <c r="G12" s="7"/>
      <c r="H12" s="7"/>
      <c r="I12" s="10"/>
      <c r="J12" s="10"/>
      <c r="K12" s="10"/>
      <c r="L12" s="10"/>
      <c r="M12" s="10"/>
      <c r="N12" s="10"/>
      <c r="O12" s="10"/>
      <c r="P12" s="10"/>
      <c r="Q12" s="10"/>
      <c r="R12" s="10"/>
      <c r="S12" s="10"/>
      <c r="T12" s="10"/>
      <c r="U12" s="10"/>
      <c r="V12" s="10"/>
    </row>
    <row r="13" spans="1:22" s="8" customFormat="1" ht="18.75" x14ac:dyDescent="0.2">
      <c r="A13" s="337" t="s">
        <v>4</v>
      </c>
      <c r="B13" s="337"/>
      <c r="C13" s="33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129" customFormat="1" ht="69.75" customHeight="1" x14ac:dyDescent="0.25">
      <c r="A15" s="450" t="s">
        <v>575</v>
      </c>
      <c r="B15" s="450"/>
      <c r="C15" s="450"/>
      <c r="D15" s="7"/>
      <c r="E15" s="7"/>
      <c r="F15" s="7"/>
      <c r="G15" s="7"/>
      <c r="H15" s="7"/>
      <c r="I15" s="7"/>
      <c r="J15" s="7"/>
      <c r="K15" s="7"/>
      <c r="L15" s="7"/>
      <c r="M15" s="7"/>
      <c r="N15" s="7"/>
      <c r="O15" s="7"/>
      <c r="P15" s="7"/>
      <c r="Q15" s="7"/>
      <c r="R15" s="7"/>
      <c r="S15" s="7"/>
      <c r="T15" s="7"/>
      <c r="U15" s="7"/>
      <c r="V15" s="7"/>
    </row>
    <row r="16" spans="1:22" s="3" customFormat="1" ht="15" customHeight="1" x14ac:dyDescent="0.2">
      <c r="A16" s="337" t="s">
        <v>3</v>
      </c>
      <c r="B16" s="337"/>
      <c r="C16" s="33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8" t="s">
        <v>437</v>
      </c>
      <c r="B18" s="339"/>
      <c r="C18" s="33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30" t="s">
        <v>2</v>
      </c>
      <c r="B20" s="131" t="s">
        <v>63</v>
      </c>
      <c r="C20" s="132" t="s">
        <v>62</v>
      </c>
      <c r="D20" s="5"/>
      <c r="E20" s="5"/>
      <c r="F20" s="5"/>
      <c r="G20" s="5"/>
      <c r="H20" s="5"/>
      <c r="I20" s="4"/>
      <c r="J20" s="4"/>
      <c r="K20" s="4"/>
      <c r="L20" s="4"/>
      <c r="M20" s="4"/>
      <c r="N20" s="4"/>
      <c r="O20" s="4"/>
      <c r="P20" s="4"/>
      <c r="Q20" s="4"/>
      <c r="R20" s="4"/>
      <c r="S20" s="4"/>
    </row>
    <row r="21" spans="1:22" s="3" customFormat="1" ht="16.5" customHeight="1" x14ac:dyDescent="0.2">
      <c r="A21" s="132">
        <v>1</v>
      </c>
      <c r="B21" s="131">
        <v>2</v>
      </c>
      <c r="C21" s="132">
        <v>3</v>
      </c>
      <c r="D21" s="5"/>
      <c r="E21" s="5"/>
      <c r="F21" s="5"/>
      <c r="G21" s="5"/>
      <c r="H21" s="5"/>
      <c r="I21" s="4"/>
      <c r="J21" s="4"/>
      <c r="K21" s="4"/>
      <c r="L21" s="4"/>
      <c r="M21" s="4"/>
      <c r="N21" s="4"/>
      <c r="O21" s="4"/>
      <c r="P21" s="4"/>
      <c r="Q21" s="4"/>
      <c r="R21" s="4"/>
      <c r="S21" s="4"/>
    </row>
    <row r="22" spans="1:22" s="3" customFormat="1" ht="39" customHeight="1" x14ac:dyDescent="0.2">
      <c r="A22" s="133" t="s">
        <v>61</v>
      </c>
      <c r="B22" s="134" t="s">
        <v>289</v>
      </c>
      <c r="C22" s="276" t="s">
        <v>464</v>
      </c>
      <c r="D22" s="5"/>
      <c r="E22" s="5"/>
      <c r="F22" s="5"/>
      <c r="G22" s="5"/>
      <c r="H22" s="5"/>
      <c r="I22" s="4"/>
      <c r="J22" s="4"/>
      <c r="K22" s="4"/>
      <c r="L22" s="4"/>
      <c r="M22" s="4"/>
      <c r="N22" s="4"/>
      <c r="O22" s="4"/>
      <c r="P22" s="4"/>
      <c r="Q22" s="4"/>
      <c r="R22" s="4"/>
      <c r="S22" s="4"/>
    </row>
    <row r="23" spans="1:22" s="3" customFormat="1" ht="63" x14ac:dyDescent="0.2">
      <c r="A23" s="133" t="s">
        <v>60</v>
      </c>
      <c r="B23" s="136" t="s">
        <v>465</v>
      </c>
      <c r="C23" s="130" t="s">
        <v>510</v>
      </c>
      <c r="D23" s="5"/>
      <c r="E23" s="5"/>
      <c r="F23" s="5"/>
      <c r="G23" s="5"/>
      <c r="H23" s="5"/>
      <c r="I23" s="4"/>
      <c r="J23" s="4"/>
      <c r="K23" s="4"/>
      <c r="L23" s="4"/>
      <c r="M23" s="4"/>
      <c r="N23" s="4"/>
      <c r="O23" s="4"/>
      <c r="P23" s="4"/>
      <c r="Q23" s="4"/>
      <c r="R23" s="4"/>
      <c r="S23" s="4"/>
    </row>
    <row r="24" spans="1:22" s="3" customFormat="1" ht="22.5" customHeight="1" x14ac:dyDescent="0.2">
      <c r="A24" s="333"/>
      <c r="B24" s="334"/>
      <c r="C24" s="335"/>
      <c r="D24" s="5"/>
      <c r="E24" s="5"/>
      <c r="F24" s="5"/>
      <c r="G24" s="5"/>
      <c r="H24" s="5"/>
      <c r="I24" s="4"/>
      <c r="J24" s="4"/>
      <c r="K24" s="4"/>
      <c r="L24" s="4"/>
      <c r="M24" s="4"/>
      <c r="N24" s="4"/>
      <c r="O24" s="4"/>
      <c r="P24" s="4"/>
      <c r="Q24" s="4"/>
      <c r="R24" s="4"/>
      <c r="S24" s="4"/>
    </row>
    <row r="25" spans="1:22" s="3" customFormat="1" ht="58.5" customHeight="1" x14ac:dyDescent="0.2">
      <c r="A25" s="133" t="s">
        <v>59</v>
      </c>
      <c r="B25" s="135" t="s">
        <v>386</v>
      </c>
      <c r="C25" s="130" t="s">
        <v>468</v>
      </c>
      <c r="D25" s="5"/>
      <c r="E25" s="5"/>
      <c r="F25" s="5"/>
      <c r="G25" s="5"/>
      <c r="H25" s="4"/>
      <c r="I25" s="4"/>
      <c r="J25" s="4"/>
      <c r="K25" s="4"/>
      <c r="L25" s="4"/>
      <c r="M25" s="4"/>
      <c r="N25" s="4"/>
      <c r="O25" s="4"/>
      <c r="P25" s="4"/>
      <c r="Q25" s="4"/>
      <c r="R25" s="4"/>
    </row>
    <row r="26" spans="1:22" s="3" customFormat="1" ht="42.75" customHeight="1" x14ac:dyDescent="0.2">
      <c r="A26" s="133" t="s">
        <v>58</v>
      </c>
      <c r="B26" s="135" t="s">
        <v>71</v>
      </c>
      <c r="C26" s="130" t="s">
        <v>455</v>
      </c>
      <c r="D26" s="5"/>
      <c r="E26" s="5"/>
      <c r="F26" s="5"/>
      <c r="G26" s="5"/>
      <c r="H26" s="4"/>
      <c r="I26" s="4"/>
      <c r="J26" s="4"/>
      <c r="K26" s="4"/>
      <c r="L26" s="4"/>
      <c r="M26" s="4"/>
      <c r="N26" s="4"/>
      <c r="O26" s="4"/>
      <c r="P26" s="4"/>
      <c r="Q26" s="4"/>
      <c r="R26" s="4"/>
    </row>
    <row r="27" spans="1:22" s="3" customFormat="1" ht="51.75" customHeight="1" x14ac:dyDescent="0.2">
      <c r="A27" s="133" t="s">
        <v>56</v>
      </c>
      <c r="B27" s="135" t="s">
        <v>70</v>
      </c>
      <c r="C27" s="137" t="s">
        <v>472</v>
      </c>
      <c r="D27" s="5"/>
      <c r="E27" s="5"/>
      <c r="F27" s="5"/>
      <c r="G27" s="5"/>
      <c r="H27" s="4"/>
      <c r="I27" s="4"/>
      <c r="J27" s="4"/>
      <c r="K27" s="4"/>
      <c r="L27" s="4"/>
      <c r="M27" s="4"/>
      <c r="N27" s="4"/>
      <c r="O27" s="4"/>
      <c r="P27" s="4"/>
      <c r="Q27" s="4"/>
      <c r="R27" s="4"/>
    </row>
    <row r="28" spans="1:22" s="3" customFormat="1" ht="42.75" customHeight="1" x14ac:dyDescent="0.2">
      <c r="A28" s="133" t="s">
        <v>55</v>
      </c>
      <c r="B28" s="135" t="s">
        <v>387</v>
      </c>
      <c r="C28" s="130" t="s">
        <v>456</v>
      </c>
      <c r="D28" s="5"/>
      <c r="E28" s="5"/>
      <c r="F28" s="5"/>
      <c r="G28" s="5"/>
      <c r="H28" s="4"/>
      <c r="I28" s="4"/>
      <c r="J28" s="4"/>
      <c r="K28" s="4"/>
      <c r="L28" s="4"/>
      <c r="M28" s="4"/>
      <c r="N28" s="4"/>
      <c r="O28" s="4"/>
      <c r="P28" s="4"/>
      <c r="Q28" s="4"/>
      <c r="R28" s="4"/>
    </row>
    <row r="29" spans="1:22" s="3" customFormat="1" ht="51.75" customHeight="1" x14ac:dyDescent="0.2">
      <c r="A29" s="133" t="s">
        <v>53</v>
      </c>
      <c r="B29" s="135" t="s">
        <v>388</v>
      </c>
      <c r="C29" s="130" t="s">
        <v>456</v>
      </c>
      <c r="D29" s="5"/>
      <c r="E29" s="5"/>
      <c r="F29" s="5"/>
      <c r="G29" s="5"/>
      <c r="H29" s="4"/>
      <c r="I29" s="4"/>
      <c r="J29" s="4"/>
      <c r="K29" s="4"/>
      <c r="L29" s="4"/>
      <c r="M29" s="4"/>
      <c r="N29" s="4"/>
      <c r="O29" s="4"/>
      <c r="P29" s="4"/>
      <c r="Q29" s="4"/>
      <c r="R29" s="4"/>
    </row>
    <row r="30" spans="1:22" s="3" customFormat="1" ht="51.75" customHeight="1" x14ac:dyDescent="0.2">
      <c r="A30" s="133" t="s">
        <v>51</v>
      </c>
      <c r="B30" s="135" t="s">
        <v>389</v>
      </c>
      <c r="C30" s="130" t="s">
        <v>456</v>
      </c>
      <c r="D30" s="5"/>
      <c r="E30" s="5"/>
      <c r="F30" s="5"/>
      <c r="G30" s="5"/>
      <c r="H30" s="4"/>
      <c r="I30" s="4"/>
      <c r="J30" s="4"/>
      <c r="K30" s="4"/>
      <c r="L30" s="4"/>
      <c r="M30" s="4"/>
      <c r="N30" s="4"/>
      <c r="O30" s="4"/>
      <c r="P30" s="4"/>
      <c r="Q30" s="4"/>
      <c r="R30" s="4"/>
    </row>
    <row r="31" spans="1:22" s="3" customFormat="1" ht="51.75" customHeight="1" x14ac:dyDescent="0.2">
      <c r="A31" s="133" t="s">
        <v>69</v>
      </c>
      <c r="B31" s="135" t="s">
        <v>390</v>
      </c>
      <c r="C31" s="130" t="s">
        <v>466</v>
      </c>
      <c r="D31" s="5"/>
      <c r="E31" s="5"/>
      <c r="F31" s="5"/>
      <c r="G31" s="5"/>
      <c r="H31" s="4"/>
      <c r="I31" s="4"/>
      <c r="J31" s="4"/>
      <c r="K31" s="4"/>
      <c r="L31" s="4"/>
      <c r="M31" s="4"/>
      <c r="N31" s="4"/>
      <c r="O31" s="4"/>
      <c r="P31" s="4"/>
      <c r="Q31" s="4"/>
      <c r="R31" s="4"/>
    </row>
    <row r="32" spans="1:22" s="3" customFormat="1" ht="51.75" customHeight="1" x14ac:dyDescent="0.2">
      <c r="A32" s="133" t="s">
        <v>67</v>
      </c>
      <c r="B32" s="135" t="s">
        <v>391</v>
      </c>
      <c r="C32" s="130" t="s">
        <v>466</v>
      </c>
      <c r="D32" s="5"/>
      <c r="E32" s="5"/>
      <c r="F32" s="5"/>
      <c r="G32" s="5"/>
      <c r="H32" s="4"/>
      <c r="I32" s="4"/>
      <c r="J32" s="4"/>
      <c r="K32" s="4"/>
      <c r="L32" s="4"/>
      <c r="M32" s="4"/>
      <c r="N32" s="4"/>
      <c r="O32" s="4"/>
      <c r="P32" s="4"/>
      <c r="Q32" s="4"/>
      <c r="R32" s="4"/>
    </row>
    <row r="33" spans="1:18" s="3" customFormat="1" ht="101.25" customHeight="1" x14ac:dyDescent="0.2">
      <c r="A33" s="133" t="s">
        <v>66</v>
      </c>
      <c r="B33" s="135" t="s">
        <v>392</v>
      </c>
      <c r="C33" s="135" t="s">
        <v>469</v>
      </c>
      <c r="D33" s="5"/>
      <c r="E33" s="5"/>
      <c r="F33" s="5"/>
      <c r="G33" s="5"/>
      <c r="H33" s="4"/>
      <c r="I33" s="4"/>
      <c r="J33" s="4"/>
      <c r="K33" s="4"/>
      <c r="L33" s="4"/>
      <c r="M33" s="4"/>
      <c r="N33" s="4"/>
      <c r="O33" s="4"/>
      <c r="P33" s="4"/>
      <c r="Q33" s="4"/>
      <c r="R33" s="4"/>
    </row>
    <row r="34" spans="1:18" ht="111" customHeight="1" x14ac:dyDescent="0.25">
      <c r="A34" s="133" t="s">
        <v>406</v>
      </c>
      <c r="B34" s="135" t="s">
        <v>393</v>
      </c>
      <c r="C34" s="130" t="s">
        <v>466</v>
      </c>
    </row>
    <row r="35" spans="1:18" ht="58.5" customHeight="1" x14ac:dyDescent="0.25">
      <c r="A35" s="133" t="s">
        <v>396</v>
      </c>
      <c r="B35" s="135" t="s">
        <v>68</v>
      </c>
      <c r="C35" s="130" t="s">
        <v>466</v>
      </c>
    </row>
    <row r="36" spans="1:18" ht="51.75" customHeight="1" x14ac:dyDescent="0.25">
      <c r="A36" s="133" t="s">
        <v>407</v>
      </c>
      <c r="B36" s="135" t="s">
        <v>394</v>
      </c>
      <c r="C36" s="130" t="s">
        <v>539</v>
      </c>
    </row>
    <row r="37" spans="1:18" ht="43.5" customHeight="1" x14ac:dyDescent="0.25">
      <c r="A37" s="133" t="s">
        <v>397</v>
      </c>
      <c r="B37" s="135" t="s">
        <v>395</v>
      </c>
      <c r="C37" s="130" t="s">
        <v>539</v>
      </c>
    </row>
    <row r="38" spans="1:18" ht="43.5" customHeight="1" x14ac:dyDescent="0.25">
      <c r="A38" s="133" t="s">
        <v>408</v>
      </c>
      <c r="B38" s="135" t="s">
        <v>227</v>
      </c>
      <c r="C38" s="130" t="s">
        <v>466</v>
      </c>
    </row>
    <row r="39" spans="1:18" ht="23.25" customHeight="1" x14ac:dyDescent="0.25">
      <c r="A39" s="333"/>
      <c r="B39" s="334"/>
      <c r="C39" s="335"/>
    </row>
    <row r="40" spans="1:18" ht="84.75" x14ac:dyDescent="0.25">
      <c r="A40" s="133" t="s">
        <v>398</v>
      </c>
      <c r="B40" s="135" t="s">
        <v>450</v>
      </c>
      <c r="C40" s="278" t="s">
        <v>570</v>
      </c>
    </row>
    <row r="41" spans="1:18" ht="105.75" customHeight="1" x14ac:dyDescent="0.25">
      <c r="A41" s="133" t="s">
        <v>409</v>
      </c>
      <c r="B41" s="135" t="s">
        <v>432</v>
      </c>
      <c r="C41" s="138" t="s">
        <v>467</v>
      </c>
    </row>
    <row r="42" spans="1:18" ht="83.25" customHeight="1" x14ac:dyDescent="0.25">
      <c r="A42" s="133" t="s">
        <v>399</v>
      </c>
      <c r="B42" s="135" t="s">
        <v>447</v>
      </c>
      <c r="C42" s="138" t="s">
        <v>467</v>
      </c>
    </row>
    <row r="43" spans="1:18" ht="186" customHeight="1" x14ac:dyDescent="0.25">
      <c r="A43" s="133" t="s">
        <v>412</v>
      </c>
      <c r="B43" s="135" t="s">
        <v>413</v>
      </c>
      <c r="C43" s="138" t="s">
        <v>468</v>
      </c>
    </row>
    <row r="44" spans="1:18" ht="111" customHeight="1" x14ac:dyDescent="0.25">
      <c r="A44" s="133" t="s">
        <v>400</v>
      </c>
      <c r="B44" s="135" t="s">
        <v>438</v>
      </c>
      <c r="C44" s="138" t="s">
        <v>468</v>
      </c>
    </row>
    <row r="45" spans="1:18" ht="89.25" customHeight="1" x14ac:dyDescent="0.25">
      <c r="A45" s="133" t="s">
        <v>433</v>
      </c>
      <c r="B45" s="135" t="s">
        <v>439</v>
      </c>
      <c r="C45" s="138" t="s">
        <v>468</v>
      </c>
    </row>
    <row r="46" spans="1:18" ht="174.75" customHeight="1" x14ac:dyDescent="0.25">
      <c r="A46" s="133" t="s">
        <v>401</v>
      </c>
      <c r="B46" s="135" t="s">
        <v>440</v>
      </c>
      <c r="C46" s="330" t="s">
        <v>569</v>
      </c>
    </row>
    <row r="47" spans="1:18" ht="18.75" customHeight="1" x14ac:dyDescent="0.25">
      <c r="A47" s="333"/>
      <c r="B47" s="334"/>
      <c r="C47" s="335"/>
    </row>
    <row r="48" spans="1:18" ht="75.75" customHeight="1" x14ac:dyDescent="0.25">
      <c r="A48" s="133" t="s">
        <v>434</v>
      </c>
      <c r="B48" s="135" t="s">
        <v>448</v>
      </c>
      <c r="C48" s="329">
        <f>'6.2. Паспорт фин осв ввод'!C24</f>
        <v>35.715969964860001</v>
      </c>
    </row>
    <row r="49" spans="1:3" ht="71.25" customHeight="1" x14ac:dyDescent="0.25">
      <c r="A49" s="133" t="s">
        <v>402</v>
      </c>
      <c r="B49" s="135" t="s">
        <v>449</v>
      </c>
      <c r="C49" s="329">
        <f>'6.2. Паспорт фин осв ввод'!C30</f>
        <v>29.76330830405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28:C32 C36:C38"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J80"/>
  <sheetViews>
    <sheetView tabSelected="1" view="pageBreakPreview" topLeftCell="A14" zoomScale="70" zoomScaleNormal="70" zoomScaleSheetLayoutView="70" workbookViewId="0">
      <selection activeCell="F30" sqref="F30"/>
    </sheetView>
  </sheetViews>
  <sheetFormatPr defaultColWidth="9.140625" defaultRowHeight="15.75" x14ac:dyDescent="0.25"/>
  <cols>
    <col min="1" max="1" width="9.140625" style="34"/>
    <col min="2" max="2" width="57.85546875" style="34" customWidth="1"/>
    <col min="3" max="3" width="13" style="34" customWidth="1"/>
    <col min="4" max="4" width="17.85546875" style="34" customWidth="1"/>
    <col min="5" max="6" width="19" style="34" customWidth="1"/>
    <col min="7" max="7" width="18.7109375" style="34" customWidth="1"/>
    <col min="8" max="8" width="12.42578125" style="34" customWidth="1"/>
    <col min="9" max="27" width="9" style="34" customWidth="1"/>
    <col min="28" max="28" width="16.42578125" style="34" customWidth="1"/>
    <col min="29" max="29" width="16.85546875" style="34" customWidth="1"/>
    <col min="30" max="31" width="11" style="34" bestFit="1" customWidth="1"/>
    <col min="32" max="32" width="14" style="34" customWidth="1"/>
    <col min="33" max="33" width="9.140625" style="34"/>
    <col min="34" max="35" width="15.7109375" style="34" customWidth="1"/>
    <col min="36" max="16384" width="9.140625" style="34"/>
  </cols>
  <sheetData>
    <row r="1" spans="1:29" ht="18.75" x14ac:dyDescent="0.25">
      <c r="AC1" s="24" t="s">
        <v>65</v>
      </c>
    </row>
    <row r="2" spans="1:29" ht="18.75" x14ac:dyDescent="0.3">
      <c r="AC2" s="12" t="s">
        <v>7</v>
      </c>
    </row>
    <row r="3" spans="1:29" ht="18.75" x14ac:dyDescent="0.3">
      <c r="AC3" s="12" t="s">
        <v>64</v>
      </c>
    </row>
    <row r="4" spans="1:29" ht="18.75" customHeight="1" x14ac:dyDescent="0.25">
      <c r="A4" s="336" t="str">
        <f>'6.1. Паспорт сетевой график'!A5:K5</f>
        <v>Год раскрытия информации: 2024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c r="AA4" s="336"/>
      <c r="AB4" s="336"/>
      <c r="AC4" s="336"/>
    </row>
    <row r="5" spans="1:29" ht="18.75" x14ac:dyDescent="0.3">
      <c r="AC5" s="12"/>
    </row>
    <row r="6" spans="1:29" ht="18.75" x14ac:dyDescent="0.25">
      <c r="A6" s="399" t="s">
        <v>6</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399"/>
      <c r="AB6" s="399"/>
      <c r="AC6" s="399"/>
    </row>
    <row r="7" spans="1:29" ht="18.75" x14ac:dyDescent="0.25">
      <c r="A7" s="117"/>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8"/>
      <c r="AC7" s="118"/>
    </row>
    <row r="8" spans="1:29" x14ac:dyDescent="0.25">
      <c r="A8" s="341" t="str">
        <f>'6.1. Паспорт сетевой график'!A9</f>
        <v>Акционерное общество "Янтарьэнерго" ДЗО  ПАО "Россети"</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row>
    <row r="9" spans="1:29" ht="18.75" customHeight="1" x14ac:dyDescent="0.25">
      <c r="A9" s="398" t="s">
        <v>5</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row>
    <row r="10" spans="1:29" ht="18.75" x14ac:dyDescent="0.25">
      <c r="A10" s="117"/>
      <c r="B10" s="117"/>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8"/>
      <c r="AC10" s="118"/>
    </row>
    <row r="11" spans="1:29" x14ac:dyDescent="0.25">
      <c r="A11" s="341" t="str">
        <f>'6.1. Паспорт сетевой график'!A12</f>
        <v>O 24-30</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row>
    <row r="12" spans="1:29" x14ac:dyDescent="0.25">
      <c r="A12" s="398" t="s">
        <v>4</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row>
    <row r="13" spans="1:29" ht="16.5" customHeight="1" x14ac:dyDescent="0.3">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41"/>
      <c r="AC13" s="41"/>
    </row>
    <row r="14" spans="1:29" ht="36" customHeight="1" x14ac:dyDescent="0.25">
      <c r="A14" s="403" t="str">
        <f>'6.1. Паспорт сетевой график'!A15</f>
        <v xml:space="preserve">Создание единого диспетчерского пункта, модернизация ТП, РП в количестве 50 шт.  с установкой устройств телемеханики </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ht="15.75" customHeight="1" x14ac:dyDescent="0.25">
      <c r="A15" s="398" t="s">
        <v>3</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row>
    <row r="16" spans="1:29"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row>
    <row r="18" spans="1:36" x14ac:dyDescent="0.25">
      <c r="A18" s="405" t="s">
        <v>422</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row>
    <row r="20" spans="1:36" ht="33" customHeight="1" x14ac:dyDescent="0.25">
      <c r="A20" s="411" t="s">
        <v>183</v>
      </c>
      <c r="B20" s="411" t="s">
        <v>182</v>
      </c>
      <c r="C20" s="386" t="s">
        <v>181</v>
      </c>
      <c r="D20" s="386"/>
      <c r="E20" s="391" t="s">
        <v>180</v>
      </c>
      <c r="F20" s="391"/>
      <c r="G20" s="413" t="s">
        <v>572</v>
      </c>
      <c r="H20" s="400" t="s">
        <v>556</v>
      </c>
      <c r="I20" s="401"/>
      <c r="J20" s="401"/>
      <c r="K20" s="401"/>
      <c r="L20" s="400" t="s">
        <v>557</v>
      </c>
      <c r="M20" s="401"/>
      <c r="N20" s="401"/>
      <c r="O20" s="401"/>
      <c r="P20" s="400" t="s">
        <v>558</v>
      </c>
      <c r="Q20" s="401"/>
      <c r="R20" s="401"/>
      <c r="S20" s="401"/>
      <c r="T20" s="400" t="s">
        <v>559</v>
      </c>
      <c r="U20" s="401"/>
      <c r="V20" s="401"/>
      <c r="W20" s="401"/>
      <c r="X20" s="400" t="s">
        <v>567</v>
      </c>
      <c r="Y20" s="401"/>
      <c r="Z20" s="401"/>
      <c r="AA20" s="401"/>
      <c r="AB20" s="406" t="s">
        <v>179</v>
      </c>
      <c r="AC20" s="407"/>
      <c r="AD20" s="40"/>
      <c r="AE20" s="40"/>
      <c r="AF20" s="40"/>
    </row>
    <row r="21" spans="1:36" ht="99.75" customHeight="1" x14ac:dyDescent="0.25">
      <c r="A21" s="393"/>
      <c r="B21" s="393"/>
      <c r="C21" s="386"/>
      <c r="D21" s="386"/>
      <c r="E21" s="391"/>
      <c r="F21" s="391"/>
      <c r="G21" s="414"/>
      <c r="H21" s="386" t="s">
        <v>1</v>
      </c>
      <c r="I21" s="386"/>
      <c r="J21" s="386" t="s">
        <v>177</v>
      </c>
      <c r="K21" s="386"/>
      <c r="L21" s="386" t="s">
        <v>1</v>
      </c>
      <c r="M21" s="386"/>
      <c r="N21" s="386" t="s">
        <v>177</v>
      </c>
      <c r="O21" s="386"/>
      <c r="P21" s="386" t="s">
        <v>1</v>
      </c>
      <c r="Q21" s="386"/>
      <c r="R21" s="386" t="s">
        <v>177</v>
      </c>
      <c r="S21" s="386"/>
      <c r="T21" s="386" t="s">
        <v>1</v>
      </c>
      <c r="U21" s="386"/>
      <c r="V21" s="386" t="s">
        <v>177</v>
      </c>
      <c r="W21" s="386"/>
      <c r="X21" s="386" t="s">
        <v>1</v>
      </c>
      <c r="Y21" s="386"/>
      <c r="Z21" s="386" t="s">
        <v>177</v>
      </c>
      <c r="AA21" s="386"/>
      <c r="AB21" s="408"/>
      <c r="AC21" s="409"/>
    </row>
    <row r="22" spans="1:36" ht="89.25" customHeight="1" x14ac:dyDescent="0.25">
      <c r="A22" s="394"/>
      <c r="B22" s="394"/>
      <c r="C22" s="309" t="s">
        <v>537</v>
      </c>
      <c r="D22" s="309" t="s">
        <v>538</v>
      </c>
      <c r="E22" s="449" t="s">
        <v>568</v>
      </c>
      <c r="F22" s="449" t="s">
        <v>568</v>
      </c>
      <c r="G22" s="415"/>
      <c r="H22" s="253" t="s">
        <v>403</v>
      </c>
      <c r="I22" s="253" t="s">
        <v>404</v>
      </c>
      <c r="J22" s="253" t="s">
        <v>403</v>
      </c>
      <c r="K22" s="253" t="s">
        <v>404</v>
      </c>
      <c r="L22" s="253" t="s">
        <v>403</v>
      </c>
      <c r="M22" s="253" t="s">
        <v>404</v>
      </c>
      <c r="N22" s="253" t="s">
        <v>403</v>
      </c>
      <c r="O22" s="253" t="s">
        <v>404</v>
      </c>
      <c r="P22" s="253" t="s">
        <v>403</v>
      </c>
      <c r="Q22" s="253" t="s">
        <v>404</v>
      </c>
      <c r="R22" s="253" t="s">
        <v>403</v>
      </c>
      <c r="S22" s="253" t="s">
        <v>404</v>
      </c>
      <c r="T22" s="253" t="s">
        <v>403</v>
      </c>
      <c r="U22" s="253" t="s">
        <v>404</v>
      </c>
      <c r="V22" s="253" t="s">
        <v>403</v>
      </c>
      <c r="W22" s="253" t="s">
        <v>404</v>
      </c>
      <c r="X22" s="253" t="s">
        <v>403</v>
      </c>
      <c r="Y22" s="253" t="s">
        <v>404</v>
      </c>
      <c r="Z22" s="253" t="s">
        <v>403</v>
      </c>
      <c r="AA22" s="253" t="s">
        <v>404</v>
      </c>
      <c r="AB22" s="309" t="s">
        <v>178</v>
      </c>
      <c r="AC22" s="309" t="s">
        <v>177</v>
      </c>
    </row>
    <row r="23" spans="1:36" ht="19.5" customHeight="1" x14ac:dyDescent="0.25">
      <c r="A23" s="254">
        <v>1</v>
      </c>
      <c r="B23" s="254">
        <v>2</v>
      </c>
      <c r="C23" s="254">
        <v>3</v>
      </c>
      <c r="D23" s="254">
        <v>4</v>
      </c>
      <c r="E23" s="254">
        <v>5</v>
      </c>
      <c r="F23" s="254">
        <v>6</v>
      </c>
      <c r="G23" s="254">
        <v>7</v>
      </c>
      <c r="H23" s="254">
        <v>8</v>
      </c>
      <c r="I23" s="254">
        <v>9</v>
      </c>
      <c r="J23" s="254">
        <v>10</v>
      </c>
      <c r="K23" s="254">
        <v>11</v>
      </c>
      <c r="L23" s="254">
        <v>12</v>
      </c>
      <c r="M23" s="254">
        <v>13</v>
      </c>
      <c r="N23" s="254">
        <v>14</v>
      </c>
      <c r="O23" s="254">
        <v>15</v>
      </c>
      <c r="P23" s="254">
        <v>16</v>
      </c>
      <c r="Q23" s="254">
        <v>17</v>
      </c>
      <c r="R23" s="254">
        <v>18</v>
      </c>
      <c r="S23" s="254">
        <v>19</v>
      </c>
      <c r="T23" s="254">
        <v>20</v>
      </c>
      <c r="U23" s="254">
        <v>21</v>
      </c>
      <c r="V23" s="254">
        <v>22</v>
      </c>
      <c r="W23" s="254">
        <v>23</v>
      </c>
      <c r="X23" s="254">
        <v>24</v>
      </c>
      <c r="Y23" s="254">
        <v>25</v>
      </c>
      <c r="Z23" s="254">
        <v>26</v>
      </c>
      <c r="AA23" s="254">
        <v>27</v>
      </c>
      <c r="AB23" s="254">
        <v>28</v>
      </c>
      <c r="AC23" s="254">
        <v>29</v>
      </c>
    </row>
    <row r="24" spans="1:36" ht="47.25" customHeight="1" x14ac:dyDescent="0.25">
      <c r="A24" s="255">
        <v>1</v>
      </c>
      <c r="B24" s="256" t="s">
        <v>176</v>
      </c>
      <c r="C24" s="257">
        <f>C30*1.2</f>
        <v>35.715969964860001</v>
      </c>
      <c r="D24" s="257" t="s">
        <v>468</v>
      </c>
      <c r="E24" s="257">
        <f>C24</f>
        <v>35.715969964860001</v>
      </c>
      <c r="F24" s="257">
        <v>35.715969964860001</v>
      </c>
      <c r="G24" s="260">
        <v>0</v>
      </c>
      <c r="H24" s="257">
        <f>H30*1.2</f>
        <v>6.2077578074039996</v>
      </c>
      <c r="I24" s="257">
        <v>3</v>
      </c>
      <c r="J24" s="257">
        <f t="shared" ref="J24:R24" si="0">SUM(J25:J29)</f>
        <v>0</v>
      </c>
      <c r="K24" s="257">
        <f t="shared" si="0"/>
        <v>0</v>
      </c>
      <c r="L24" s="257">
        <f>L30*1.2</f>
        <v>19.378641580022713</v>
      </c>
      <c r="M24" s="257">
        <v>3</v>
      </c>
      <c r="N24" s="257">
        <f t="shared" si="0"/>
        <v>0</v>
      </c>
      <c r="O24" s="257">
        <f t="shared" si="0"/>
        <v>0</v>
      </c>
      <c r="P24" s="257">
        <f>P30*1.2</f>
        <v>3.3765235258110957</v>
      </c>
      <c r="Q24" s="257">
        <v>3</v>
      </c>
      <c r="R24" s="257">
        <f t="shared" si="0"/>
        <v>0</v>
      </c>
      <c r="S24" s="257">
        <f t="shared" ref="S24" si="1">SUM(S25:S29)</f>
        <v>0</v>
      </c>
      <c r="T24" s="257">
        <f>T30*1.2</f>
        <v>3.3765235258110957</v>
      </c>
      <c r="U24" s="257">
        <v>3</v>
      </c>
      <c r="V24" s="257">
        <f t="shared" ref="V24:AA24" si="2">SUM(V25:V29)</f>
        <v>0</v>
      </c>
      <c r="W24" s="257">
        <f t="shared" si="2"/>
        <v>0</v>
      </c>
      <c r="X24" s="257">
        <f>X30*1.2</f>
        <v>3.3765235258110957</v>
      </c>
      <c r="Y24" s="257">
        <v>3</v>
      </c>
      <c r="Z24" s="257">
        <f t="shared" si="2"/>
        <v>0</v>
      </c>
      <c r="AA24" s="257">
        <f t="shared" si="2"/>
        <v>0</v>
      </c>
      <c r="AB24" s="257">
        <f>H24+L24+P24+T24+X24</f>
        <v>35.715969964860001</v>
      </c>
      <c r="AC24" s="314">
        <f>J24+N24+R24+V24+Z24</f>
        <v>0</v>
      </c>
    </row>
    <row r="25" spans="1:36" ht="24" customHeight="1" x14ac:dyDescent="0.25">
      <c r="A25" s="258" t="s">
        <v>175</v>
      </c>
      <c r="B25" s="259" t="s">
        <v>174</v>
      </c>
      <c r="C25" s="257">
        <v>0</v>
      </c>
      <c r="D25" s="257" t="s">
        <v>468</v>
      </c>
      <c r="E25" s="257">
        <f t="shared" ref="E25:E67" si="3">C25</f>
        <v>0</v>
      </c>
      <c r="F25" s="257">
        <v>0</v>
      </c>
      <c r="G25" s="260">
        <v>0</v>
      </c>
      <c r="H25" s="260">
        <v>0</v>
      </c>
      <c r="I25" s="260">
        <v>0</v>
      </c>
      <c r="J25" s="260">
        <v>0</v>
      </c>
      <c r="K25" s="260">
        <v>0</v>
      </c>
      <c r="L25" s="260">
        <v>0</v>
      </c>
      <c r="M25" s="260">
        <v>0</v>
      </c>
      <c r="N25" s="260">
        <v>0</v>
      </c>
      <c r="O25" s="260">
        <v>0</v>
      </c>
      <c r="P25" s="260">
        <v>0</v>
      </c>
      <c r="Q25" s="260">
        <v>0</v>
      </c>
      <c r="R25" s="260">
        <v>0</v>
      </c>
      <c r="S25" s="260">
        <v>0</v>
      </c>
      <c r="T25" s="260">
        <v>0</v>
      </c>
      <c r="U25" s="260">
        <v>0</v>
      </c>
      <c r="V25" s="260">
        <v>0</v>
      </c>
      <c r="W25" s="260">
        <v>0</v>
      </c>
      <c r="X25" s="260">
        <v>0</v>
      </c>
      <c r="Y25" s="260">
        <v>0</v>
      </c>
      <c r="Z25" s="260">
        <v>0</v>
      </c>
      <c r="AA25" s="260">
        <v>0</v>
      </c>
      <c r="AB25" s="257">
        <f t="shared" ref="AB25:AB64" si="4">H25+L25+P25+T25+X25</f>
        <v>0</v>
      </c>
      <c r="AC25" s="314">
        <f t="shared" ref="AC25:AC64" si="5">J25+N25+R25+V25+Z25</f>
        <v>0</v>
      </c>
    </row>
    <row r="26" spans="1:36" x14ac:dyDescent="0.25">
      <c r="A26" s="258" t="s">
        <v>173</v>
      </c>
      <c r="B26" s="259" t="s">
        <v>172</v>
      </c>
      <c r="C26" s="257">
        <v>0</v>
      </c>
      <c r="D26" s="257" t="s">
        <v>468</v>
      </c>
      <c r="E26" s="257">
        <f t="shared" si="3"/>
        <v>0</v>
      </c>
      <c r="F26" s="257">
        <v>0</v>
      </c>
      <c r="G26" s="260">
        <v>0</v>
      </c>
      <c r="H26" s="260">
        <v>0</v>
      </c>
      <c r="I26" s="260">
        <v>0</v>
      </c>
      <c r="J26" s="260">
        <v>0</v>
      </c>
      <c r="K26" s="260">
        <v>0</v>
      </c>
      <c r="L26" s="260">
        <v>0</v>
      </c>
      <c r="M26" s="260">
        <v>0</v>
      </c>
      <c r="N26" s="260">
        <v>0</v>
      </c>
      <c r="O26" s="260">
        <v>0</v>
      </c>
      <c r="P26" s="260">
        <v>0</v>
      </c>
      <c r="Q26" s="260">
        <v>0</v>
      </c>
      <c r="R26" s="260">
        <v>0</v>
      </c>
      <c r="S26" s="260">
        <v>0</v>
      </c>
      <c r="T26" s="260">
        <v>0</v>
      </c>
      <c r="U26" s="260">
        <v>0</v>
      </c>
      <c r="V26" s="260">
        <v>0</v>
      </c>
      <c r="W26" s="260">
        <v>0</v>
      </c>
      <c r="X26" s="260">
        <v>0</v>
      </c>
      <c r="Y26" s="260">
        <v>0</v>
      </c>
      <c r="Z26" s="260">
        <v>0</v>
      </c>
      <c r="AA26" s="260">
        <v>0</v>
      </c>
      <c r="AB26" s="257">
        <f t="shared" si="4"/>
        <v>0</v>
      </c>
      <c r="AC26" s="314">
        <f t="shared" si="5"/>
        <v>0</v>
      </c>
    </row>
    <row r="27" spans="1:36" ht="31.5" x14ac:dyDescent="0.25">
      <c r="A27" s="258" t="s">
        <v>171</v>
      </c>
      <c r="B27" s="259" t="s">
        <v>359</v>
      </c>
      <c r="C27" s="257">
        <f>C24</f>
        <v>35.715969964860001</v>
      </c>
      <c r="D27" s="257" t="s">
        <v>468</v>
      </c>
      <c r="E27" s="257">
        <f t="shared" si="3"/>
        <v>35.715969964860001</v>
      </c>
      <c r="F27" s="257">
        <v>35.715969964860001</v>
      </c>
      <c r="G27" s="260">
        <v>0</v>
      </c>
      <c r="H27" s="260">
        <f>H24</f>
        <v>6.2077578074039996</v>
      </c>
      <c r="I27" s="260">
        <v>0</v>
      </c>
      <c r="J27" s="260">
        <v>0</v>
      </c>
      <c r="K27" s="260">
        <v>0</v>
      </c>
      <c r="L27" s="260">
        <f>L24</f>
        <v>19.378641580022713</v>
      </c>
      <c r="M27" s="260">
        <f>M24</f>
        <v>3</v>
      </c>
      <c r="N27" s="260">
        <v>0</v>
      </c>
      <c r="O27" s="260">
        <v>0</v>
      </c>
      <c r="P27" s="260">
        <f>P24</f>
        <v>3.3765235258110957</v>
      </c>
      <c r="Q27" s="260">
        <f>Q24</f>
        <v>3</v>
      </c>
      <c r="R27" s="260">
        <v>0</v>
      </c>
      <c r="S27" s="260">
        <v>0</v>
      </c>
      <c r="T27" s="260">
        <f>T24</f>
        <v>3.3765235258110957</v>
      </c>
      <c r="U27" s="260">
        <f>U24</f>
        <v>3</v>
      </c>
      <c r="V27" s="260">
        <v>0</v>
      </c>
      <c r="W27" s="260">
        <v>0</v>
      </c>
      <c r="X27" s="260">
        <f>X24</f>
        <v>3.3765235258110957</v>
      </c>
      <c r="Y27" s="260">
        <f>Y24</f>
        <v>3</v>
      </c>
      <c r="Z27" s="260">
        <v>0</v>
      </c>
      <c r="AA27" s="260">
        <v>0</v>
      </c>
      <c r="AB27" s="257">
        <f t="shared" si="4"/>
        <v>35.715969964860001</v>
      </c>
      <c r="AC27" s="314">
        <f t="shared" si="5"/>
        <v>0</v>
      </c>
    </row>
    <row r="28" spans="1:36" x14ac:dyDescent="0.25">
      <c r="A28" s="258" t="s">
        <v>170</v>
      </c>
      <c r="B28" s="259" t="s">
        <v>169</v>
      </c>
      <c r="C28" s="257">
        <v>0</v>
      </c>
      <c r="D28" s="257" t="s">
        <v>468</v>
      </c>
      <c r="E28" s="257">
        <f t="shared" si="3"/>
        <v>0</v>
      </c>
      <c r="F28" s="257">
        <v>0</v>
      </c>
      <c r="G28" s="260">
        <v>0</v>
      </c>
      <c r="H28" s="260">
        <v>0</v>
      </c>
      <c r="I28" s="260">
        <v>0</v>
      </c>
      <c r="J28" s="260">
        <v>0</v>
      </c>
      <c r="K28" s="260">
        <v>0</v>
      </c>
      <c r="L28" s="260">
        <v>0</v>
      </c>
      <c r="M28" s="260">
        <v>0</v>
      </c>
      <c r="N28" s="260">
        <v>0</v>
      </c>
      <c r="O28" s="260">
        <v>0</v>
      </c>
      <c r="P28" s="260">
        <v>0</v>
      </c>
      <c r="Q28" s="260">
        <v>0</v>
      </c>
      <c r="R28" s="260">
        <v>0</v>
      </c>
      <c r="S28" s="260">
        <v>0</v>
      </c>
      <c r="T28" s="260">
        <v>0</v>
      </c>
      <c r="U28" s="260">
        <v>0</v>
      </c>
      <c r="V28" s="260">
        <v>0</v>
      </c>
      <c r="W28" s="260">
        <v>0</v>
      </c>
      <c r="X28" s="260">
        <v>0</v>
      </c>
      <c r="Y28" s="260">
        <v>0</v>
      </c>
      <c r="Z28" s="260">
        <v>0</v>
      </c>
      <c r="AA28" s="260">
        <v>0</v>
      </c>
      <c r="AB28" s="257">
        <f t="shared" si="4"/>
        <v>0</v>
      </c>
      <c r="AC28" s="314">
        <f t="shared" si="5"/>
        <v>0</v>
      </c>
    </row>
    <row r="29" spans="1:36" x14ac:dyDescent="0.25">
      <c r="A29" s="258" t="s">
        <v>168</v>
      </c>
      <c r="B29" s="39" t="s">
        <v>167</v>
      </c>
      <c r="C29" s="257">
        <v>0</v>
      </c>
      <c r="D29" s="257" t="s">
        <v>468</v>
      </c>
      <c r="E29" s="257">
        <f t="shared" si="3"/>
        <v>0</v>
      </c>
      <c r="F29" s="257">
        <v>0</v>
      </c>
      <c r="G29" s="260">
        <v>0</v>
      </c>
      <c r="H29" s="260">
        <v>0</v>
      </c>
      <c r="I29" s="260">
        <v>0</v>
      </c>
      <c r="J29" s="260">
        <v>0</v>
      </c>
      <c r="K29" s="260">
        <v>0</v>
      </c>
      <c r="L29" s="260">
        <v>0</v>
      </c>
      <c r="M29" s="260">
        <v>0</v>
      </c>
      <c r="N29" s="260">
        <v>0</v>
      </c>
      <c r="O29" s="260">
        <v>0</v>
      </c>
      <c r="P29" s="260">
        <v>0</v>
      </c>
      <c r="Q29" s="260">
        <v>0</v>
      </c>
      <c r="R29" s="260">
        <v>0</v>
      </c>
      <c r="S29" s="260">
        <v>0</v>
      </c>
      <c r="T29" s="260">
        <v>0</v>
      </c>
      <c r="U29" s="260">
        <v>0</v>
      </c>
      <c r="V29" s="260">
        <v>0</v>
      </c>
      <c r="W29" s="260">
        <v>0</v>
      </c>
      <c r="X29" s="260">
        <v>0</v>
      </c>
      <c r="Y29" s="260">
        <v>0</v>
      </c>
      <c r="Z29" s="260">
        <v>0</v>
      </c>
      <c r="AA29" s="260">
        <v>0</v>
      </c>
      <c r="AB29" s="257">
        <f t="shared" si="4"/>
        <v>0</v>
      </c>
      <c r="AC29" s="314">
        <f t="shared" si="5"/>
        <v>0</v>
      </c>
    </row>
    <row r="30" spans="1:36" s="120" customFormat="1" ht="47.25" x14ac:dyDescent="0.25">
      <c r="A30" s="255" t="s">
        <v>60</v>
      </c>
      <c r="B30" s="279" t="s">
        <v>166</v>
      </c>
      <c r="C30" s="257">
        <f>SUM(C31:C34)</f>
        <v>29.76330830405</v>
      </c>
      <c r="D30" s="257" t="s">
        <v>468</v>
      </c>
      <c r="E30" s="257">
        <f t="shared" si="3"/>
        <v>29.76330830405</v>
      </c>
      <c r="F30" s="257">
        <v>29.76330830405</v>
      </c>
      <c r="G30" s="260">
        <v>0</v>
      </c>
      <c r="H30" s="280">
        <f>SUM(H31:H34)</f>
        <v>5.1731315061699998</v>
      </c>
      <c r="I30" s="280">
        <v>3</v>
      </c>
      <c r="J30" s="280">
        <v>0</v>
      </c>
      <c r="K30" s="280">
        <v>0</v>
      </c>
      <c r="L30" s="280">
        <f>SUM(L31:L34)</f>
        <v>16.148867983352261</v>
      </c>
      <c r="M30" s="280">
        <v>3</v>
      </c>
      <c r="N30" s="280">
        <v>0</v>
      </c>
      <c r="O30" s="280">
        <v>0</v>
      </c>
      <c r="P30" s="280">
        <f>SUM(P31:P34)</f>
        <v>2.8137696048425798</v>
      </c>
      <c r="Q30" s="280">
        <v>3</v>
      </c>
      <c r="R30" s="280">
        <v>0</v>
      </c>
      <c r="S30" s="280">
        <v>0</v>
      </c>
      <c r="T30" s="280">
        <f>SUM(T31:T34)</f>
        <v>2.8137696048425798</v>
      </c>
      <c r="U30" s="280">
        <v>3</v>
      </c>
      <c r="V30" s="280">
        <v>0</v>
      </c>
      <c r="W30" s="280">
        <v>0</v>
      </c>
      <c r="X30" s="280">
        <f>SUM(X31:X34)</f>
        <v>2.8137696048425798</v>
      </c>
      <c r="Y30" s="280">
        <v>3</v>
      </c>
      <c r="Z30" s="280">
        <v>0</v>
      </c>
      <c r="AA30" s="280">
        <v>0</v>
      </c>
      <c r="AB30" s="257">
        <f t="shared" si="4"/>
        <v>29.763308304050003</v>
      </c>
      <c r="AC30" s="314">
        <f t="shared" si="5"/>
        <v>0</v>
      </c>
      <c r="AD30" s="327"/>
      <c r="AE30" s="327"/>
      <c r="AF30" s="327"/>
      <c r="AG30" s="327"/>
      <c r="AH30" s="327"/>
      <c r="AI30" s="327"/>
      <c r="AJ30" s="328"/>
    </row>
    <row r="31" spans="1:36" x14ac:dyDescent="0.25">
      <c r="A31" s="255" t="s">
        <v>165</v>
      </c>
      <c r="B31" s="281" t="s">
        <v>164</v>
      </c>
      <c r="C31" s="257">
        <v>5.1731315061699998</v>
      </c>
      <c r="D31" s="257" t="s">
        <v>468</v>
      </c>
      <c r="E31" s="257">
        <f t="shared" si="3"/>
        <v>5.1731315061699998</v>
      </c>
      <c r="F31" s="257">
        <v>5.1731315061699998</v>
      </c>
      <c r="G31" s="260">
        <v>0</v>
      </c>
      <c r="H31" s="282">
        <f>C31</f>
        <v>5.1731315061699998</v>
      </c>
      <c r="I31" s="282">
        <v>2</v>
      </c>
      <c r="J31" s="282">
        <v>0</v>
      </c>
      <c r="K31" s="282">
        <v>0</v>
      </c>
      <c r="L31" s="282">
        <v>0</v>
      </c>
      <c r="M31" s="282">
        <v>0</v>
      </c>
      <c r="N31" s="282">
        <v>0</v>
      </c>
      <c r="O31" s="282">
        <v>0</v>
      </c>
      <c r="P31" s="282">
        <v>0</v>
      </c>
      <c r="Q31" s="282">
        <v>0</v>
      </c>
      <c r="R31" s="282">
        <v>0</v>
      </c>
      <c r="S31" s="282">
        <v>0</v>
      </c>
      <c r="T31" s="282">
        <v>0</v>
      </c>
      <c r="U31" s="282">
        <v>0</v>
      </c>
      <c r="V31" s="282">
        <v>0</v>
      </c>
      <c r="W31" s="282">
        <v>0</v>
      </c>
      <c r="X31" s="282">
        <v>0</v>
      </c>
      <c r="Y31" s="282">
        <v>0</v>
      </c>
      <c r="Z31" s="282">
        <v>0</v>
      </c>
      <c r="AA31" s="282">
        <v>0</v>
      </c>
      <c r="AB31" s="257">
        <f t="shared" si="4"/>
        <v>5.1731315061699998</v>
      </c>
      <c r="AC31" s="314">
        <f t="shared" si="5"/>
        <v>0</v>
      </c>
    </row>
    <row r="32" spans="1:36" ht="31.5" x14ac:dyDescent="0.25">
      <c r="A32" s="255" t="s">
        <v>163</v>
      </c>
      <c r="B32" s="281" t="s">
        <v>162</v>
      </c>
      <c r="C32" s="257">
        <v>9.841616651599999</v>
      </c>
      <c r="D32" s="257" t="s">
        <v>468</v>
      </c>
      <c r="E32" s="257">
        <f t="shared" si="3"/>
        <v>9.841616651599999</v>
      </c>
      <c r="F32" s="257">
        <v>9.841616651599999</v>
      </c>
      <c r="G32" s="260">
        <v>0</v>
      </c>
      <c r="H32" s="282">
        <v>0</v>
      </c>
      <c r="I32" s="282">
        <v>0</v>
      </c>
      <c r="J32" s="282">
        <v>0</v>
      </c>
      <c r="K32" s="282">
        <v>0</v>
      </c>
      <c r="L32" s="326">
        <v>1.4003078370722599</v>
      </c>
      <c r="M32" s="282">
        <v>2</v>
      </c>
      <c r="N32" s="282">
        <v>0</v>
      </c>
      <c r="O32" s="282">
        <v>0</v>
      </c>
      <c r="P32" s="282">
        <v>2.8137696048425798</v>
      </c>
      <c r="Q32" s="282">
        <v>3</v>
      </c>
      <c r="R32" s="282">
        <v>0</v>
      </c>
      <c r="S32" s="282">
        <v>0</v>
      </c>
      <c r="T32" s="282">
        <v>2.8137696048425798</v>
      </c>
      <c r="U32" s="282">
        <v>3</v>
      </c>
      <c r="V32" s="282">
        <v>0</v>
      </c>
      <c r="W32" s="282">
        <v>0</v>
      </c>
      <c r="X32" s="282">
        <v>2.8137696048425798</v>
      </c>
      <c r="Y32" s="282">
        <v>3</v>
      </c>
      <c r="Z32" s="282">
        <v>0</v>
      </c>
      <c r="AA32" s="282">
        <v>0</v>
      </c>
      <c r="AB32" s="257">
        <f t="shared" si="4"/>
        <v>9.841616651599999</v>
      </c>
      <c r="AC32" s="314">
        <f t="shared" si="5"/>
        <v>0</v>
      </c>
    </row>
    <row r="33" spans="1:31" x14ac:dyDescent="0.25">
      <c r="A33" s="255" t="s">
        <v>161</v>
      </c>
      <c r="B33" s="281" t="s">
        <v>160</v>
      </c>
      <c r="C33" s="257">
        <v>14.748560146280001</v>
      </c>
      <c r="D33" s="257" t="s">
        <v>468</v>
      </c>
      <c r="E33" s="257">
        <f t="shared" si="3"/>
        <v>14.748560146280001</v>
      </c>
      <c r="F33" s="257">
        <v>14.748560146280001</v>
      </c>
      <c r="G33" s="260">
        <v>0</v>
      </c>
      <c r="H33" s="282">
        <v>0</v>
      </c>
      <c r="I33" s="282">
        <v>4</v>
      </c>
      <c r="J33" s="282">
        <v>0</v>
      </c>
      <c r="K33" s="282">
        <v>0</v>
      </c>
      <c r="L33" s="282">
        <f>C33-H33</f>
        <v>14.748560146280001</v>
      </c>
      <c r="M33" s="282">
        <v>3</v>
      </c>
      <c r="N33" s="282">
        <v>0</v>
      </c>
      <c r="O33" s="282">
        <v>0</v>
      </c>
      <c r="P33" s="282">
        <v>0</v>
      </c>
      <c r="Q33" s="282">
        <v>0</v>
      </c>
      <c r="R33" s="282">
        <v>0</v>
      </c>
      <c r="S33" s="282">
        <v>0</v>
      </c>
      <c r="T33" s="282">
        <v>0</v>
      </c>
      <c r="U33" s="282">
        <v>0</v>
      </c>
      <c r="V33" s="282">
        <v>0</v>
      </c>
      <c r="W33" s="282">
        <v>0</v>
      </c>
      <c r="X33" s="282">
        <v>0</v>
      </c>
      <c r="Y33" s="282">
        <v>0</v>
      </c>
      <c r="Z33" s="282">
        <v>0</v>
      </c>
      <c r="AA33" s="282">
        <v>0</v>
      </c>
      <c r="AB33" s="257">
        <f t="shared" si="4"/>
        <v>14.748560146280001</v>
      </c>
      <c r="AC33" s="314">
        <f t="shared" si="5"/>
        <v>0</v>
      </c>
    </row>
    <row r="34" spans="1:31" x14ac:dyDescent="0.25">
      <c r="A34" s="255" t="s">
        <v>159</v>
      </c>
      <c r="B34" s="281" t="s">
        <v>158</v>
      </c>
      <c r="C34" s="257">
        <v>0</v>
      </c>
      <c r="D34" s="257" t="s">
        <v>468</v>
      </c>
      <c r="E34" s="257">
        <f t="shared" si="3"/>
        <v>0</v>
      </c>
      <c r="F34" s="257">
        <v>0</v>
      </c>
      <c r="G34" s="260">
        <v>0</v>
      </c>
      <c r="H34" s="282">
        <v>0</v>
      </c>
      <c r="I34" s="282">
        <v>0</v>
      </c>
      <c r="J34" s="282">
        <v>0</v>
      </c>
      <c r="K34" s="282">
        <v>0</v>
      </c>
      <c r="L34" s="282">
        <v>0</v>
      </c>
      <c r="M34" s="282">
        <v>0</v>
      </c>
      <c r="N34" s="282">
        <v>0</v>
      </c>
      <c r="O34" s="282">
        <v>0</v>
      </c>
      <c r="P34" s="282">
        <v>0</v>
      </c>
      <c r="Q34" s="282">
        <v>0</v>
      </c>
      <c r="R34" s="282">
        <v>0</v>
      </c>
      <c r="S34" s="282">
        <v>0</v>
      </c>
      <c r="T34" s="282">
        <v>0</v>
      </c>
      <c r="U34" s="282">
        <v>0</v>
      </c>
      <c r="V34" s="282">
        <v>0</v>
      </c>
      <c r="W34" s="282">
        <v>0</v>
      </c>
      <c r="X34" s="282">
        <v>0</v>
      </c>
      <c r="Y34" s="282">
        <v>0</v>
      </c>
      <c r="Z34" s="282">
        <v>0</v>
      </c>
      <c r="AA34" s="282">
        <v>0</v>
      </c>
      <c r="AB34" s="257">
        <f t="shared" si="4"/>
        <v>0</v>
      </c>
      <c r="AC34" s="314">
        <f t="shared" si="5"/>
        <v>0</v>
      </c>
    </row>
    <row r="35" spans="1:31" s="120" customFormat="1" ht="31.5" x14ac:dyDescent="0.25">
      <c r="A35" s="255" t="s">
        <v>59</v>
      </c>
      <c r="B35" s="256" t="s">
        <v>157</v>
      </c>
      <c r="C35" s="257">
        <v>0</v>
      </c>
      <c r="D35" s="257" t="s">
        <v>468</v>
      </c>
      <c r="E35" s="257">
        <f t="shared" si="3"/>
        <v>0</v>
      </c>
      <c r="F35" s="257">
        <v>0</v>
      </c>
      <c r="G35" s="260">
        <v>0</v>
      </c>
      <c r="H35" s="257">
        <v>0</v>
      </c>
      <c r="I35" s="257">
        <v>0</v>
      </c>
      <c r="J35" s="257">
        <v>0</v>
      </c>
      <c r="K35" s="257">
        <v>0</v>
      </c>
      <c r="L35" s="257">
        <v>0</v>
      </c>
      <c r="M35" s="257">
        <v>0</v>
      </c>
      <c r="N35" s="257">
        <v>0</v>
      </c>
      <c r="O35" s="257">
        <v>0</v>
      </c>
      <c r="P35" s="257">
        <v>0</v>
      </c>
      <c r="Q35" s="257">
        <v>0</v>
      </c>
      <c r="R35" s="257">
        <v>0</v>
      </c>
      <c r="S35" s="257">
        <v>0</v>
      </c>
      <c r="T35" s="257">
        <v>0</v>
      </c>
      <c r="U35" s="257">
        <v>0</v>
      </c>
      <c r="V35" s="257">
        <v>0</v>
      </c>
      <c r="W35" s="257">
        <v>0</v>
      </c>
      <c r="X35" s="257">
        <v>0</v>
      </c>
      <c r="Y35" s="257">
        <v>0</v>
      </c>
      <c r="Z35" s="257">
        <v>0</v>
      </c>
      <c r="AA35" s="257">
        <v>0</v>
      </c>
      <c r="AB35" s="257">
        <f t="shared" si="4"/>
        <v>0</v>
      </c>
      <c r="AC35" s="314">
        <f t="shared" si="5"/>
        <v>0</v>
      </c>
      <c r="AE35" s="34"/>
    </row>
    <row r="36" spans="1:31" ht="31.5" x14ac:dyDescent="0.25">
      <c r="A36" s="258" t="s">
        <v>156</v>
      </c>
      <c r="B36" s="261" t="s">
        <v>155</v>
      </c>
      <c r="C36" s="257">
        <v>0</v>
      </c>
      <c r="D36" s="257" t="s">
        <v>468</v>
      </c>
      <c r="E36" s="257">
        <f t="shared" si="3"/>
        <v>0</v>
      </c>
      <c r="F36" s="257">
        <v>0</v>
      </c>
      <c r="G36" s="260">
        <v>0</v>
      </c>
      <c r="H36" s="260">
        <v>0</v>
      </c>
      <c r="I36" s="260">
        <v>0</v>
      </c>
      <c r="J36" s="260">
        <v>0</v>
      </c>
      <c r="K36" s="260">
        <v>0</v>
      </c>
      <c r="L36" s="260">
        <v>0</v>
      </c>
      <c r="M36" s="260">
        <v>0</v>
      </c>
      <c r="N36" s="260">
        <v>0</v>
      </c>
      <c r="O36" s="260">
        <v>0</v>
      </c>
      <c r="P36" s="260">
        <v>0</v>
      </c>
      <c r="Q36" s="260">
        <v>0</v>
      </c>
      <c r="R36" s="260">
        <v>0</v>
      </c>
      <c r="S36" s="260">
        <v>0</v>
      </c>
      <c r="T36" s="260">
        <v>0</v>
      </c>
      <c r="U36" s="260">
        <v>0</v>
      </c>
      <c r="V36" s="260">
        <v>0</v>
      </c>
      <c r="W36" s="260">
        <v>0</v>
      </c>
      <c r="X36" s="260">
        <v>0</v>
      </c>
      <c r="Y36" s="260">
        <v>0</v>
      </c>
      <c r="Z36" s="260">
        <v>0</v>
      </c>
      <c r="AA36" s="260">
        <v>0</v>
      </c>
      <c r="AB36" s="257">
        <f t="shared" si="4"/>
        <v>0</v>
      </c>
      <c r="AC36" s="314">
        <f t="shared" si="5"/>
        <v>0</v>
      </c>
    </row>
    <row r="37" spans="1:31" x14ac:dyDescent="0.25">
      <c r="A37" s="258" t="s">
        <v>154</v>
      </c>
      <c r="B37" s="261" t="s">
        <v>144</v>
      </c>
      <c r="C37" s="257">
        <v>0</v>
      </c>
      <c r="D37" s="257" t="s">
        <v>468</v>
      </c>
      <c r="E37" s="257">
        <f t="shared" si="3"/>
        <v>0</v>
      </c>
      <c r="F37" s="257">
        <v>0</v>
      </c>
      <c r="G37" s="260">
        <v>0</v>
      </c>
      <c r="H37" s="260">
        <v>0</v>
      </c>
      <c r="I37" s="260">
        <v>0</v>
      </c>
      <c r="J37" s="260">
        <v>0</v>
      </c>
      <c r="K37" s="260">
        <v>0</v>
      </c>
      <c r="L37" s="260">
        <v>0</v>
      </c>
      <c r="M37" s="260">
        <v>0</v>
      </c>
      <c r="N37" s="260">
        <v>0</v>
      </c>
      <c r="O37" s="260">
        <v>0</v>
      </c>
      <c r="P37" s="260">
        <v>0</v>
      </c>
      <c r="Q37" s="260">
        <v>0</v>
      </c>
      <c r="R37" s="260">
        <v>0</v>
      </c>
      <c r="S37" s="260">
        <v>0</v>
      </c>
      <c r="T37" s="260">
        <v>0</v>
      </c>
      <c r="U37" s="260">
        <v>0</v>
      </c>
      <c r="V37" s="260">
        <v>0</v>
      </c>
      <c r="W37" s="260">
        <v>0</v>
      </c>
      <c r="X37" s="260">
        <v>0</v>
      </c>
      <c r="Y37" s="260">
        <v>0</v>
      </c>
      <c r="Z37" s="260">
        <v>0</v>
      </c>
      <c r="AA37" s="260">
        <v>0</v>
      </c>
      <c r="AB37" s="257">
        <f t="shared" si="4"/>
        <v>0</v>
      </c>
      <c r="AC37" s="314">
        <f t="shared" si="5"/>
        <v>0</v>
      </c>
    </row>
    <row r="38" spans="1:31" x14ac:dyDescent="0.25">
      <c r="A38" s="258" t="s">
        <v>153</v>
      </c>
      <c r="B38" s="261" t="s">
        <v>142</v>
      </c>
      <c r="C38" s="257">
        <v>0</v>
      </c>
      <c r="D38" s="257" t="s">
        <v>468</v>
      </c>
      <c r="E38" s="257">
        <f t="shared" si="3"/>
        <v>0</v>
      </c>
      <c r="F38" s="257">
        <v>0</v>
      </c>
      <c r="G38" s="260">
        <v>0</v>
      </c>
      <c r="H38" s="260">
        <v>0</v>
      </c>
      <c r="I38" s="260">
        <v>0</v>
      </c>
      <c r="J38" s="260">
        <v>0</v>
      </c>
      <c r="K38" s="260">
        <v>0</v>
      </c>
      <c r="L38" s="260">
        <v>0</v>
      </c>
      <c r="M38" s="260">
        <v>0</v>
      </c>
      <c r="N38" s="260">
        <v>0</v>
      </c>
      <c r="O38" s="260">
        <v>0</v>
      </c>
      <c r="P38" s="260">
        <v>0</v>
      </c>
      <c r="Q38" s="260">
        <v>0</v>
      </c>
      <c r="R38" s="260">
        <v>0</v>
      </c>
      <c r="S38" s="260">
        <v>0</v>
      </c>
      <c r="T38" s="260">
        <v>0</v>
      </c>
      <c r="U38" s="260">
        <v>0</v>
      </c>
      <c r="V38" s="260">
        <v>0</v>
      </c>
      <c r="W38" s="260">
        <v>0</v>
      </c>
      <c r="X38" s="260">
        <v>0</v>
      </c>
      <c r="Y38" s="260">
        <v>0</v>
      </c>
      <c r="Z38" s="260">
        <v>0</v>
      </c>
      <c r="AA38" s="260">
        <v>0</v>
      </c>
      <c r="AB38" s="257">
        <f t="shared" si="4"/>
        <v>0</v>
      </c>
      <c r="AC38" s="314">
        <f t="shared" si="5"/>
        <v>0</v>
      </c>
    </row>
    <row r="39" spans="1:31" ht="31.5" x14ac:dyDescent="0.25">
      <c r="A39" s="258" t="s">
        <v>152</v>
      </c>
      <c r="B39" s="259" t="s">
        <v>140</v>
      </c>
      <c r="C39" s="257">
        <v>0</v>
      </c>
      <c r="D39" s="257" t="s">
        <v>468</v>
      </c>
      <c r="E39" s="257">
        <f t="shared" si="3"/>
        <v>0</v>
      </c>
      <c r="F39" s="257">
        <v>0</v>
      </c>
      <c r="G39" s="260">
        <v>0</v>
      </c>
      <c r="H39" s="260">
        <v>0</v>
      </c>
      <c r="I39" s="260">
        <v>0</v>
      </c>
      <c r="J39" s="260">
        <v>0</v>
      </c>
      <c r="K39" s="260">
        <v>0</v>
      </c>
      <c r="L39" s="260">
        <v>0</v>
      </c>
      <c r="M39" s="260">
        <v>0</v>
      </c>
      <c r="N39" s="260">
        <v>0</v>
      </c>
      <c r="O39" s="260">
        <v>0</v>
      </c>
      <c r="P39" s="260">
        <v>0</v>
      </c>
      <c r="Q39" s="260">
        <v>0</v>
      </c>
      <c r="R39" s="260">
        <v>0</v>
      </c>
      <c r="S39" s="260">
        <v>0</v>
      </c>
      <c r="T39" s="260">
        <v>0</v>
      </c>
      <c r="U39" s="260">
        <v>0</v>
      </c>
      <c r="V39" s="260">
        <v>0</v>
      </c>
      <c r="W39" s="260">
        <v>0</v>
      </c>
      <c r="X39" s="260">
        <v>0</v>
      </c>
      <c r="Y39" s="260">
        <v>0</v>
      </c>
      <c r="Z39" s="260">
        <v>0</v>
      </c>
      <c r="AA39" s="260">
        <v>0</v>
      </c>
      <c r="AB39" s="257">
        <f t="shared" si="4"/>
        <v>0</v>
      </c>
      <c r="AC39" s="314">
        <f t="shared" si="5"/>
        <v>0</v>
      </c>
    </row>
    <row r="40" spans="1:31" ht="31.5" x14ac:dyDescent="0.25">
      <c r="A40" s="258" t="s">
        <v>151</v>
      </c>
      <c r="B40" s="259" t="s">
        <v>138</v>
      </c>
      <c r="C40" s="257">
        <v>0</v>
      </c>
      <c r="D40" s="257" t="s">
        <v>468</v>
      </c>
      <c r="E40" s="257">
        <f t="shared" si="3"/>
        <v>0</v>
      </c>
      <c r="F40" s="257">
        <v>0</v>
      </c>
      <c r="G40" s="260">
        <v>0</v>
      </c>
      <c r="H40" s="260">
        <v>0</v>
      </c>
      <c r="I40" s="260">
        <v>0</v>
      </c>
      <c r="J40" s="260">
        <v>0</v>
      </c>
      <c r="K40" s="260">
        <v>0</v>
      </c>
      <c r="L40" s="260">
        <v>0</v>
      </c>
      <c r="M40" s="260">
        <v>0</v>
      </c>
      <c r="N40" s="260">
        <v>0</v>
      </c>
      <c r="O40" s="260">
        <v>0</v>
      </c>
      <c r="P40" s="260">
        <v>0</v>
      </c>
      <c r="Q40" s="260">
        <v>0</v>
      </c>
      <c r="R40" s="260">
        <v>0</v>
      </c>
      <c r="S40" s="260">
        <v>0</v>
      </c>
      <c r="T40" s="260">
        <v>0</v>
      </c>
      <c r="U40" s="260">
        <v>0</v>
      </c>
      <c r="V40" s="260">
        <v>0</v>
      </c>
      <c r="W40" s="260">
        <v>0</v>
      </c>
      <c r="X40" s="260">
        <v>0</v>
      </c>
      <c r="Y40" s="260">
        <v>0</v>
      </c>
      <c r="Z40" s="260">
        <v>0</v>
      </c>
      <c r="AA40" s="260">
        <v>0</v>
      </c>
      <c r="AB40" s="257">
        <f t="shared" si="4"/>
        <v>0</v>
      </c>
      <c r="AC40" s="314">
        <f t="shared" si="5"/>
        <v>0</v>
      </c>
    </row>
    <row r="41" spans="1:31" x14ac:dyDescent="0.25">
      <c r="A41" s="258" t="s">
        <v>150</v>
      </c>
      <c r="B41" s="259" t="s">
        <v>136</v>
      </c>
      <c r="C41" s="257">
        <v>0</v>
      </c>
      <c r="D41" s="257" t="s">
        <v>468</v>
      </c>
      <c r="E41" s="257">
        <f t="shared" si="3"/>
        <v>0</v>
      </c>
      <c r="F41" s="257">
        <v>0</v>
      </c>
      <c r="G41" s="260">
        <v>0</v>
      </c>
      <c r="H41" s="260">
        <v>0</v>
      </c>
      <c r="I41" s="260">
        <v>0</v>
      </c>
      <c r="J41" s="260">
        <v>0</v>
      </c>
      <c r="K41" s="260">
        <v>0</v>
      </c>
      <c r="L41" s="260">
        <v>0</v>
      </c>
      <c r="M41" s="260">
        <v>0</v>
      </c>
      <c r="N41" s="260">
        <v>0</v>
      </c>
      <c r="O41" s="260">
        <v>0</v>
      </c>
      <c r="P41" s="260">
        <v>0</v>
      </c>
      <c r="Q41" s="260">
        <v>0</v>
      </c>
      <c r="R41" s="260">
        <v>0</v>
      </c>
      <c r="S41" s="260">
        <v>0</v>
      </c>
      <c r="T41" s="260">
        <v>0</v>
      </c>
      <c r="U41" s="260">
        <v>0</v>
      </c>
      <c r="V41" s="260">
        <v>0</v>
      </c>
      <c r="W41" s="260">
        <v>0</v>
      </c>
      <c r="X41" s="260">
        <v>0</v>
      </c>
      <c r="Y41" s="260">
        <v>0</v>
      </c>
      <c r="Z41" s="260">
        <v>0</v>
      </c>
      <c r="AA41" s="260">
        <v>0</v>
      </c>
      <c r="AB41" s="257">
        <f t="shared" si="4"/>
        <v>0</v>
      </c>
      <c r="AC41" s="314">
        <f t="shared" si="5"/>
        <v>0</v>
      </c>
    </row>
    <row r="42" spans="1:31" ht="19.5" customHeight="1" x14ac:dyDescent="0.25">
      <c r="A42" s="258" t="s">
        <v>149</v>
      </c>
      <c r="B42" s="261" t="s">
        <v>512</v>
      </c>
      <c r="C42" s="257">
        <v>50</v>
      </c>
      <c r="D42" s="257" t="s">
        <v>468</v>
      </c>
      <c r="E42" s="257">
        <f t="shared" si="3"/>
        <v>50</v>
      </c>
      <c r="F42" s="257">
        <v>50</v>
      </c>
      <c r="G42" s="260">
        <v>0</v>
      </c>
      <c r="H42" s="260">
        <v>0</v>
      </c>
      <c r="I42" s="260">
        <v>0</v>
      </c>
      <c r="J42" s="260">
        <v>0</v>
      </c>
      <c r="K42" s="260">
        <v>0</v>
      </c>
      <c r="L42" s="260">
        <v>0</v>
      </c>
      <c r="M42" s="260">
        <v>0</v>
      </c>
      <c r="N42" s="260">
        <v>0</v>
      </c>
      <c r="O42" s="260">
        <v>0</v>
      </c>
      <c r="P42" s="260">
        <v>0</v>
      </c>
      <c r="Q42" s="260">
        <v>0</v>
      </c>
      <c r="R42" s="260">
        <v>0</v>
      </c>
      <c r="S42" s="260">
        <v>0</v>
      </c>
      <c r="T42" s="260">
        <v>0</v>
      </c>
      <c r="U42" s="260">
        <v>0</v>
      </c>
      <c r="V42" s="260">
        <v>0</v>
      </c>
      <c r="W42" s="260">
        <v>0</v>
      </c>
      <c r="X42" s="260">
        <v>0</v>
      </c>
      <c r="Y42" s="260">
        <v>0</v>
      </c>
      <c r="Z42" s="260">
        <v>0</v>
      </c>
      <c r="AA42" s="260">
        <v>0</v>
      </c>
      <c r="AB42" s="257">
        <f t="shared" si="4"/>
        <v>0</v>
      </c>
      <c r="AC42" s="314">
        <f t="shared" si="5"/>
        <v>0</v>
      </c>
    </row>
    <row r="43" spans="1:31" ht="19.5" customHeight="1" x14ac:dyDescent="0.25">
      <c r="A43" s="258" t="s">
        <v>149</v>
      </c>
      <c r="B43" s="261" t="s">
        <v>513</v>
      </c>
      <c r="C43" s="257">
        <v>0</v>
      </c>
      <c r="D43" s="257" t="s">
        <v>468</v>
      </c>
      <c r="E43" s="257">
        <f t="shared" si="3"/>
        <v>0</v>
      </c>
      <c r="F43" s="257">
        <v>0</v>
      </c>
      <c r="G43" s="260">
        <v>0</v>
      </c>
      <c r="H43" s="260">
        <v>0</v>
      </c>
      <c r="I43" s="260">
        <v>0</v>
      </c>
      <c r="J43" s="260">
        <v>0</v>
      </c>
      <c r="K43" s="260">
        <v>0</v>
      </c>
      <c r="L43" s="260">
        <v>0</v>
      </c>
      <c r="M43" s="260">
        <v>0</v>
      </c>
      <c r="N43" s="260">
        <v>0</v>
      </c>
      <c r="O43" s="260">
        <v>0</v>
      </c>
      <c r="P43" s="260">
        <v>0</v>
      </c>
      <c r="Q43" s="260">
        <v>0</v>
      </c>
      <c r="R43" s="260">
        <v>0</v>
      </c>
      <c r="S43" s="260">
        <v>0</v>
      </c>
      <c r="T43" s="260">
        <v>0</v>
      </c>
      <c r="U43" s="260">
        <v>0</v>
      </c>
      <c r="V43" s="260">
        <v>0</v>
      </c>
      <c r="W43" s="260">
        <v>0</v>
      </c>
      <c r="X43" s="260">
        <v>0</v>
      </c>
      <c r="Y43" s="260">
        <v>0</v>
      </c>
      <c r="Z43" s="260">
        <v>0</v>
      </c>
      <c r="AA43" s="260">
        <v>0</v>
      </c>
      <c r="AB43" s="257">
        <f t="shared" si="4"/>
        <v>0</v>
      </c>
      <c r="AC43" s="314">
        <f t="shared" si="5"/>
        <v>0</v>
      </c>
    </row>
    <row r="44" spans="1:31" s="120" customFormat="1" x14ac:dyDescent="0.25">
      <c r="A44" s="255" t="s">
        <v>58</v>
      </c>
      <c r="B44" s="256" t="s">
        <v>148</v>
      </c>
      <c r="C44" s="257">
        <v>0</v>
      </c>
      <c r="D44" s="257" t="s">
        <v>468</v>
      </c>
      <c r="E44" s="257">
        <f t="shared" si="3"/>
        <v>0</v>
      </c>
      <c r="F44" s="257">
        <v>0</v>
      </c>
      <c r="G44" s="260">
        <v>0</v>
      </c>
      <c r="H44" s="257">
        <v>0</v>
      </c>
      <c r="I44" s="257">
        <v>0</v>
      </c>
      <c r="J44" s="257">
        <v>0</v>
      </c>
      <c r="K44" s="257">
        <v>0</v>
      </c>
      <c r="L44" s="257">
        <v>0</v>
      </c>
      <c r="M44" s="257">
        <v>0</v>
      </c>
      <c r="N44" s="257">
        <v>0</v>
      </c>
      <c r="O44" s="257">
        <v>0</v>
      </c>
      <c r="P44" s="257">
        <v>0</v>
      </c>
      <c r="Q44" s="257">
        <v>0</v>
      </c>
      <c r="R44" s="257">
        <v>0</v>
      </c>
      <c r="S44" s="257">
        <v>0</v>
      </c>
      <c r="T44" s="257">
        <v>0</v>
      </c>
      <c r="U44" s="257">
        <v>0</v>
      </c>
      <c r="V44" s="257">
        <v>0</v>
      </c>
      <c r="W44" s="257">
        <v>0</v>
      </c>
      <c r="X44" s="257">
        <v>0</v>
      </c>
      <c r="Y44" s="257">
        <v>0</v>
      </c>
      <c r="Z44" s="257">
        <v>0</v>
      </c>
      <c r="AA44" s="257">
        <v>0</v>
      </c>
      <c r="AB44" s="257">
        <f t="shared" si="4"/>
        <v>0</v>
      </c>
      <c r="AC44" s="314">
        <f t="shared" si="5"/>
        <v>0</v>
      </c>
      <c r="AE44" s="34"/>
    </row>
    <row r="45" spans="1:31" x14ac:dyDescent="0.25">
      <c r="A45" s="258" t="s">
        <v>147</v>
      </c>
      <c r="B45" s="259" t="s">
        <v>146</v>
      </c>
      <c r="C45" s="257">
        <v>0</v>
      </c>
      <c r="D45" s="257" t="s">
        <v>468</v>
      </c>
      <c r="E45" s="257">
        <f t="shared" si="3"/>
        <v>0</v>
      </c>
      <c r="F45" s="257">
        <v>0</v>
      </c>
      <c r="G45" s="260">
        <v>0</v>
      </c>
      <c r="H45" s="260">
        <v>0</v>
      </c>
      <c r="I45" s="260">
        <v>0</v>
      </c>
      <c r="J45" s="260">
        <v>0</v>
      </c>
      <c r="K45" s="260">
        <v>0</v>
      </c>
      <c r="L45" s="260">
        <v>0</v>
      </c>
      <c r="M45" s="260">
        <v>0</v>
      </c>
      <c r="N45" s="260">
        <v>0</v>
      </c>
      <c r="O45" s="260">
        <v>0</v>
      </c>
      <c r="P45" s="260">
        <v>0</v>
      </c>
      <c r="Q45" s="260">
        <v>0</v>
      </c>
      <c r="R45" s="260">
        <v>0</v>
      </c>
      <c r="S45" s="260">
        <v>0</v>
      </c>
      <c r="T45" s="260">
        <v>0</v>
      </c>
      <c r="U45" s="260">
        <v>0</v>
      </c>
      <c r="V45" s="260">
        <v>0</v>
      </c>
      <c r="W45" s="260">
        <v>0</v>
      </c>
      <c r="X45" s="260">
        <v>0</v>
      </c>
      <c r="Y45" s="260">
        <v>0</v>
      </c>
      <c r="Z45" s="260">
        <v>0</v>
      </c>
      <c r="AA45" s="260">
        <v>0</v>
      </c>
      <c r="AB45" s="257">
        <f t="shared" si="4"/>
        <v>0</v>
      </c>
      <c r="AC45" s="314">
        <f t="shared" si="5"/>
        <v>0</v>
      </c>
    </row>
    <row r="46" spans="1:31" x14ac:dyDescent="0.25">
      <c r="A46" s="258" t="s">
        <v>145</v>
      </c>
      <c r="B46" s="259" t="s">
        <v>144</v>
      </c>
      <c r="C46" s="257">
        <v>0</v>
      </c>
      <c r="D46" s="257" t="s">
        <v>468</v>
      </c>
      <c r="E46" s="257">
        <f t="shared" si="3"/>
        <v>0</v>
      </c>
      <c r="F46" s="257">
        <v>0</v>
      </c>
      <c r="G46" s="260">
        <v>0</v>
      </c>
      <c r="H46" s="260">
        <v>0</v>
      </c>
      <c r="I46" s="260">
        <v>0</v>
      </c>
      <c r="J46" s="260">
        <v>0</v>
      </c>
      <c r="K46" s="260">
        <v>0</v>
      </c>
      <c r="L46" s="260">
        <v>0</v>
      </c>
      <c r="M46" s="260">
        <v>0</v>
      </c>
      <c r="N46" s="260">
        <v>0</v>
      </c>
      <c r="O46" s="260">
        <v>0</v>
      </c>
      <c r="P46" s="260">
        <v>0</v>
      </c>
      <c r="Q46" s="260">
        <v>0</v>
      </c>
      <c r="R46" s="260">
        <v>0</v>
      </c>
      <c r="S46" s="260">
        <v>0</v>
      </c>
      <c r="T46" s="260">
        <v>0</v>
      </c>
      <c r="U46" s="260">
        <v>0</v>
      </c>
      <c r="V46" s="260">
        <v>0</v>
      </c>
      <c r="W46" s="260">
        <v>0</v>
      </c>
      <c r="X46" s="260">
        <v>0</v>
      </c>
      <c r="Y46" s="260">
        <v>0</v>
      </c>
      <c r="Z46" s="260">
        <v>0</v>
      </c>
      <c r="AA46" s="260">
        <v>0</v>
      </c>
      <c r="AB46" s="257">
        <f t="shared" si="4"/>
        <v>0</v>
      </c>
      <c r="AC46" s="314">
        <f t="shared" si="5"/>
        <v>0</v>
      </c>
    </row>
    <row r="47" spans="1:31" x14ac:dyDescent="0.25">
      <c r="A47" s="258" t="s">
        <v>143</v>
      </c>
      <c r="B47" s="259" t="s">
        <v>142</v>
      </c>
      <c r="C47" s="257">
        <v>0</v>
      </c>
      <c r="D47" s="257" t="s">
        <v>468</v>
      </c>
      <c r="E47" s="257">
        <f t="shared" si="3"/>
        <v>0</v>
      </c>
      <c r="F47" s="257">
        <v>0</v>
      </c>
      <c r="G47" s="260">
        <v>0</v>
      </c>
      <c r="H47" s="260">
        <v>0</v>
      </c>
      <c r="I47" s="260">
        <v>0</v>
      </c>
      <c r="J47" s="260">
        <v>0</v>
      </c>
      <c r="K47" s="260">
        <v>0</v>
      </c>
      <c r="L47" s="260">
        <v>0</v>
      </c>
      <c r="M47" s="260">
        <v>0</v>
      </c>
      <c r="N47" s="260">
        <v>0</v>
      </c>
      <c r="O47" s="260">
        <v>0</v>
      </c>
      <c r="P47" s="260">
        <v>0</v>
      </c>
      <c r="Q47" s="260">
        <v>0</v>
      </c>
      <c r="R47" s="260">
        <v>0</v>
      </c>
      <c r="S47" s="260">
        <v>0</v>
      </c>
      <c r="T47" s="260">
        <v>0</v>
      </c>
      <c r="U47" s="260">
        <v>0</v>
      </c>
      <c r="V47" s="260">
        <v>0</v>
      </c>
      <c r="W47" s="260">
        <v>0</v>
      </c>
      <c r="X47" s="260">
        <v>0</v>
      </c>
      <c r="Y47" s="260">
        <v>0</v>
      </c>
      <c r="Z47" s="260">
        <v>0</v>
      </c>
      <c r="AA47" s="260">
        <v>0</v>
      </c>
      <c r="AB47" s="257">
        <f t="shared" si="4"/>
        <v>0</v>
      </c>
      <c r="AC47" s="314">
        <f t="shared" si="5"/>
        <v>0</v>
      </c>
    </row>
    <row r="48" spans="1:31" ht="31.5" x14ac:dyDescent="0.25">
      <c r="A48" s="258" t="s">
        <v>141</v>
      </c>
      <c r="B48" s="259" t="s">
        <v>140</v>
      </c>
      <c r="C48" s="257">
        <v>0</v>
      </c>
      <c r="D48" s="257" t="s">
        <v>468</v>
      </c>
      <c r="E48" s="257">
        <f t="shared" si="3"/>
        <v>0</v>
      </c>
      <c r="F48" s="257">
        <v>0</v>
      </c>
      <c r="G48" s="260">
        <v>0</v>
      </c>
      <c r="H48" s="260">
        <v>0</v>
      </c>
      <c r="I48" s="260">
        <v>0</v>
      </c>
      <c r="J48" s="260">
        <v>0</v>
      </c>
      <c r="K48" s="260">
        <v>0</v>
      </c>
      <c r="L48" s="260">
        <v>0</v>
      </c>
      <c r="M48" s="260">
        <v>0</v>
      </c>
      <c r="N48" s="260">
        <v>0</v>
      </c>
      <c r="O48" s="260">
        <v>0</v>
      </c>
      <c r="P48" s="260">
        <v>0</v>
      </c>
      <c r="Q48" s="260">
        <v>0</v>
      </c>
      <c r="R48" s="260">
        <v>0</v>
      </c>
      <c r="S48" s="260">
        <v>0</v>
      </c>
      <c r="T48" s="260">
        <v>0</v>
      </c>
      <c r="U48" s="260">
        <v>0</v>
      </c>
      <c r="V48" s="260">
        <v>0</v>
      </c>
      <c r="W48" s="260">
        <v>0</v>
      </c>
      <c r="X48" s="260">
        <v>0</v>
      </c>
      <c r="Y48" s="260">
        <v>0</v>
      </c>
      <c r="Z48" s="260">
        <v>0</v>
      </c>
      <c r="AA48" s="260">
        <v>0</v>
      </c>
      <c r="AB48" s="257">
        <f t="shared" si="4"/>
        <v>0</v>
      </c>
      <c r="AC48" s="314">
        <f t="shared" si="5"/>
        <v>0</v>
      </c>
    </row>
    <row r="49" spans="1:31" ht="31.5" x14ac:dyDescent="0.25">
      <c r="A49" s="258" t="s">
        <v>139</v>
      </c>
      <c r="B49" s="259" t="s">
        <v>138</v>
      </c>
      <c r="C49" s="257">
        <v>0</v>
      </c>
      <c r="D49" s="257" t="s">
        <v>468</v>
      </c>
      <c r="E49" s="257">
        <f t="shared" si="3"/>
        <v>0</v>
      </c>
      <c r="F49" s="257">
        <v>0</v>
      </c>
      <c r="G49" s="260">
        <v>0</v>
      </c>
      <c r="H49" s="260">
        <v>0</v>
      </c>
      <c r="I49" s="260">
        <v>0</v>
      </c>
      <c r="J49" s="260">
        <v>0</v>
      </c>
      <c r="K49" s="260">
        <v>0</v>
      </c>
      <c r="L49" s="260">
        <v>0</v>
      </c>
      <c r="M49" s="260">
        <v>0</v>
      </c>
      <c r="N49" s="260">
        <v>0</v>
      </c>
      <c r="O49" s="260">
        <v>0</v>
      </c>
      <c r="P49" s="260">
        <v>0</v>
      </c>
      <c r="Q49" s="260">
        <v>0</v>
      </c>
      <c r="R49" s="260">
        <v>0</v>
      </c>
      <c r="S49" s="260">
        <v>0</v>
      </c>
      <c r="T49" s="260">
        <v>0</v>
      </c>
      <c r="U49" s="260">
        <v>0</v>
      </c>
      <c r="V49" s="260">
        <v>0</v>
      </c>
      <c r="W49" s="260">
        <v>0</v>
      </c>
      <c r="X49" s="260">
        <v>0</v>
      </c>
      <c r="Y49" s="260">
        <v>0</v>
      </c>
      <c r="Z49" s="260">
        <v>0</v>
      </c>
      <c r="AA49" s="260">
        <v>0</v>
      </c>
      <c r="AB49" s="257">
        <f t="shared" si="4"/>
        <v>0</v>
      </c>
      <c r="AC49" s="314">
        <f t="shared" si="5"/>
        <v>0</v>
      </c>
    </row>
    <row r="50" spans="1:31" x14ac:dyDescent="0.25">
      <c r="A50" s="258" t="s">
        <v>137</v>
      </c>
      <c r="B50" s="259" t="s">
        <v>136</v>
      </c>
      <c r="C50" s="257">
        <v>0</v>
      </c>
      <c r="D50" s="257" t="s">
        <v>468</v>
      </c>
      <c r="E50" s="257">
        <f t="shared" si="3"/>
        <v>0</v>
      </c>
      <c r="F50" s="257">
        <v>0</v>
      </c>
      <c r="G50" s="260">
        <v>0</v>
      </c>
      <c r="H50" s="260">
        <v>0</v>
      </c>
      <c r="I50" s="260">
        <v>0</v>
      </c>
      <c r="J50" s="260">
        <v>0</v>
      </c>
      <c r="K50" s="260">
        <v>0</v>
      </c>
      <c r="L50" s="260">
        <v>0</v>
      </c>
      <c r="M50" s="260">
        <v>0</v>
      </c>
      <c r="N50" s="260">
        <v>0</v>
      </c>
      <c r="O50" s="260">
        <v>0</v>
      </c>
      <c r="P50" s="260">
        <v>0</v>
      </c>
      <c r="Q50" s="260">
        <v>0</v>
      </c>
      <c r="R50" s="260">
        <v>0</v>
      </c>
      <c r="S50" s="260">
        <v>0</v>
      </c>
      <c r="T50" s="260">
        <v>0</v>
      </c>
      <c r="U50" s="260">
        <v>0</v>
      </c>
      <c r="V50" s="260">
        <v>0</v>
      </c>
      <c r="W50" s="260">
        <v>0</v>
      </c>
      <c r="X50" s="260">
        <v>0</v>
      </c>
      <c r="Y50" s="260">
        <v>0</v>
      </c>
      <c r="Z50" s="260">
        <v>0</v>
      </c>
      <c r="AA50" s="260">
        <v>0</v>
      </c>
      <c r="AB50" s="257">
        <f t="shared" si="4"/>
        <v>0</v>
      </c>
      <c r="AC50" s="314">
        <f t="shared" si="5"/>
        <v>0</v>
      </c>
    </row>
    <row r="51" spans="1:31" ht="18.75" x14ac:dyDescent="0.25">
      <c r="A51" s="258" t="s">
        <v>135</v>
      </c>
      <c r="B51" s="261" t="s">
        <v>512</v>
      </c>
      <c r="C51" s="257">
        <f>C42</f>
        <v>50</v>
      </c>
      <c r="D51" s="257" t="s">
        <v>468</v>
      </c>
      <c r="E51" s="257">
        <f t="shared" si="3"/>
        <v>50</v>
      </c>
      <c r="F51" s="257">
        <v>50</v>
      </c>
      <c r="G51" s="260">
        <v>0</v>
      </c>
      <c r="H51" s="260">
        <v>0</v>
      </c>
      <c r="I51" s="260">
        <v>0</v>
      </c>
      <c r="J51" s="260">
        <v>0</v>
      </c>
      <c r="K51" s="260">
        <v>0</v>
      </c>
      <c r="L51" s="260">
        <v>0</v>
      </c>
      <c r="M51" s="260">
        <v>0</v>
      </c>
      <c r="N51" s="260">
        <v>0</v>
      </c>
      <c r="O51" s="260">
        <v>0</v>
      </c>
      <c r="P51" s="260">
        <v>0</v>
      </c>
      <c r="Q51" s="260">
        <v>0</v>
      </c>
      <c r="R51" s="260">
        <v>0</v>
      </c>
      <c r="S51" s="260">
        <v>0</v>
      </c>
      <c r="T51" s="260">
        <v>0</v>
      </c>
      <c r="U51" s="260">
        <v>0</v>
      </c>
      <c r="V51" s="260">
        <v>0</v>
      </c>
      <c r="W51" s="260">
        <v>0</v>
      </c>
      <c r="X51" s="260">
        <v>0</v>
      </c>
      <c r="Y51" s="260">
        <v>0</v>
      </c>
      <c r="Z51" s="260">
        <v>0</v>
      </c>
      <c r="AA51" s="260">
        <v>0</v>
      </c>
      <c r="AB51" s="257">
        <f t="shared" si="4"/>
        <v>0</v>
      </c>
      <c r="AC51" s="314">
        <f t="shared" si="5"/>
        <v>0</v>
      </c>
    </row>
    <row r="52" spans="1:31" ht="18.75" x14ac:dyDescent="0.25">
      <c r="A52" s="258" t="s">
        <v>135</v>
      </c>
      <c r="B52" s="261" t="s">
        <v>513</v>
      </c>
      <c r="C52" s="257">
        <f>C43</f>
        <v>0</v>
      </c>
      <c r="D52" s="257" t="s">
        <v>468</v>
      </c>
      <c r="E52" s="257">
        <f t="shared" si="3"/>
        <v>0</v>
      </c>
      <c r="F52" s="257">
        <v>0</v>
      </c>
      <c r="G52" s="260">
        <v>0</v>
      </c>
      <c r="H52" s="260">
        <v>0</v>
      </c>
      <c r="I52" s="260">
        <v>0</v>
      </c>
      <c r="J52" s="260">
        <v>0</v>
      </c>
      <c r="K52" s="260">
        <v>0</v>
      </c>
      <c r="L52" s="260">
        <v>0</v>
      </c>
      <c r="M52" s="260">
        <v>0</v>
      </c>
      <c r="N52" s="260">
        <v>0</v>
      </c>
      <c r="O52" s="260">
        <v>0</v>
      </c>
      <c r="P52" s="260">
        <v>0</v>
      </c>
      <c r="Q52" s="260">
        <v>0</v>
      </c>
      <c r="R52" s="260">
        <v>0</v>
      </c>
      <c r="S52" s="260">
        <v>0</v>
      </c>
      <c r="T52" s="260">
        <v>0</v>
      </c>
      <c r="U52" s="260">
        <v>0</v>
      </c>
      <c r="V52" s="260">
        <v>0</v>
      </c>
      <c r="W52" s="260">
        <v>0</v>
      </c>
      <c r="X52" s="260">
        <v>0</v>
      </c>
      <c r="Y52" s="260">
        <v>0</v>
      </c>
      <c r="Z52" s="260">
        <v>0</v>
      </c>
      <c r="AA52" s="260">
        <v>0</v>
      </c>
      <c r="AB52" s="257">
        <f t="shared" si="4"/>
        <v>0</v>
      </c>
      <c r="AC52" s="314">
        <f t="shared" si="5"/>
        <v>0</v>
      </c>
    </row>
    <row r="53" spans="1:31" s="120" customFormat="1" ht="35.25" customHeight="1" x14ac:dyDescent="0.25">
      <c r="A53" s="255" t="s">
        <v>56</v>
      </c>
      <c r="B53" s="256" t="s">
        <v>134</v>
      </c>
      <c r="C53" s="257">
        <v>0</v>
      </c>
      <c r="D53" s="257" t="s">
        <v>468</v>
      </c>
      <c r="E53" s="257">
        <f t="shared" si="3"/>
        <v>0</v>
      </c>
      <c r="F53" s="257">
        <v>0</v>
      </c>
      <c r="G53" s="260">
        <v>0</v>
      </c>
      <c r="H53" s="257">
        <v>0</v>
      </c>
      <c r="I53" s="257">
        <v>0</v>
      </c>
      <c r="J53" s="257">
        <v>0</v>
      </c>
      <c r="K53" s="257">
        <v>0</v>
      </c>
      <c r="L53" s="257">
        <v>0</v>
      </c>
      <c r="M53" s="257">
        <v>0</v>
      </c>
      <c r="N53" s="257">
        <v>0</v>
      </c>
      <c r="O53" s="257">
        <v>0</v>
      </c>
      <c r="P53" s="257">
        <v>0</v>
      </c>
      <c r="Q53" s="257">
        <v>0</v>
      </c>
      <c r="R53" s="257">
        <v>0</v>
      </c>
      <c r="S53" s="257">
        <v>0</v>
      </c>
      <c r="T53" s="257">
        <v>0</v>
      </c>
      <c r="U53" s="257">
        <v>0</v>
      </c>
      <c r="V53" s="257">
        <v>0</v>
      </c>
      <c r="W53" s="257">
        <v>0</v>
      </c>
      <c r="X53" s="257">
        <v>0</v>
      </c>
      <c r="Y53" s="257">
        <v>0</v>
      </c>
      <c r="Z53" s="257">
        <v>0</v>
      </c>
      <c r="AA53" s="257">
        <v>0</v>
      </c>
      <c r="AB53" s="257">
        <f t="shared" si="4"/>
        <v>0</v>
      </c>
      <c r="AC53" s="314">
        <f t="shared" si="5"/>
        <v>0</v>
      </c>
      <c r="AE53" s="34"/>
    </row>
    <row r="54" spans="1:31" x14ac:dyDescent="0.25">
      <c r="A54" s="258" t="s">
        <v>133</v>
      </c>
      <c r="B54" s="259" t="s">
        <v>132</v>
      </c>
      <c r="C54" s="257">
        <f>C30</f>
        <v>29.76330830405</v>
      </c>
      <c r="D54" s="257" t="s">
        <v>468</v>
      </c>
      <c r="E54" s="257">
        <f t="shared" si="3"/>
        <v>29.76330830405</v>
      </c>
      <c r="F54" s="257">
        <v>29.76330830405</v>
      </c>
      <c r="G54" s="260">
        <v>0</v>
      </c>
      <c r="H54" s="260">
        <v>0</v>
      </c>
      <c r="I54" s="260">
        <v>0</v>
      </c>
      <c r="J54" s="260">
        <v>0</v>
      </c>
      <c r="K54" s="260">
        <v>0</v>
      </c>
      <c r="L54" s="260">
        <v>0</v>
      </c>
      <c r="M54" s="260">
        <v>0</v>
      </c>
      <c r="N54" s="260">
        <v>0</v>
      </c>
      <c r="O54" s="260">
        <v>0</v>
      </c>
      <c r="P54" s="260">
        <v>0</v>
      </c>
      <c r="Q54" s="260">
        <v>0</v>
      </c>
      <c r="R54" s="260">
        <v>0</v>
      </c>
      <c r="S54" s="260">
        <v>0</v>
      </c>
      <c r="T54" s="260">
        <v>0</v>
      </c>
      <c r="U54" s="260">
        <v>0</v>
      </c>
      <c r="V54" s="260">
        <v>0</v>
      </c>
      <c r="W54" s="260">
        <v>0</v>
      </c>
      <c r="X54" s="260">
        <f>C54</f>
        <v>29.76330830405</v>
      </c>
      <c r="Y54" s="260">
        <v>4</v>
      </c>
      <c r="Z54" s="260">
        <v>0</v>
      </c>
      <c r="AA54" s="260">
        <v>0</v>
      </c>
      <c r="AB54" s="257">
        <f t="shared" si="4"/>
        <v>29.76330830405</v>
      </c>
      <c r="AC54" s="314">
        <f t="shared" si="5"/>
        <v>0</v>
      </c>
    </row>
    <row r="55" spans="1:31" x14ac:dyDescent="0.25">
      <c r="A55" s="258" t="s">
        <v>131</v>
      </c>
      <c r="B55" s="259" t="s">
        <v>125</v>
      </c>
      <c r="C55" s="257">
        <v>0</v>
      </c>
      <c r="D55" s="257" t="s">
        <v>468</v>
      </c>
      <c r="E55" s="257">
        <f t="shared" si="3"/>
        <v>0</v>
      </c>
      <c r="F55" s="257">
        <v>0</v>
      </c>
      <c r="G55" s="260">
        <v>0</v>
      </c>
      <c r="H55" s="260">
        <v>0</v>
      </c>
      <c r="I55" s="260">
        <v>0</v>
      </c>
      <c r="J55" s="260">
        <v>0</v>
      </c>
      <c r="K55" s="260">
        <v>0</v>
      </c>
      <c r="L55" s="260">
        <v>0</v>
      </c>
      <c r="M55" s="260">
        <v>0</v>
      </c>
      <c r="N55" s="260">
        <v>0</v>
      </c>
      <c r="O55" s="260">
        <v>0</v>
      </c>
      <c r="P55" s="260">
        <v>0</v>
      </c>
      <c r="Q55" s="260">
        <v>0</v>
      </c>
      <c r="R55" s="260">
        <v>0</v>
      </c>
      <c r="S55" s="260">
        <v>0</v>
      </c>
      <c r="T55" s="260">
        <v>0</v>
      </c>
      <c r="U55" s="260">
        <v>0</v>
      </c>
      <c r="V55" s="260">
        <v>0</v>
      </c>
      <c r="W55" s="260">
        <v>0</v>
      </c>
      <c r="X55" s="260">
        <f t="shared" ref="X55:X60" si="6">C55</f>
        <v>0</v>
      </c>
      <c r="Y55" s="260">
        <v>0</v>
      </c>
      <c r="Z55" s="260">
        <v>0</v>
      </c>
      <c r="AA55" s="260">
        <v>0</v>
      </c>
      <c r="AB55" s="257">
        <f t="shared" si="4"/>
        <v>0</v>
      </c>
      <c r="AC55" s="314">
        <f t="shared" si="5"/>
        <v>0</v>
      </c>
    </row>
    <row r="56" spans="1:31" x14ac:dyDescent="0.25">
      <c r="A56" s="258" t="s">
        <v>130</v>
      </c>
      <c r="B56" s="261" t="s">
        <v>124</v>
      </c>
      <c r="C56" s="257">
        <v>0</v>
      </c>
      <c r="D56" s="257" t="s">
        <v>468</v>
      </c>
      <c r="E56" s="257">
        <f t="shared" si="3"/>
        <v>0</v>
      </c>
      <c r="F56" s="257">
        <v>0</v>
      </c>
      <c r="G56" s="260">
        <v>0</v>
      </c>
      <c r="H56" s="260">
        <v>0</v>
      </c>
      <c r="I56" s="260">
        <v>0</v>
      </c>
      <c r="J56" s="260">
        <v>0</v>
      </c>
      <c r="K56" s="260">
        <v>0</v>
      </c>
      <c r="L56" s="260">
        <v>0</v>
      </c>
      <c r="M56" s="260">
        <v>0</v>
      </c>
      <c r="N56" s="260">
        <v>0</v>
      </c>
      <c r="O56" s="260">
        <v>0</v>
      </c>
      <c r="P56" s="260">
        <v>0</v>
      </c>
      <c r="Q56" s="260">
        <v>0</v>
      </c>
      <c r="R56" s="260">
        <v>0</v>
      </c>
      <c r="S56" s="260">
        <v>0</v>
      </c>
      <c r="T56" s="260">
        <v>0</v>
      </c>
      <c r="U56" s="260">
        <v>0</v>
      </c>
      <c r="V56" s="260">
        <v>0</v>
      </c>
      <c r="W56" s="260">
        <v>0</v>
      </c>
      <c r="X56" s="260">
        <f t="shared" si="6"/>
        <v>0</v>
      </c>
      <c r="Y56" s="260">
        <v>0</v>
      </c>
      <c r="Z56" s="260">
        <v>0</v>
      </c>
      <c r="AA56" s="260">
        <v>0</v>
      </c>
      <c r="AB56" s="257">
        <f t="shared" si="4"/>
        <v>0</v>
      </c>
      <c r="AC56" s="314">
        <f t="shared" si="5"/>
        <v>0</v>
      </c>
    </row>
    <row r="57" spans="1:31" x14ac:dyDescent="0.25">
      <c r="A57" s="258" t="s">
        <v>129</v>
      </c>
      <c r="B57" s="261" t="s">
        <v>123</v>
      </c>
      <c r="C57" s="257">
        <v>0</v>
      </c>
      <c r="D57" s="257" t="s">
        <v>468</v>
      </c>
      <c r="E57" s="257">
        <f t="shared" si="3"/>
        <v>0</v>
      </c>
      <c r="F57" s="257">
        <v>0</v>
      </c>
      <c r="G57" s="260">
        <v>0</v>
      </c>
      <c r="H57" s="260">
        <v>0</v>
      </c>
      <c r="I57" s="260">
        <v>0</v>
      </c>
      <c r="J57" s="260">
        <v>0</v>
      </c>
      <c r="K57" s="260">
        <v>0</v>
      </c>
      <c r="L57" s="260">
        <v>0</v>
      </c>
      <c r="M57" s="260">
        <v>0</v>
      </c>
      <c r="N57" s="260">
        <v>0</v>
      </c>
      <c r="O57" s="260">
        <v>0</v>
      </c>
      <c r="P57" s="260">
        <v>0</v>
      </c>
      <c r="Q57" s="260">
        <v>0</v>
      </c>
      <c r="R57" s="260">
        <v>0</v>
      </c>
      <c r="S57" s="260">
        <v>0</v>
      </c>
      <c r="T57" s="260">
        <v>0</v>
      </c>
      <c r="U57" s="260">
        <v>0</v>
      </c>
      <c r="V57" s="260">
        <v>0</v>
      </c>
      <c r="W57" s="260">
        <v>0</v>
      </c>
      <c r="X57" s="260">
        <f t="shared" si="6"/>
        <v>0</v>
      </c>
      <c r="Y57" s="260">
        <v>0</v>
      </c>
      <c r="Z57" s="260">
        <v>0</v>
      </c>
      <c r="AA57" s="260">
        <v>0</v>
      </c>
      <c r="AB57" s="257">
        <f t="shared" si="4"/>
        <v>0</v>
      </c>
      <c r="AC57" s="314">
        <f t="shared" si="5"/>
        <v>0</v>
      </c>
    </row>
    <row r="58" spans="1:31" x14ac:dyDescent="0.25">
      <c r="A58" s="258" t="s">
        <v>128</v>
      </c>
      <c r="B58" s="261" t="s">
        <v>122</v>
      </c>
      <c r="C58" s="257">
        <v>0</v>
      </c>
      <c r="D58" s="257" t="s">
        <v>468</v>
      </c>
      <c r="E58" s="257">
        <f t="shared" si="3"/>
        <v>0</v>
      </c>
      <c r="F58" s="257">
        <v>0</v>
      </c>
      <c r="G58" s="260">
        <v>0</v>
      </c>
      <c r="H58" s="260">
        <v>0</v>
      </c>
      <c r="I58" s="260">
        <v>0</v>
      </c>
      <c r="J58" s="260">
        <v>0</v>
      </c>
      <c r="K58" s="260">
        <v>0</v>
      </c>
      <c r="L58" s="260">
        <v>0</v>
      </c>
      <c r="M58" s="260">
        <v>0</v>
      </c>
      <c r="N58" s="260">
        <v>0</v>
      </c>
      <c r="O58" s="260">
        <v>0</v>
      </c>
      <c r="P58" s="260">
        <v>0</v>
      </c>
      <c r="Q58" s="260">
        <v>0</v>
      </c>
      <c r="R58" s="260">
        <v>0</v>
      </c>
      <c r="S58" s="260">
        <v>0</v>
      </c>
      <c r="T58" s="260">
        <v>0</v>
      </c>
      <c r="U58" s="260">
        <v>0</v>
      </c>
      <c r="V58" s="260">
        <v>0</v>
      </c>
      <c r="W58" s="260">
        <v>0</v>
      </c>
      <c r="X58" s="260">
        <f t="shared" si="6"/>
        <v>0</v>
      </c>
      <c r="Y58" s="260">
        <v>0</v>
      </c>
      <c r="Z58" s="260">
        <v>0</v>
      </c>
      <c r="AA58" s="260">
        <v>0</v>
      </c>
      <c r="AB58" s="257">
        <f t="shared" si="4"/>
        <v>0</v>
      </c>
      <c r="AC58" s="314">
        <f t="shared" si="5"/>
        <v>0</v>
      </c>
    </row>
    <row r="59" spans="1:31" ht="18.75" x14ac:dyDescent="0.25">
      <c r="A59" s="258" t="s">
        <v>127</v>
      </c>
      <c r="B59" s="261" t="s">
        <v>512</v>
      </c>
      <c r="C59" s="257">
        <f>C51</f>
        <v>50</v>
      </c>
      <c r="D59" s="257" t="s">
        <v>468</v>
      </c>
      <c r="E59" s="257">
        <f t="shared" si="3"/>
        <v>50</v>
      </c>
      <c r="F59" s="257">
        <v>50</v>
      </c>
      <c r="G59" s="260">
        <v>0</v>
      </c>
      <c r="H59" s="260">
        <v>0</v>
      </c>
      <c r="I59" s="260">
        <v>0</v>
      </c>
      <c r="J59" s="260">
        <v>0</v>
      </c>
      <c r="K59" s="260">
        <v>0</v>
      </c>
      <c r="L59" s="260">
        <v>0</v>
      </c>
      <c r="M59" s="260">
        <v>0</v>
      </c>
      <c r="N59" s="260">
        <v>0</v>
      </c>
      <c r="O59" s="260">
        <v>0</v>
      </c>
      <c r="P59" s="260">
        <v>0</v>
      </c>
      <c r="Q59" s="260">
        <v>0</v>
      </c>
      <c r="R59" s="260">
        <v>0</v>
      </c>
      <c r="S59" s="260">
        <v>0</v>
      </c>
      <c r="T59" s="260">
        <v>0</v>
      </c>
      <c r="U59" s="260">
        <v>0</v>
      </c>
      <c r="V59" s="260">
        <v>0</v>
      </c>
      <c r="W59" s="260">
        <v>0</v>
      </c>
      <c r="X59" s="260">
        <f t="shared" si="6"/>
        <v>50</v>
      </c>
      <c r="Y59" s="260">
        <v>4</v>
      </c>
      <c r="Z59" s="260">
        <v>0</v>
      </c>
      <c r="AA59" s="260">
        <v>0</v>
      </c>
      <c r="AB59" s="257">
        <f t="shared" si="4"/>
        <v>50</v>
      </c>
      <c r="AC59" s="314">
        <f t="shared" si="5"/>
        <v>0</v>
      </c>
    </row>
    <row r="60" spans="1:31" ht="18.75" x14ac:dyDescent="0.25">
      <c r="A60" s="258" t="s">
        <v>127</v>
      </c>
      <c r="B60" s="261" t="s">
        <v>513</v>
      </c>
      <c r="C60" s="257">
        <f>C52</f>
        <v>0</v>
      </c>
      <c r="D60" s="257" t="s">
        <v>468</v>
      </c>
      <c r="E60" s="257">
        <f t="shared" si="3"/>
        <v>0</v>
      </c>
      <c r="F60" s="257">
        <v>0</v>
      </c>
      <c r="G60" s="260">
        <v>0</v>
      </c>
      <c r="H60" s="260">
        <v>0</v>
      </c>
      <c r="I60" s="260">
        <v>0</v>
      </c>
      <c r="J60" s="260">
        <v>0</v>
      </c>
      <c r="K60" s="260">
        <v>0</v>
      </c>
      <c r="L60" s="260">
        <v>0</v>
      </c>
      <c r="M60" s="260">
        <v>0</v>
      </c>
      <c r="N60" s="260">
        <v>0</v>
      </c>
      <c r="O60" s="260">
        <v>0</v>
      </c>
      <c r="P60" s="260">
        <v>0</v>
      </c>
      <c r="Q60" s="260">
        <v>0</v>
      </c>
      <c r="R60" s="260">
        <v>0</v>
      </c>
      <c r="S60" s="260">
        <v>0</v>
      </c>
      <c r="T60" s="260">
        <v>0</v>
      </c>
      <c r="U60" s="260">
        <v>0</v>
      </c>
      <c r="V60" s="260">
        <v>0</v>
      </c>
      <c r="W60" s="260">
        <v>0</v>
      </c>
      <c r="X60" s="260">
        <f t="shared" si="6"/>
        <v>0</v>
      </c>
      <c r="Y60" s="260">
        <v>0</v>
      </c>
      <c r="Z60" s="260">
        <v>0</v>
      </c>
      <c r="AA60" s="260">
        <v>0</v>
      </c>
      <c r="AB60" s="257">
        <f t="shared" si="4"/>
        <v>0</v>
      </c>
      <c r="AC60" s="314">
        <f t="shared" si="5"/>
        <v>0</v>
      </c>
    </row>
    <row r="61" spans="1:31" s="120" customFormat="1" ht="36.75" customHeight="1" x14ac:dyDescent="0.25">
      <c r="A61" s="255" t="s">
        <v>55</v>
      </c>
      <c r="B61" s="262" t="s">
        <v>225</v>
      </c>
      <c r="C61" s="257">
        <v>0</v>
      </c>
      <c r="D61" s="257" t="s">
        <v>468</v>
      </c>
      <c r="E61" s="257">
        <f t="shared" si="3"/>
        <v>0</v>
      </c>
      <c r="F61" s="257">
        <v>0</v>
      </c>
      <c r="G61" s="260">
        <v>0</v>
      </c>
      <c r="H61" s="257">
        <v>0</v>
      </c>
      <c r="I61" s="257">
        <v>0</v>
      </c>
      <c r="J61" s="257">
        <v>0</v>
      </c>
      <c r="K61" s="257">
        <v>0</v>
      </c>
      <c r="L61" s="257">
        <v>0</v>
      </c>
      <c r="M61" s="257">
        <v>0</v>
      </c>
      <c r="N61" s="257">
        <v>0</v>
      </c>
      <c r="O61" s="257">
        <v>0</v>
      </c>
      <c r="P61" s="257">
        <v>0</v>
      </c>
      <c r="Q61" s="257">
        <v>0</v>
      </c>
      <c r="R61" s="257">
        <v>0</v>
      </c>
      <c r="S61" s="257">
        <v>0</v>
      </c>
      <c r="T61" s="257">
        <v>0</v>
      </c>
      <c r="U61" s="257">
        <v>0</v>
      </c>
      <c r="V61" s="257">
        <v>0</v>
      </c>
      <c r="W61" s="257">
        <v>0</v>
      </c>
      <c r="X61" s="257">
        <v>0</v>
      </c>
      <c r="Y61" s="257">
        <v>0</v>
      </c>
      <c r="Z61" s="257">
        <v>0</v>
      </c>
      <c r="AA61" s="257">
        <v>0</v>
      </c>
      <c r="AB61" s="257">
        <f t="shared" si="4"/>
        <v>0</v>
      </c>
      <c r="AC61" s="314">
        <f t="shared" si="5"/>
        <v>0</v>
      </c>
    </row>
    <row r="62" spans="1:31" s="120" customFormat="1" x14ac:dyDescent="0.25">
      <c r="A62" s="255" t="s">
        <v>53</v>
      </c>
      <c r="B62" s="256" t="s">
        <v>126</v>
      </c>
      <c r="C62" s="257">
        <v>0</v>
      </c>
      <c r="D62" s="257" t="s">
        <v>468</v>
      </c>
      <c r="E62" s="257">
        <f t="shared" si="3"/>
        <v>0</v>
      </c>
      <c r="F62" s="257">
        <v>0</v>
      </c>
      <c r="G62" s="260">
        <v>0</v>
      </c>
      <c r="H62" s="257">
        <v>0</v>
      </c>
      <c r="I62" s="257">
        <v>0</v>
      </c>
      <c r="J62" s="257">
        <v>0</v>
      </c>
      <c r="K62" s="257">
        <v>0</v>
      </c>
      <c r="L62" s="257">
        <v>0</v>
      </c>
      <c r="M62" s="257">
        <v>0</v>
      </c>
      <c r="N62" s="257">
        <v>0</v>
      </c>
      <c r="O62" s="257">
        <v>0</v>
      </c>
      <c r="P62" s="257">
        <v>0</v>
      </c>
      <c r="Q62" s="257">
        <v>0</v>
      </c>
      <c r="R62" s="257">
        <v>0</v>
      </c>
      <c r="S62" s="257">
        <v>0</v>
      </c>
      <c r="T62" s="257">
        <v>0</v>
      </c>
      <c r="U62" s="257">
        <v>0</v>
      </c>
      <c r="V62" s="257">
        <v>0</v>
      </c>
      <c r="W62" s="257">
        <v>0</v>
      </c>
      <c r="X62" s="257">
        <v>0</v>
      </c>
      <c r="Y62" s="257">
        <v>0</v>
      </c>
      <c r="Z62" s="257">
        <v>0</v>
      </c>
      <c r="AA62" s="257">
        <v>0</v>
      </c>
      <c r="AB62" s="257">
        <f t="shared" si="4"/>
        <v>0</v>
      </c>
      <c r="AC62" s="314">
        <f t="shared" si="5"/>
        <v>0</v>
      </c>
    </row>
    <row r="63" spans="1:31" x14ac:dyDescent="0.25">
      <c r="A63" s="258" t="s">
        <v>219</v>
      </c>
      <c r="B63" s="38" t="s">
        <v>146</v>
      </c>
      <c r="C63" s="257">
        <v>0</v>
      </c>
      <c r="D63" s="257" t="s">
        <v>468</v>
      </c>
      <c r="E63" s="257">
        <f t="shared" si="3"/>
        <v>0</v>
      </c>
      <c r="F63" s="257">
        <v>0</v>
      </c>
      <c r="G63" s="260">
        <v>0</v>
      </c>
      <c r="H63" s="260">
        <v>0</v>
      </c>
      <c r="I63" s="260">
        <v>0</v>
      </c>
      <c r="J63" s="260">
        <v>0</v>
      </c>
      <c r="K63" s="260">
        <v>0</v>
      </c>
      <c r="L63" s="260">
        <v>0</v>
      </c>
      <c r="M63" s="260">
        <v>0</v>
      </c>
      <c r="N63" s="260">
        <v>0</v>
      </c>
      <c r="O63" s="260">
        <v>0</v>
      </c>
      <c r="P63" s="260">
        <v>0</v>
      </c>
      <c r="Q63" s="260">
        <v>0</v>
      </c>
      <c r="R63" s="260">
        <v>0</v>
      </c>
      <c r="S63" s="260">
        <v>0</v>
      </c>
      <c r="T63" s="260">
        <v>0</v>
      </c>
      <c r="U63" s="260">
        <v>0</v>
      </c>
      <c r="V63" s="260">
        <v>0</v>
      </c>
      <c r="W63" s="260">
        <v>0</v>
      </c>
      <c r="X63" s="260">
        <v>0</v>
      </c>
      <c r="Y63" s="260">
        <v>0</v>
      </c>
      <c r="Z63" s="260">
        <v>0</v>
      </c>
      <c r="AA63" s="260">
        <v>0</v>
      </c>
      <c r="AB63" s="257">
        <f t="shared" si="4"/>
        <v>0</v>
      </c>
      <c r="AC63" s="314">
        <f t="shared" si="5"/>
        <v>0</v>
      </c>
    </row>
    <row r="64" spans="1:31" x14ac:dyDescent="0.25">
      <c r="A64" s="258" t="s">
        <v>220</v>
      </c>
      <c r="B64" s="38" t="s">
        <v>144</v>
      </c>
      <c r="C64" s="257">
        <v>0</v>
      </c>
      <c r="D64" s="257" t="s">
        <v>468</v>
      </c>
      <c r="E64" s="257">
        <f t="shared" si="3"/>
        <v>0</v>
      </c>
      <c r="F64" s="257">
        <v>0</v>
      </c>
      <c r="G64" s="260">
        <v>0</v>
      </c>
      <c r="H64" s="260">
        <v>0</v>
      </c>
      <c r="I64" s="260">
        <v>0</v>
      </c>
      <c r="J64" s="260">
        <v>0</v>
      </c>
      <c r="K64" s="260">
        <v>0</v>
      </c>
      <c r="L64" s="260">
        <v>0</v>
      </c>
      <c r="M64" s="260">
        <v>0</v>
      </c>
      <c r="N64" s="260">
        <v>0</v>
      </c>
      <c r="O64" s="260">
        <v>0</v>
      </c>
      <c r="P64" s="260">
        <v>0</v>
      </c>
      <c r="Q64" s="260">
        <v>0</v>
      </c>
      <c r="R64" s="260">
        <v>0</v>
      </c>
      <c r="S64" s="260">
        <v>0</v>
      </c>
      <c r="T64" s="260">
        <v>0</v>
      </c>
      <c r="U64" s="260">
        <v>0</v>
      </c>
      <c r="V64" s="260">
        <v>0</v>
      </c>
      <c r="W64" s="260">
        <v>0</v>
      </c>
      <c r="X64" s="260">
        <v>0</v>
      </c>
      <c r="Y64" s="260">
        <v>0</v>
      </c>
      <c r="Z64" s="260">
        <v>0</v>
      </c>
      <c r="AA64" s="260">
        <v>0</v>
      </c>
      <c r="AB64" s="257">
        <f t="shared" si="4"/>
        <v>0</v>
      </c>
      <c r="AC64" s="314">
        <f t="shared" si="5"/>
        <v>0</v>
      </c>
    </row>
    <row r="65" spans="1:29" x14ac:dyDescent="0.25">
      <c r="A65" s="258" t="s">
        <v>221</v>
      </c>
      <c r="B65" s="38" t="s">
        <v>142</v>
      </c>
      <c r="C65" s="257">
        <v>0</v>
      </c>
      <c r="D65" s="257" t="s">
        <v>468</v>
      </c>
      <c r="E65" s="257">
        <f t="shared" si="3"/>
        <v>0</v>
      </c>
      <c r="F65" s="257">
        <v>0</v>
      </c>
      <c r="G65" s="260">
        <v>0</v>
      </c>
      <c r="H65" s="260">
        <v>0</v>
      </c>
      <c r="I65" s="260">
        <v>0</v>
      </c>
      <c r="J65" s="260">
        <v>0</v>
      </c>
      <c r="K65" s="260">
        <v>0</v>
      </c>
      <c r="L65" s="260">
        <v>0</v>
      </c>
      <c r="M65" s="260">
        <v>0</v>
      </c>
      <c r="N65" s="260">
        <v>0</v>
      </c>
      <c r="O65" s="260">
        <v>0</v>
      </c>
      <c r="P65" s="260">
        <v>0</v>
      </c>
      <c r="Q65" s="260">
        <v>0</v>
      </c>
      <c r="R65" s="260">
        <v>0</v>
      </c>
      <c r="S65" s="260">
        <v>0</v>
      </c>
      <c r="T65" s="260">
        <v>0</v>
      </c>
      <c r="U65" s="260">
        <v>0</v>
      </c>
      <c r="V65" s="260">
        <v>0</v>
      </c>
      <c r="W65" s="260">
        <v>0</v>
      </c>
      <c r="X65" s="260">
        <v>0</v>
      </c>
      <c r="Y65" s="260">
        <v>0</v>
      </c>
      <c r="Z65" s="260">
        <v>0</v>
      </c>
      <c r="AA65" s="260">
        <v>0</v>
      </c>
      <c r="AB65" s="257">
        <f t="shared" ref="AB65:AB67" si="7">H65+L65+P65</f>
        <v>0</v>
      </c>
      <c r="AC65" s="257">
        <f t="shared" ref="AC65:AC67" si="8">J65+N65+R65</f>
        <v>0</v>
      </c>
    </row>
    <row r="66" spans="1:29" x14ac:dyDescent="0.25">
      <c r="A66" s="258" t="s">
        <v>222</v>
      </c>
      <c r="B66" s="38" t="s">
        <v>224</v>
      </c>
      <c r="C66" s="257">
        <v>0</v>
      </c>
      <c r="D66" s="257" t="s">
        <v>468</v>
      </c>
      <c r="E66" s="257">
        <f t="shared" si="3"/>
        <v>0</v>
      </c>
      <c r="F66" s="257">
        <v>0</v>
      </c>
      <c r="G66" s="260">
        <v>0</v>
      </c>
      <c r="H66" s="260">
        <v>0</v>
      </c>
      <c r="I66" s="260">
        <v>0</v>
      </c>
      <c r="J66" s="260">
        <v>0</v>
      </c>
      <c r="K66" s="260">
        <v>0</v>
      </c>
      <c r="L66" s="260">
        <v>0</v>
      </c>
      <c r="M66" s="260">
        <v>0</v>
      </c>
      <c r="N66" s="260">
        <v>0</v>
      </c>
      <c r="O66" s="260">
        <v>0</v>
      </c>
      <c r="P66" s="260">
        <v>0</v>
      </c>
      <c r="Q66" s="260">
        <v>0</v>
      </c>
      <c r="R66" s="260">
        <v>0</v>
      </c>
      <c r="S66" s="260">
        <v>0</v>
      </c>
      <c r="T66" s="260">
        <v>0</v>
      </c>
      <c r="U66" s="260">
        <v>0</v>
      </c>
      <c r="V66" s="260">
        <v>0</v>
      </c>
      <c r="W66" s="260">
        <v>0</v>
      </c>
      <c r="X66" s="260">
        <v>0</v>
      </c>
      <c r="Y66" s="260">
        <v>0</v>
      </c>
      <c r="Z66" s="260">
        <v>0</v>
      </c>
      <c r="AA66" s="260">
        <v>0</v>
      </c>
      <c r="AB66" s="257">
        <f t="shared" si="7"/>
        <v>0</v>
      </c>
      <c r="AC66" s="257">
        <f t="shared" si="8"/>
        <v>0</v>
      </c>
    </row>
    <row r="67" spans="1:29" ht="18.75" x14ac:dyDescent="0.25">
      <c r="A67" s="258" t="s">
        <v>223</v>
      </c>
      <c r="B67" s="261" t="s">
        <v>121</v>
      </c>
      <c r="C67" s="257">
        <v>0</v>
      </c>
      <c r="D67" s="257" t="s">
        <v>468</v>
      </c>
      <c r="E67" s="257">
        <f t="shared" si="3"/>
        <v>0</v>
      </c>
      <c r="F67" s="257">
        <v>0</v>
      </c>
      <c r="G67" s="260">
        <v>0</v>
      </c>
      <c r="H67" s="260">
        <v>0</v>
      </c>
      <c r="I67" s="260">
        <v>0</v>
      </c>
      <c r="J67" s="260">
        <v>0</v>
      </c>
      <c r="K67" s="260">
        <v>0</v>
      </c>
      <c r="L67" s="260">
        <v>0</v>
      </c>
      <c r="M67" s="260">
        <v>0</v>
      </c>
      <c r="N67" s="260">
        <v>0</v>
      </c>
      <c r="O67" s="260">
        <v>0</v>
      </c>
      <c r="P67" s="260">
        <v>0</v>
      </c>
      <c r="Q67" s="260">
        <v>0</v>
      </c>
      <c r="R67" s="260">
        <v>0</v>
      </c>
      <c r="S67" s="260">
        <v>0</v>
      </c>
      <c r="T67" s="260">
        <v>0</v>
      </c>
      <c r="U67" s="260">
        <v>0</v>
      </c>
      <c r="V67" s="260">
        <v>0</v>
      </c>
      <c r="W67" s="260">
        <v>0</v>
      </c>
      <c r="X67" s="260">
        <v>0</v>
      </c>
      <c r="Y67" s="260">
        <v>0</v>
      </c>
      <c r="Z67" s="260">
        <v>0</v>
      </c>
      <c r="AA67" s="260">
        <v>0</v>
      </c>
      <c r="AB67" s="257">
        <f t="shared" si="7"/>
        <v>0</v>
      </c>
      <c r="AC67" s="257">
        <f t="shared" si="8"/>
        <v>0</v>
      </c>
    </row>
    <row r="68" spans="1:29" x14ac:dyDescent="0.25">
      <c r="A68" s="36"/>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row>
    <row r="69" spans="1:29" ht="54" customHeight="1" x14ac:dyDescent="0.25">
      <c r="B69" s="410"/>
      <c r="C69" s="410"/>
      <c r="D69" s="410"/>
      <c r="E69" s="410"/>
      <c r="F69" s="410"/>
      <c r="G69" s="410"/>
      <c r="H69" s="410"/>
      <c r="I69" s="410"/>
      <c r="J69" s="410"/>
      <c r="K69" s="410"/>
      <c r="L69" s="410"/>
      <c r="M69" s="410"/>
      <c r="N69" s="410"/>
      <c r="O69" s="410"/>
      <c r="P69" s="410"/>
      <c r="Q69" s="410"/>
      <c r="R69" s="98"/>
      <c r="S69" s="98"/>
      <c r="T69" s="98"/>
      <c r="U69" s="98"/>
      <c r="V69" s="98"/>
      <c r="W69" s="98"/>
      <c r="X69" s="98"/>
      <c r="Y69" s="98"/>
      <c r="Z69" s="98"/>
      <c r="AA69" s="98"/>
      <c r="AB69" s="35"/>
    </row>
    <row r="71" spans="1:29" ht="50.25" customHeight="1" x14ac:dyDescent="0.25">
      <c r="B71" s="410"/>
      <c r="C71" s="410"/>
      <c r="D71" s="410"/>
      <c r="E71" s="410"/>
      <c r="F71" s="410"/>
      <c r="G71" s="410"/>
      <c r="H71" s="410"/>
      <c r="I71" s="410"/>
      <c r="J71" s="410"/>
      <c r="K71" s="410"/>
      <c r="L71" s="410"/>
      <c r="M71" s="410"/>
      <c r="N71" s="410"/>
      <c r="O71" s="410"/>
      <c r="P71" s="410"/>
      <c r="Q71" s="410"/>
      <c r="R71" s="98"/>
      <c r="S71" s="98"/>
      <c r="T71" s="98"/>
      <c r="U71" s="98"/>
      <c r="V71" s="98"/>
      <c r="W71" s="98"/>
      <c r="X71" s="98"/>
      <c r="Y71" s="98"/>
      <c r="Z71" s="98"/>
      <c r="AA71" s="98"/>
    </row>
    <row r="73" spans="1:29" ht="36.75" customHeight="1" x14ac:dyDescent="0.25">
      <c r="B73" s="410"/>
      <c r="C73" s="410"/>
      <c r="D73" s="410"/>
      <c r="E73" s="410"/>
      <c r="F73" s="410"/>
      <c r="G73" s="410"/>
      <c r="H73" s="410"/>
      <c r="I73" s="410"/>
      <c r="J73" s="410"/>
      <c r="K73" s="410"/>
      <c r="L73" s="410"/>
      <c r="M73" s="410"/>
      <c r="N73" s="410"/>
      <c r="O73" s="410"/>
      <c r="P73" s="410"/>
      <c r="Q73" s="410"/>
      <c r="R73" s="98"/>
      <c r="S73" s="98"/>
      <c r="T73" s="98"/>
      <c r="U73" s="98"/>
      <c r="V73" s="98"/>
      <c r="W73" s="98"/>
      <c r="X73" s="98"/>
      <c r="Y73" s="98"/>
      <c r="Z73" s="98"/>
      <c r="AA73" s="98"/>
    </row>
    <row r="75" spans="1:29" ht="51" customHeight="1" x14ac:dyDescent="0.25">
      <c r="B75" s="410"/>
      <c r="C75" s="410"/>
      <c r="D75" s="410"/>
      <c r="E75" s="410"/>
      <c r="F75" s="410"/>
      <c r="G75" s="410"/>
      <c r="H75" s="410"/>
      <c r="I75" s="410"/>
      <c r="J75" s="410"/>
      <c r="K75" s="410"/>
      <c r="L75" s="410"/>
      <c r="M75" s="410"/>
      <c r="N75" s="410"/>
      <c r="O75" s="410"/>
      <c r="P75" s="410"/>
      <c r="Q75" s="410"/>
      <c r="R75" s="98"/>
      <c r="S75" s="98"/>
      <c r="T75" s="98"/>
      <c r="U75" s="98"/>
      <c r="V75" s="98"/>
      <c r="W75" s="98"/>
      <c r="X75" s="98"/>
      <c r="Y75" s="98"/>
      <c r="Z75" s="98"/>
      <c r="AA75" s="98"/>
    </row>
    <row r="76" spans="1:29" ht="32.25" customHeight="1" x14ac:dyDescent="0.25">
      <c r="B76" s="410"/>
      <c r="C76" s="410"/>
      <c r="D76" s="410"/>
      <c r="E76" s="410"/>
      <c r="F76" s="410"/>
      <c r="G76" s="410"/>
      <c r="H76" s="410"/>
      <c r="I76" s="410"/>
      <c r="J76" s="410"/>
      <c r="K76" s="410"/>
      <c r="L76" s="410"/>
      <c r="M76" s="410"/>
      <c r="N76" s="410"/>
      <c r="O76" s="410"/>
      <c r="P76" s="410"/>
      <c r="Q76" s="410"/>
      <c r="R76" s="98"/>
      <c r="S76" s="98"/>
      <c r="T76" s="98"/>
      <c r="U76" s="98"/>
      <c r="V76" s="98"/>
      <c r="W76" s="98"/>
      <c r="X76" s="98"/>
      <c r="Y76" s="98"/>
      <c r="Z76" s="98"/>
      <c r="AA76" s="98"/>
    </row>
    <row r="77" spans="1:29" ht="51.75" customHeight="1" x14ac:dyDescent="0.25">
      <c r="B77" s="410"/>
      <c r="C77" s="410"/>
      <c r="D77" s="410"/>
      <c r="E77" s="410"/>
      <c r="F77" s="410"/>
      <c r="G77" s="410"/>
      <c r="H77" s="410"/>
      <c r="I77" s="410"/>
      <c r="J77" s="410"/>
      <c r="K77" s="410"/>
      <c r="L77" s="410"/>
      <c r="M77" s="410"/>
      <c r="N77" s="410"/>
      <c r="O77" s="410"/>
      <c r="P77" s="410"/>
      <c r="Q77" s="410"/>
      <c r="R77" s="98"/>
      <c r="S77" s="98"/>
      <c r="T77" s="98"/>
      <c r="U77" s="98"/>
      <c r="V77" s="98"/>
      <c r="W77" s="98"/>
      <c r="X77" s="98"/>
      <c r="Y77" s="98"/>
      <c r="Z77" s="98"/>
      <c r="AA77" s="98"/>
    </row>
    <row r="78" spans="1:29" ht="21.75" customHeight="1" x14ac:dyDescent="0.25">
      <c r="B78" s="412"/>
      <c r="C78" s="412"/>
      <c r="D78" s="412"/>
      <c r="E78" s="412"/>
      <c r="F78" s="412"/>
      <c r="G78" s="412"/>
      <c r="H78" s="412"/>
      <c r="I78" s="412"/>
      <c r="J78" s="412"/>
      <c r="K78" s="412"/>
      <c r="L78" s="412"/>
      <c r="M78" s="412"/>
      <c r="N78" s="412"/>
      <c r="O78" s="412"/>
      <c r="P78" s="412"/>
      <c r="Q78" s="412"/>
      <c r="R78" s="97"/>
      <c r="S78" s="97"/>
      <c r="T78" s="97"/>
      <c r="U78" s="97"/>
      <c r="V78" s="97"/>
      <c r="W78" s="97"/>
      <c r="X78" s="97"/>
      <c r="Y78" s="97"/>
      <c r="Z78" s="97"/>
      <c r="AA78" s="97"/>
    </row>
    <row r="79" spans="1:29" ht="23.25" customHeight="1" x14ac:dyDescent="0.25"/>
    <row r="80" spans="1:29" ht="18.75" customHeight="1" x14ac:dyDescent="0.25">
      <c r="B80" s="402"/>
      <c r="C80" s="402"/>
      <c r="D80" s="402"/>
      <c r="E80" s="402"/>
      <c r="F80" s="402"/>
      <c r="G80" s="402"/>
      <c r="H80" s="402"/>
      <c r="I80" s="402"/>
      <c r="J80" s="402"/>
      <c r="K80" s="402"/>
      <c r="L80" s="402"/>
      <c r="M80" s="402"/>
      <c r="N80" s="402"/>
      <c r="O80" s="402"/>
      <c r="P80" s="402"/>
      <c r="Q80" s="402"/>
      <c r="R80" s="37"/>
      <c r="S80" s="37"/>
      <c r="T80" s="37"/>
      <c r="U80" s="37"/>
      <c r="V80" s="37"/>
      <c r="W80" s="37"/>
      <c r="X80" s="37"/>
      <c r="Y80" s="37"/>
      <c r="Z80" s="37"/>
      <c r="AA80" s="37"/>
    </row>
  </sheetData>
  <mergeCells count="39">
    <mergeCell ref="B77:Q77"/>
    <mergeCell ref="B78:Q78"/>
    <mergeCell ref="L20:O20"/>
    <mergeCell ref="L21:M21"/>
    <mergeCell ref="N21:O21"/>
    <mergeCell ref="G20:G22"/>
    <mergeCell ref="H21:I21"/>
    <mergeCell ref="H20:K20"/>
    <mergeCell ref="J21:K21"/>
    <mergeCell ref="B20:B22"/>
    <mergeCell ref="E20:F21"/>
    <mergeCell ref="B80:Q80"/>
    <mergeCell ref="A14:AC14"/>
    <mergeCell ref="A15:AC15"/>
    <mergeCell ref="A16:AC16"/>
    <mergeCell ref="A18:AC18"/>
    <mergeCell ref="AB20:AC21"/>
    <mergeCell ref="P20:S20"/>
    <mergeCell ref="P21:Q21"/>
    <mergeCell ref="R21:S21"/>
    <mergeCell ref="B69:Q69"/>
    <mergeCell ref="B71:Q71"/>
    <mergeCell ref="B73:Q73"/>
    <mergeCell ref="B75:Q75"/>
    <mergeCell ref="B76:Q76"/>
    <mergeCell ref="C20:D21"/>
    <mergeCell ref="A20:A22"/>
    <mergeCell ref="V21:W21"/>
    <mergeCell ref="A12:AC12"/>
    <mergeCell ref="A4:AC4"/>
    <mergeCell ref="A6:AC6"/>
    <mergeCell ref="A8:AC8"/>
    <mergeCell ref="A9:AC9"/>
    <mergeCell ref="A11:AC11"/>
    <mergeCell ref="X20:AA20"/>
    <mergeCell ref="X21:Y21"/>
    <mergeCell ref="Z21:AA21"/>
    <mergeCell ref="T20:W20"/>
    <mergeCell ref="T21:U21"/>
  </mergeCells>
  <conditionalFormatting sqref="D24:AA24 C24:C67 H25:AA64 D25:G67">
    <cfRule type="cellIs" dxfId="10" priority="3" operator="notEqual">
      <formula>0</formula>
    </cfRule>
  </conditionalFormatting>
  <conditionalFormatting sqref="H36:H43">
    <cfRule type="cellIs" dxfId="9" priority="16" operator="notEqual">
      <formula>0</formula>
    </cfRule>
  </conditionalFormatting>
  <conditionalFormatting sqref="H45:H52">
    <cfRule type="cellIs" dxfId="8" priority="15" operator="notEqual">
      <formula>0</formula>
    </cfRule>
  </conditionalFormatting>
  <conditionalFormatting sqref="H54:H60">
    <cfRule type="cellIs" dxfId="7" priority="14" operator="notEqual">
      <formula>0</formula>
    </cfRule>
  </conditionalFormatting>
  <conditionalFormatting sqref="H65:AC67">
    <cfRule type="cellIs" dxfId="6" priority="20" operator="notEqual">
      <formula>0</formula>
    </cfRule>
  </conditionalFormatting>
  <conditionalFormatting sqref="L36:L41">
    <cfRule type="cellIs" dxfId="5" priority="19" operator="notEqual">
      <formula>0</formula>
    </cfRule>
  </conditionalFormatting>
  <conditionalFormatting sqref="R42:R43">
    <cfRule type="cellIs" dxfId="4" priority="7" operator="notEqual">
      <formula>0</formula>
    </cfRule>
  </conditionalFormatting>
  <conditionalFormatting sqref="R51:R52">
    <cfRule type="cellIs" dxfId="3" priority="8" operator="notEqual">
      <formula>0</formula>
    </cfRule>
  </conditionalFormatting>
  <conditionalFormatting sqref="R59:R60">
    <cfRule type="cellIs" dxfId="2" priority="9" operator="notEqual">
      <formula>0</formula>
    </cfRule>
  </conditionalFormatting>
  <conditionalFormatting sqref="X24:AA67">
    <cfRule type="cellIs" dxfId="1" priority="4" operator="notEqual">
      <formula>0</formula>
    </cfRule>
  </conditionalFormatting>
  <conditionalFormatting sqref="AB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5"/>
  <sheetViews>
    <sheetView view="pageBreakPreview" topLeftCell="A22" zoomScale="85" zoomScaleSheetLayoutView="85" workbookViewId="0">
      <pane xSplit="4" ySplit="4" topLeftCell="E35" activePane="bottomRight" state="frozen"/>
      <selection activeCell="A22" sqref="A22"/>
      <selection pane="topRight" activeCell="E22" sqref="E22"/>
      <selection pane="bottomLeft" activeCell="A26" sqref="A26"/>
      <selection pane="bottomRight" activeCell="A35" sqref="A35:XFD41"/>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48.140625" style="15" customWidth="1"/>
    <col min="15" max="15" width="11.855468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17.42578125" style="15" customWidth="1"/>
    <col min="24" max="24" width="10.7109375" style="15" customWidth="1"/>
    <col min="25" max="25" width="20" style="15" customWidth="1"/>
    <col min="26" max="26" width="7.7109375" style="15" customWidth="1"/>
    <col min="27" max="28" width="10.7109375" style="15" customWidth="1"/>
    <col min="29" max="29" width="17.42578125" style="15" customWidth="1"/>
    <col min="30" max="30" width="10.7109375" style="15" customWidth="1"/>
    <col min="31" max="31" width="15.85546875" style="15" customWidth="1"/>
    <col min="32" max="32" width="11.7109375" style="15" customWidth="1"/>
    <col min="33" max="33" width="11.42578125" style="15" customWidth="1"/>
    <col min="34" max="35" width="9.7109375" style="15" customWidth="1"/>
    <col min="36" max="36" width="11.7109375" style="15" customWidth="1"/>
    <col min="37" max="37" width="12" style="15" customWidth="1"/>
    <col min="38" max="38" width="12.28515625" style="15" customWidth="1"/>
    <col min="39" max="40" width="9.7109375" style="15" customWidth="1"/>
    <col min="41" max="41" width="11.2851562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4" t="s">
        <v>65</v>
      </c>
    </row>
    <row r="2" spans="1:48" ht="18.75" x14ac:dyDescent="0.3">
      <c r="AV2" s="12" t="s">
        <v>7</v>
      </c>
    </row>
    <row r="3" spans="1:48" ht="18.75" x14ac:dyDescent="0.3">
      <c r="AV3" s="12" t="s">
        <v>64</v>
      </c>
    </row>
    <row r="4" spans="1:48" ht="18.75" x14ac:dyDescent="0.3">
      <c r="AV4" s="12"/>
    </row>
    <row r="5" spans="1:48" ht="18.75" customHeight="1" x14ac:dyDescent="0.25">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row>
    <row r="6" spans="1:48" ht="18.75" x14ac:dyDescent="0.3">
      <c r="AV6" s="12"/>
    </row>
    <row r="7" spans="1:48" ht="18.75" x14ac:dyDescent="0.25">
      <c r="A7" s="340" t="s">
        <v>6</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x14ac:dyDescent="0.25">
      <c r="A9" s="343" t="str">
        <f>'1. паспорт местоположение'!A9:C9</f>
        <v xml:space="preserve">Акционерное общество "Западная энергетическая компания" </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c r="AH9" s="343"/>
      <c r="AI9" s="343"/>
      <c r="AJ9" s="343"/>
      <c r="AK9" s="343"/>
      <c r="AL9" s="343"/>
      <c r="AM9" s="343"/>
      <c r="AN9" s="343"/>
      <c r="AO9" s="343"/>
      <c r="AP9" s="343"/>
      <c r="AQ9" s="343"/>
      <c r="AR9" s="343"/>
      <c r="AS9" s="343"/>
      <c r="AT9" s="343"/>
      <c r="AU9" s="343"/>
      <c r="AV9" s="343"/>
    </row>
    <row r="10" spans="1:48" ht="15.75" x14ac:dyDescent="0.25">
      <c r="A10" s="337" t="s">
        <v>5</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x14ac:dyDescent="0.25">
      <c r="A12" s="343" t="str">
        <f>'1. паспорт местоположение'!A12:C12</f>
        <v>O 24-30</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343"/>
      <c r="AP12" s="343"/>
      <c r="AQ12" s="343"/>
      <c r="AR12" s="343"/>
      <c r="AS12" s="343"/>
      <c r="AT12" s="343"/>
      <c r="AU12" s="343"/>
      <c r="AV12" s="343"/>
    </row>
    <row r="13" spans="1:48" ht="15.75" x14ac:dyDescent="0.25">
      <c r="A13" s="337" t="s">
        <v>4</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x14ac:dyDescent="0.25">
      <c r="A15" s="343" t="str">
        <f>'1. паспорт местоположение'!A15</f>
        <v xml:space="preserve">Создание единого диспетчерского пункта, модернизация ТП, РП в количестве 50 шт.  с установкой устройств телемеханики </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row>
    <row r="16" spans="1:48" ht="15.75" x14ac:dyDescent="0.25">
      <c r="A16" s="337" t="s">
        <v>3</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69"/>
      <c r="AL17" s="369"/>
      <c r="AM17" s="369"/>
      <c r="AN17" s="369"/>
      <c r="AO17" s="369"/>
      <c r="AP17" s="369"/>
      <c r="AQ17" s="369"/>
      <c r="AR17" s="369"/>
      <c r="AS17" s="369"/>
      <c r="AT17" s="369"/>
      <c r="AU17" s="369"/>
      <c r="AV17" s="369"/>
    </row>
    <row r="18" spans="1:48" ht="14.25" customHeight="1"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69"/>
      <c r="AM18" s="369"/>
      <c r="AN18" s="369"/>
      <c r="AO18" s="369"/>
      <c r="AP18" s="369"/>
      <c r="AQ18" s="369"/>
      <c r="AR18" s="369"/>
      <c r="AS18" s="369"/>
      <c r="AT18" s="369"/>
      <c r="AU18" s="369"/>
      <c r="AV18" s="369"/>
    </row>
    <row r="19" spans="1:4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369"/>
      <c r="AM19" s="369"/>
      <c r="AN19" s="369"/>
      <c r="AO19" s="369"/>
      <c r="AP19" s="369"/>
      <c r="AQ19" s="369"/>
      <c r="AR19" s="369"/>
      <c r="AS19" s="369"/>
      <c r="AT19" s="369"/>
      <c r="AU19" s="369"/>
      <c r="AV19" s="369"/>
    </row>
    <row r="20" spans="1:4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8" x14ac:dyDescent="0.25">
      <c r="A21" s="416" t="s">
        <v>435</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ht="58.5" customHeight="1" x14ac:dyDescent="0.25">
      <c r="A22" s="417" t="s">
        <v>49</v>
      </c>
      <c r="B22" s="420" t="s">
        <v>21</v>
      </c>
      <c r="C22" s="417" t="s">
        <v>48</v>
      </c>
      <c r="D22" s="417" t="s">
        <v>47</v>
      </c>
      <c r="E22" s="423" t="s">
        <v>446</v>
      </c>
      <c r="F22" s="424"/>
      <c r="G22" s="424"/>
      <c r="H22" s="424"/>
      <c r="I22" s="424"/>
      <c r="J22" s="424"/>
      <c r="K22" s="424"/>
      <c r="L22" s="425"/>
      <c r="M22" s="417" t="s">
        <v>46</v>
      </c>
      <c r="N22" s="417" t="s">
        <v>45</v>
      </c>
      <c r="O22" s="417" t="s">
        <v>44</v>
      </c>
      <c r="P22" s="426" t="s">
        <v>232</v>
      </c>
      <c r="Q22" s="426" t="s">
        <v>43</v>
      </c>
      <c r="R22" s="426" t="s">
        <v>42</v>
      </c>
      <c r="S22" s="426" t="s">
        <v>41</v>
      </c>
      <c r="T22" s="426"/>
      <c r="U22" s="427" t="s">
        <v>40</v>
      </c>
      <c r="V22" s="427" t="s">
        <v>39</v>
      </c>
      <c r="W22" s="426" t="s">
        <v>38</v>
      </c>
      <c r="X22" s="426" t="s">
        <v>37</v>
      </c>
      <c r="Y22" s="426" t="s">
        <v>36</v>
      </c>
      <c r="Z22" s="440" t="s">
        <v>35</v>
      </c>
      <c r="AA22" s="426" t="s">
        <v>34</v>
      </c>
      <c r="AB22" s="426" t="s">
        <v>33</v>
      </c>
      <c r="AC22" s="426" t="s">
        <v>32</v>
      </c>
      <c r="AD22" s="426" t="s">
        <v>31</v>
      </c>
      <c r="AE22" s="426" t="s">
        <v>30</v>
      </c>
      <c r="AF22" s="426" t="s">
        <v>29</v>
      </c>
      <c r="AG22" s="426"/>
      <c r="AH22" s="426"/>
      <c r="AI22" s="426"/>
      <c r="AJ22" s="426"/>
      <c r="AK22" s="426"/>
      <c r="AL22" s="426" t="s">
        <v>28</v>
      </c>
      <c r="AM22" s="426"/>
      <c r="AN22" s="426"/>
      <c r="AO22" s="426"/>
      <c r="AP22" s="426" t="s">
        <v>27</v>
      </c>
      <c r="AQ22" s="426"/>
      <c r="AR22" s="426" t="s">
        <v>26</v>
      </c>
      <c r="AS22" s="426" t="s">
        <v>25</v>
      </c>
      <c r="AT22" s="426" t="s">
        <v>24</v>
      </c>
      <c r="AU22" s="426" t="s">
        <v>23</v>
      </c>
      <c r="AV22" s="430" t="s">
        <v>22</v>
      </c>
    </row>
    <row r="23" spans="1:48" ht="64.5" customHeight="1" x14ac:dyDescent="0.25">
      <c r="A23" s="418"/>
      <c r="B23" s="421"/>
      <c r="C23" s="418"/>
      <c r="D23" s="418"/>
      <c r="E23" s="432" t="s">
        <v>20</v>
      </c>
      <c r="F23" s="434" t="s">
        <v>125</v>
      </c>
      <c r="G23" s="434" t="s">
        <v>124</v>
      </c>
      <c r="H23" s="434" t="s">
        <v>123</v>
      </c>
      <c r="I23" s="438" t="s">
        <v>356</v>
      </c>
      <c r="J23" s="438" t="s">
        <v>357</v>
      </c>
      <c r="K23" s="438" t="s">
        <v>358</v>
      </c>
      <c r="L23" s="434" t="s">
        <v>73</v>
      </c>
      <c r="M23" s="418"/>
      <c r="N23" s="418"/>
      <c r="O23" s="418"/>
      <c r="P23" s="426"/>
      <c r="Q23" s="426"/>
      <c r="R23" s="426"/>
      <c r="S23" s="436" t="s">
        <v>1</v>
      </c>
      <c r="T23" s="436" t="s">
        <v>8</v>
      </c>
      <c r="U23" s="427"/>
      <c r="V23" s="427"/>
      <c r="W23" s="426"/>
      <c r="X23" s="426"/>
      <c r="Y23" s="426"/>
      <c r="Z23" s="426"/>
      <c r="AA23" s="426"/>
      <c r="AB23" s="426"/>
      <c r="AC23" s="426"/>
      <c r="AD23" s="426"/>
      <c r="AE23" s="426"/>
      <c r="AF23" s="426" t="s">
        <v>19</v>
      </c>
      <c r="AG23" s="426"/>
      <c r="AH23" s="426" t="s">
        <v>18</v>
      </c>
      <c r="AI23" s="426"/>
      <c r="AJ23" s="417" t="s">
        <v>17</v>
      </c>
      <c r="AK23" s="417" t="s">
        <v>16</v>
      </c>
      <c r="AL23" s="417" t="s">
        <v>15</v>
      </c>
      <c r="AM23" s="417" t="s">
        <v>14</v>
      </c>
      <c r="AN23" s="417" t="s">
        <v>13</v>
      </c>
      <c r="AO23" s="417" t="s">
        <v>12</v>
      </c>
      <c r="AP23" s="417" t="s">
        <v>11</v>
      </c>
      <c r="AQ23" s="428" t="s">
        <v>8</v>
      </c>
      <c r="AR23" s="426"/>
      <c r="AS23" s="426"/>
      <c r="AT23" s="426"/>
      <c r="AU23" s="426"/>
      <c r="AV23" s="431"/>
    </row>
    <row r="24" spans="1:48" ht="96.75" customHeight="1" x14ac:dyDescent="0.25">
      <c r="A24" s="419"/>
      <c r="B24" s="422"/>
      <c r="C24" s="419"/>
      <c r="D24" s="419"/>
      <c r="E24" s="433"/>
      <c r="F24" s="435"/>
      <c r="G24" s="435"/>
      <c r="H24" s="435"/>
      <c r="I24" s="439"/>
      <c r="J24" s="439"/>
      <c r="K24" s="439"/>
      <c r="L24" s="435"/>
      <c r="M24" s="419"/>
      <c r="N24" s="419"/>
      <c r="O24" s="419"/>
      <c r="P24" s="426"/>
      <c r="Q24" s="426"/>
      <c r="R24" s="426"/>
      <c r="S24" s="437"/>
      <c r="T24" s="437"/>
      <c r="U24" s="427"/>
      <c r="V24" s="427"/>
      <c r="W24" s="426"/>
      <c r="X24" s="426"/>
      <c r="Y24" s="426"/>
      <c r="Z24" s="426"/>
      <c r="AA24" s="426"/>
      <c r="AB24" s="426"/>
      <c r="AC24" s="426"/>
      <c r="AD24" s="426"/>
      <c r="AE24" s="426"/>
      <c r="AF24" s="65" t="s">
        <v>10</v>
      </c>
      <c r="AG24" s="65" t="s">
        <v>9</v>
      </c>
      <c r="AH24" s="66" t="s">
        <v>1</v>
      </c>
      <c r="AI24" s="66" t="s">
        <v>8</v>
      </c>
      <c r="AJ24" s="419"/>
      <c r="AK24" s="419"/>
      <c r="AL24" s="419"/>
      <c r="AM24" s="419"/>
      <c r="AN24" s="419"/>
      <c r="AO24" s="419"/>
      <c r="AP24" s="419"/>
      <c r="AQ24" s="429"/>
      <c r="AR24" s="426"/>
      <c r="AS24" s="426"/>
      <c r="AT24" s="426"/>
      <c r="AU24" s="426"/>
      <c r="AV24" s="431"/>
    </row>
    <row r="25" spans="1:48" s="16" customFormat="1" ht="11.25" x14ac:dyDescent="0.2">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6" customFormat="1" ht="90" x14ac:dyDescent="0.2">
      <c r="A26" s="263">
        <v>1</v>
      </c>
      <c r="B26" s="264" t="s">
        <v>471</v>
      </c>
      <c r="C26" s="264" t="s">
        <v>60</v>
      </c>
      <c r="D26" s="285" t="str">
        <f>'6.1. Паспорт сетевой график'!H55</f>
        <v>нд</v>
      </c>
      <c r="E26" s="263"/>
      <c r="F26" s="263"/>
      <c r="G26" s="263"/>
      <c r="H26" s="263"/>
      <c r="I26" s="263"/>
      <c r="J26" s="263"/>
      <c r="K26" s="265"/>
      <c r="L26" s="286" t="s">
        <v>541</v>
      </c>
      <c r="M26" s="264" t="s">
        <v>514</v>
      </c>
      <c r="N26" s="287" t="s">
        <v>515</v>
      </c>
      <c r="O26" s="287" t="s">
        <v>471</v>
      </c>
      <c r="P26" s="266">
        <v>12615.597</v>
      </c>
      <c r="Q26" s="264" t="s">
        <v>516</v>
      </c>
      <c r="R26" s="266">
        <v>12615.597</v>
      </c>
      <c r="S26" s="264" t="s">
        <v>518</v>
      </c>
      <c r="T26" s="287" t="s">
        <v>517</v>
      </c>
      <c r="U26" s="263">
        <v>1</v>
      </c>
      <c r="V26" s="263">
        <v>1</v>
      </c>
      <c r="W26" s="287" t="s">
        <v>519</v>
      </c>
      <c r="X26" s="266">
        <v>12615.597</v>
      </c>
      <c r="Y26" s="264"/>
      <c r="Z26" s="267"/>
      <c r="AA26" s="266"/>
      <c r="AB26" s="266">
        <v>12426.36305</v>
      </c>
      <c r="AC26" s="287" t="s">
        <v>519</v>
      </c>
      <c r="AD26" s="266">
        <f>'8. Общие сведения'!B67*1000</f>
        <v>0</v>
      </c>
      <c r="AE26" s="266"/>
      <c r="AF26" s="263">
        <v>32110045689</v>
      </c>
      <c r="AG26" s="287" t="s">
        <v>520</v>
      </c>
      <c r="AH26" s="267">
        <v>44257</v>
      </c>
      <c r="AI26" s="267">
        <v>44257</v>
      </c>
      <c r="AJ26" s="267">
        <v>44273</v>
      </c>
      <c r="AK26" s="267">
        <v>44280</v>
      </c>
      <c r="AL26" s="287" t="s">
        <v>521</v>
      </c>
      <c r="AM26" s="264" t="s">
        <v>522</v>
      </c>
      <c r="AN26" s="267">
        <v>44280</v>
      </c>
      <c r="AO26" s="263">
        <v>32110045689</v>
      </c>
      <c r="AP26" s="267">
        <v>44300</v>
      </c>
      <c r="AQ26" s="267">
        <v>44300</v>
      </c>
      <c r="AR26" s="267">
        <v>44300</v>
      </c>
      <c r="AS26" s="267">
        <v>44300</v>
      </c>
      <c r="AT26" s="267">
        <v>44484</v>
      </c>
      <c r="AU26" s="264"/>
      <c r="AV26" s="287"/>
    </row>
    <row r="27" spans="1:48" ht="112.5" x14ac:dyDescent="0.25">
      <c r="A27" s="263">
        <v>2</v>
      </c>
      <c r="B27" s="264" t="s">
        <v>471</v>
      </c>
      <c r="C27" s="264" t="s">
        <v>60</v>
      </c>
      <c r="D27" s="285" t="str">
        <f>D26</f>
        <v>нд</v>
      </c>
      <c r="E27" s="263"/>
      <c r="F27" s="263"/>
      <c r="G27" s="263"/>
      <c r="H27" s="263"/>
      <c r="I27" s="263"/>
      <c r="J27" s="263"/>
      <c r="K27" s="265"/>
      <c r="L27" s="286" t="str">
        <f>L26</f>
        <v>529 т.у., 300шт.</v>
      </c>
      <c r="M27" s="287" t="s">
        <v>523</v>
      </c>
      <c r="N27" s="287" t="s">
        <v>524</v>
      </c>
      <c r="O27" s="287" t="s">
        <v>471</v>
      </c>
      <c r="P27" s="292">
        <v>189.5</v>
      </c>
      <c r="Q27" s="287" t="s">
        <v>525</v>
      </c>
      <c r="R27" s="292">
        <v>189.5</v>
      </c>
      <c r="S27" s="287" t="s">
        <v>518</v>
      </c>
      <c r="T27" s="287" t="s">
        <v>526</v>
      </c>
      <c r="U27" s="286" t="s">
        <v>61</v>
      </c>
      <c r="V27" s="286" t="s">
        <v>61</v>
      </c>
      <c r="W27" s="287" t="s">
        <v>527</v>
      </c>
      <c r="X27" s="292">
        <v>189.5</v>
      </c>
      <c r="Y27" s="287"/>
      <c r="Z27" s="293"/>
      <c r="AA27" s="292"/>
      <c r="AB27" s="292">
        <v>189.5</v>
      </c>
      <c r="AC27" s="292" t="s">
        <v>527</v>
      </c>
      <c r="AD27" s="292">
        <f>'8. Общие сведения'!B75*1000</f>
        <v>0</v>
      </c>
      <c r="AE27" s="292">
        <f>AD27</f>
        <v>0</v>
      </c>
      <c r="AF27" s="286" t="s">
        <v>528</v>
      </c>
      <c r="AG27" s="287" t="s">
        <v>529</v>
      </c>
      <c r="AH27" s="293">
        <v>44459</v>
      </c>
      <c r="AI27" s="293">
        <v>44459</v>
      </c>
      <c r="AJ27" s="293" t="s">
        <v>530</v>
      </c>
      <c r="AK27" s="293" t="s">
        <v>530</v>
      </c>
      <c r="AL27" s="287" t="s">
        <v>531</v>
      </c>
      <c r="AM27" s="287" t="s">
        <v>522</v>
      </c>
      <c r="AN27" s="293" t="s">
        <v>532</v>
      </c>
      <c r="AO27" s="287" t="s">
        <v>533</v>
      </c>
      <c r="AP27" s="293" t="s">
        <v>532</v>
      </c>
      <c r="AQ27" s="293" t="s">
        <v>532</v>
      </c>
      <c r="AR27" s="293" t="s">
        <v>532</v>
      </c>
      <c r="AS27" s="293" t="s">
        <v>532</v>
      </c>
      <c r="AT27" s="293" t="s">
        <v>534</v>
      </c>
      <c r="AU27" s="287"/>
      <c r="AV27" s="287"/>
    </row>
    <row r="28" spans="1:48" ht="337.5" x14ac:dyDescent="0.25">
      <c r="A28" s="263">
        <v>3</v>
      </c>
      <c r="B28" s="264" t="s">
        <v>542</v>
      </c>
      <c r="C28" s="264" t="s">
        <v>60</v>
      </c>
      <c r="D28" s="285" t="str">
        <f>D27</f>
        <v>нд</v>
      </c>
      <c r="E28" s="263"/>
      <c r="F28" s="263"/>
      <c r="G28" s="263"/>
      <c r="H28" s="263"/>
      <c r="I28" s="263"/>
      <c r="J28" s="263"/>
      <c r="K28" s="265"/>
      <c r="L28" s="286" t="str">
        <f>L27</f>
        <v>529 т.у., 300шт.</v>
      </c>
      <c r="M28" s="287" t="s">
        <v>543</v>
      </c>
      <c r="N28" s="287" t="s">
        <v>544</v>
      </c>
      <c r="O28" s="287" t="s">
        <v>545</v>
      </c>
      <c r="P28" s="292">
        <v>158110.89077999999</v>
      </c>
      <c r="Q28" s="287" t="s">
        <v>551</v>
      </c>
      <c r="R28" s="292">
        <v>158110.89077999999</v>
      </c>
      <c r="S28" s="287" t="s">
        <v>546</v>
      </c>
      <c r="T28" s="287" t="s">
        <v>546</v>
      </c>
      <c r="U28" s="286">
        <v>3</v>
      </c>
      <c r="V28" s="286">
        <v>3</v>
      </c>
      <c r="W28" s="287" t="s">
        <v>547</v>
      </c>
      <c r="X28" s="292">
        <v>158110.89077999999</v>
      </c>
      <c r="Y28" s="287"/>
      <c r="Z28" s="308">
        <v>1</v>
      </c>
      <c r="AA28" s="292">
        <v>157959.1</v>
      </c>
      <c r="AB28" s="292">
        <v>157959.1</v>
      </c>
      <c r="AC28" s="292" t="s">
        <v>547</v>
      </c>
      <c r="AD28" s="292">
        <f>'8. Общие сведения'!B33*1000</f>
        <v>0</v>
      </c>
      <c r="AE28" s="292"/>
      <c r="AF28" s="286">
        <v>32211441613</v>
      </c>
      <c r="AG28" s="287" t="s">
        <v>548</v>
      </c>
      <c r="AH28" s="293">
        <v>44742</v>
      </c>
      <c r="AI28" s="293">
        <v>44714</v>
      </c>
      <c r="AJ28" s="293">
        <v>44732</v>
      </c>
      <c r="AK28" s="293">
        <v>44743</v>
      </c>
      <c r="AL28" s="287"/>
      <c r="AM28" s="287"/>
      <c r="AN28" s="293"/>
      <c r="AO28" s="287"/>
      <c r="AP28" s="293">
        <v>44797</v>
      </c>
      <c r="AQ28" s="293">
        <v>44797</v>
      </c>
      <c r="AR28" s="293">
        <v>44797</v>
      </c>
      <c r="AS28" s="293">
        <v>44797</v>
      </c>
      <c r="AT28" s="293">
        <v>45107</v>
      </c>
      <c r="AU28" s="287"/>
      <c r="AV28" s="287"/>
    </row>
    <row r="29" spans="1:48" ht="33.75" x14ac:dyDescent="0.25">
      <c r="A29" s="263"/>
      <c r="B29" s="264"/>
      <c r="C29" s="264"/>
      <c r="D29" s="285"/>
      <c r="E29" s="263"/>
      <c r="F29" s="263"/>
      <c r="G29" s="263"/>
      <c r="H29" s="263"/>
      <c r="I29" s="263"/>
      <c r="J29" s="263"/>
      <c r="K29" s="265"/>
      <c r="L29" s="286"/>
      <c r="M29" s="287"/>
      <c r="N29" s="287"/>
      <c r="O29" s="287"/>
      <c r="P29" s="292"/>
      <c r="Q29" s="287"/>
      <c r="R29" s="292"/>
      <c r="S29" s="287"/>
      <c r="T29" s="287"/>
      <c r="U29" s="286"/>
      <c r="V29" s="286"/>
      <c r="W29" s="287" t="s">
        <v>519</v>
      </c>
      <c r="X29" s="292">
        <v>158102.89077999999</v>
      </c>
      <c r="Y29" s="287"/>
      <c r="Z29" s="293"/>
      <c r="AA29" s="292"/>
      <c r="AB29" s="292"/>
      <c r="AC29" s="292"/>
      <c r="AD29" s="292"/>
      <c r="AE29" s="292"/>
      <c r="AF29" s="286"/>
      <c r="AG29" s="287"/>
      <c r="AH29" s="293"/>
      <c r="AI29" s="293"/>
      <c r="AJ29" s="293"/>
      <c r="AK29" s="293"/>
      <c r="AL29" s="287"/>
      <c r="AM29" s="287"/>
      <c r="AN29" s="293"/>
      <c r="AO29" s="287"/>
      <c r="AP29" s="293"/>
      <c r="AQ29" s="293"/>
      <c r="AR29" s="293"/>
      <c r="AS29" s="293"/>
      <c r="AT29" s="293"/>
      <c r="AU29" s="287"/>
      <c r="AV29" s="287"/>
    </row>
    <row r="30" spans="1:48" ht="45" x14ac:dyDescent="0.25">
      <c r="A30" s="263"/>
      <c r="B30" s="264"/>
      <c r="C30" s="264"/>
      <c r="D30" s="285"/>
      <c r="E30" s="263"/>
      <c r="F30" s="263"/>
      <c r="G30" s="263"/>
      <c r="H30" s="263"/>
      <c r="I30" s="263"/>
      <c r="J30" s="263"/>
      <c r="K30" s="265"/>
      <c r="L30" s="286"/>
      <c r="M30" s="287"/>
      <c r="N30" s="287"/>
      <c r="O30" s="287"/>
      <c r="P30" s="292"/>
      <c r="Q30" s="287"/>
      <c r="R30" s="292"/>
      <c r="S30" s="287"/>
      <c r="T30" s="287"/>
      <c r="U30" s="286"/>
      <c r="V30" s="286"/>
      <c r="W30" s="287" t="s">
        <v>549</v>
      </c>
      <c r="X30" s="292"/>
      <c r="Y30" s="287" t="s">
        <v>549</v>
      </c>
      <c r="Z30" s="293"/>
      <c r="AA30" s="292"/>
      <c r="AB30" s="292"/>
      <c r="AC30" s="292"/>
      <c r="AD30" s="292"/>
      <c r="AE30" s="292"/>
      <c r="AF30" s="286"/>
      <c r="AG30" s="287"/>
      <c r="AH30" s="293"/>
      <c r="AI30" s="293"/>
      <c r="AJ30" s="293"/>
      <c r="AK30" s="293"/>
      <c r="AL30" s="287"/>
      <c r="AM30" s="287"/>
      <c r="AN30" s="293"/>
      <c r="AO30" s="287"/>
      <c r="AP30" s="293"/>
      <c r="AQ30" s="293"/>
      <c r="AR30" s="293"/>
      <c r="AS30" s="293"/>
      <c r="AT30" s="293"/>
      <c r="AU30" s="287"/>
      <c r="AV30" s="287"/>
    </row>
    <row r="31" spans="1:48" ht="337.5" x14ac:dyDescent="0.25">
      <c r="A31" s="263">
        <v>4</v>
      </c>
      <c r="B31" s="264" t="s">
        <v>542</v>
      </c>
      <c r="C31" s="264" t="s">
        <v>60</v>
      </c>
      <c r="D31" s="285" t="str">
        <f>D28</f>
        <v>нд</v>
      </c>
      <c r="E31" s="263"/>
      <c r="F31" s="263"/>
      <c r="G31" s="263"/>
      <c r="H31" s="263"/>
      <c r="I31" s="263"/>
      <c r="J31" s="263"/>
      <c r="K31" s="265"/>
      <c r="L31" s="286" t="str">
        <f>L28</f>
        <v>529 т.у., 300шт.</v>
      </c>
      <c r="M31" s="287" t="s">
        <v>543</v>
      </c>
      <c r="N31" s="287" t="s">
        <v>550</v>
      </c>
      <c r="O31" s="287" t="s">
        <v>545</v>
      </c>
      <c r="P31" s="292">
        <v>144076.51488999999</v>
      </c>
      <c r="Q31" s="287" t="s">
        <v>551</v>
      </c>
      <c r="R31" s="292">
        <v>144076.51488999999</v>
      </c>
      <c r="S31" s="287" t="s">
        <v>546</v>
      </c>
      <c r="T31" s="287" t="s">
        <v>546</v>
      </c>
      <c r="U31" s="286">
        <v>3</v>
      </c>
      <c r="V31" s="286">
        <v>3</v>
      </c>
      <c r="W31" s="287" t="s">
        <v>547</v>
      </c>
      <c r="X31" s="292">
        <v>144076.51488999999</v>
      </c>
      <c r="Y31" s="287"/>
      <c r="Z31" s="308">
        <v>1</v>
      </c>
      <c r="AA31" s="292">
        <v>143938.20000000001</v>
      </c>
      <c r="AB31" s="292">
        <v>143938.20000000001</v>
      </c>
      <c r="AC31" s="292" t="s">
        <v>547</v>
      </c>
      <c r="AD31" s="292">
        <f>'8. Общие сведения'!B37*1000</f>
        <v>0</v>
      </c>
      <c r="AE31" s="292"/>
      <c r="AF31" s="286">
        <v>32211441615</v>
      </c>
      <c r="AG31" s="287" t="s">
        <v>548</v>
      </c>
      <c r="AH31" s="293">
        <v>44742</v>
      </c>
      <c r="AI31" s="293">
        <v>44714</v>
      </c>
      <c r="AJ31" s="293">
        <v>44732</v>
      </c>
      <c r="AK31" s="293">
        <v>44743</v>
      </c>
      <c r="AL31" s="287"/>
      <c r="AM31" s="287"/>
      <c r="AN31" s="293"/>
      <c r="AO31" s="287"/>
      <c r="AP31" s="293">
        <v>44797</v>
      </c>
      <c r="AQ31" s="293">
        <v>44797</v>
      </c>
      <c r="AR31" s="293">
        <v>44797</v>
      </c>
      <c r="AS31" s="293">
        <v>44797</v>
      </c>
      <c r="AT31" s="293">
        <v>45107</v>
      </c>
      <c r="AU31" s="287"/>
      <c r="AV31" s="287"/>
    </row>
    <row r="32" spans="1:48" ht="33.75" x14ac:dyDescent="0.25">
      <c r="A32" s="263"/>
      <c r="B32" s="264"/>
      <c r="C32" s="264"/>
      <c r="D32" s="263"/>
      <c r="E32" s="263"/>
      <c r="F32" s="263"/>
      <c r="G32" s="263"/>
      <c r="H32" s="263"/>
      <c r="I32" s="263"/>
      <c r="J32" s="263"/>
      <c r="K32" s="265"/>
      <c r="L32" s="263"/>
      <c r="M32" s="287"/>
      <c r="N32" s="287"/>
      <c r="O32" s="287"/>
      <c r="P32" s="292"/>
      <c r="Q32" s="287"/>
      <c r="R32" s="292"/>
      <c r="S32" s="287"/>
      <c r="T32" s="287"/>
      <c r="U32" s="286"/>
      <c r="V32" s="286"/>
      <c r="W32" s="287" t="s">
        <v>519</v>
      </c>
      <c r="X32" s="292">
        <v>144068.51488999999</v>
      </c>
      <c r="Y32" s="287"/>
      <c r="Z32" s="293"/>
      <c r="AA32" s="292"/>
      <c r="AB32" s="292"/>
      <c r="AC32" s="292"/>
      <c r="AD32" s="292"/>
      <c r="AE32" s="292"/>
      <c r="AF32" s="286"/>
      <c r="AG32" s="287"/>
      <c r="AH32" s="293"/>
      <c r="AI32" s="293"/>
      <c r="AJ32" s="293"/>
      <c r="AK32" s="293"/>
      <c r="AL32" s="287"/>
      <c r="AM32" s="287"/>
      <c r="AN32" s="293"/>
      <c r="AO32" s="287"/>
      <c r="AP32" s="293"/>
      <c r="AQ32" s="293"/>
      <c r="AR32" s="293"/>
      <c r="AS32" s="293"/>
      <c r="AT32" s="293"/>
      <c r="AU32" s="287"/>
      <c r="AV32" s="287"/>
    </row>
    <row r="33" spans="1:48" ht="45" x14ac:dyDescent="0.25">
      <c r="A33" s="263"/>
      <c r="B33" s="264"/>
      <c r="C33" s="264"/>
      <c r="D33" s="263"/>
      <c r="E33" s="263"/>
      <c r="F33" s="263"/>
      <c r="G33" s="263"/>
      <c r="H33" s="263"/>
      <c r="I33" s="263"/>
      <c r="J33" s="263"/>
      <c r="K33" s="265"/>
      <c r="L33" s="263"/>
      <c r="M33" s="287"/>
      <c r="N33" s="287"/>
      <c r="O33" s="287"/>
      <c r="P33" s="292"/>
      <c r="Q33" s="287"/>
      <c r="R33" s="292"/>
      <c r="S33" s="287"/>
      <c r="T33" s="287"/>
      <c r="U33" s="286"/>
      <c r="V33" s="286"/>
      <c r="W33" s="287" t="s">
        <v>549</v>
      </c>
      <c r="X33" s="292"/>
      <c r="Y33" s="287" t="s">
        <v>549</v>
      </c>
      <c r="Z33" s="293"/>
      <c r="AA33" s="292"/>
      <c r="AB33" s="292"/>
      <c r="AC33" s="292"/>
      <c r="AD33" s="292"/>
      <c r="AE33" s="292"/>
      <c r="AF33" s="286"/>
      <c r="AG33" s="287"/>
      <c r="AH33" s="293"/>
      <c r="AI33" s="293"/>
      <c r="AJ33" s="293"/>
      <c r="AK33" s="293"/>
      <c r="AL33" s="287"/>
      <c r="AM33" s="287"/>
      <c r="AN33" s="293"/>
      <c r="AO33" s="287"/>
      <c r="AP33" s="293"/>
      <c r="AQ33" s="293"/>
      <c r="AR33" s="293"/>
      <c r="AS33" s="293"/>
      <c r="AT33" s="293"/>
      <c r="AU33" s="287"/>
      <c r="AV33" s="287"/>
    </row>
    <row r="34" spans="1:48" ht="90" x14ac:dyDescent="0.25">
      <c r="A34" s="263">
        <v>5</v>
      </c>
      <c r="B34" s="264" t="s">
        <v>542</v>
      </c>
      <c r="C34" s="264" t="s">
        <v>60</v>
      </c>
      <c r="D34" s="285" t="str">
        <f>D31</f>
        <v>нд</v>
      </c>
      <c r="E34" s="263"/>
      <c r="F34" s="263"/>
      <c r="G34" s="263"/>
      <c r="H34" s="263"/>
      <c r="I34" s="263"/>
      <c r="J34" s="263"/>
      <c r="K34" s="265"/>
      <c r="L34" s="286" t="str">
        <f>L31</f>
        <v>529 т.у., 300шт.</v>
      </c>
      <c r="M34" s="286" t="s">
        <v>543</v>
      </c>
      <c r="N34" s="287" t="s">
        <v>552</v>
      </c>
      <c r="O34" s="287" t="s">
        <v>545</v>
      </c>
      <c r="P34" s="292">
        <v>119766.81359999999</v>
      </c>
      <c r="Q34" s="287"/>
      <c r="R34" s="292">
        <v>119766.81359999999</v>
      </c>
      <c r="S34" s="287" t="s">
        <v>546</v>
      </c>
      <c r="T34" s="287" t="s">
        <v>553</v>
      </c>
      <c r="U34" s="286">
        <v>4</v>
      </c>
      <c r="V34" s="286">
        <v>4</v>
      </c>
      <c r="W34" s="287" t="s">
        <v>554</v>
      </c>
      <c r="X34" s="292">
        <v>119766.81359999999</v>
      </c>
      <c r="Y34" s="287"/>
      <c r="Z34" s="293"/>
      <c r="AA34" s="292"/>
      <c r="AB34" s="292">
        <v>119766.81359999999</v>
      </c>
      <c r="AC34" s="292" t="s">
        <v>554</v>
      </c>
      <c r="AD34" s="292">
        <f>'8. Общие сведения'!B50*1000</f>
        <v>0</v>
      </c>
      <c r="AE34" s="292"/>
      <c r="AF34" s="286">
        <v>32211415534</v>
      </c>
      <c r="AG34" s="287" t="s">
        <v>548</v>
      </c>
      <c r="AH34" s="293">
        <v>44682</v>
      </c>
      <c r="AI34" s="293">
        <v>44706</v>
      </c>
      <c r="AJ34" s="293">
        <v>44722</v>
      </c>
      <c r="AK34" s="293">
        <v>44736</v>
      </c>
      <c r="AL34" s="287"/>
      <c r="AM34" s="287"/>
      <c r="AN34" s="293"/>
      <c r="AO34" s="287"/>
      <c r="AP34" s="293">
        <v>44790</v>
      </c>
      <c r="AQ34" s="293">
        <v>44790</v>
      </c>
      <c r="AR34" s="293">
        <v>44790</v>
      </c>
      <c r="AS34" s="293">
        <v>44790</v>
      </c>
      <c r="AT34" s="293">
        <v>45016</v>
      </c>
      <c r="AU34" s="287"/>
      <c r="AV34" s="287"/>
    </row>
    <row r="35" spans="1:48" x14ac:dyDescent="0.25">
      <c r="A35" s="263"/>
      <c r="B35" s="264"/>
      <c r="C35" s="264"/>
      <c r="D35" s="263"/>
      <c r="E35" s="263"/>
      <c r="F35" s="263"/>
      <c r="G35" s="263"/>
      <c r="H35" s="263"/>
      <c r="I35" s="263"/>
      <c r="J35" s="263"/>
      <c r="K35" s="265"/>
      <c r="L35" s="263"/>
      <c r="M35" s="287"/>
      <c r="N35" s="287"/>
      <c r="O35" s="287"/>
      <c r="P35" s="292"/>
      <c r="Q35" s="287"/>
      <c r="R35" s="292"/>
      <c r="S35" s="287"/>
      <c r="T35" s="287"/>
      <c r="U35" s="286"/>
      <c r="V35" s="286"/>
      <c r="W35" s="287"/>
      <c r="X35" s="292"/>
      <c r="Y35" s="287"/>
      <c r="Z35" s="293"/>
      <c r="AA35" s="292"/>
      <c r="AB35" s="292"/>
      <c r="AC35" s="292"/>
      <c r="AD35" s="292"/>
      <c r="AE35" s="292"/>
      <c r="AF35" s="286"/>
      <c r="AG35" s="287"/>
      <c r="AH35" s="293"/>
      <c r="AI35" s="293"/>
      <c r="AJ35" s="293"/>
      <c r="AK35" s="293"/>
      <c r="AL35" s="287"/>
      <c r="AM35" s="287"/>
      <c r="AN35" s="293"/>
      <c r="AO35" s="287"/>
      <c r="AP35" s="293"/>
      <c r="AQ35" s="293"/>
      <c r="AR35" s="293"/>
      <c r="AS35" s="293"/>
      <c r="AT35" s="293"/>
      <c r="AU35" s="287"/>
      <c r="AV35" s="287"/>
    </row>
    <row r="36" spans="1:48" x14ac:dyDescent="0.25">
      <c r="A36" s="263"/>
      <c r="B36" s="264"/>
      <c r="C36" s="264"/>
      <c r="D36" s="263"/>
      <c r="E36" s="263"/>
      <c r="F36" s="263"/>
      <c r="G36" s="263"/>
      <c r="H36" s="263"/>
      <c r="I36" s="263"/>
      <c r="J36" s="263"/>
      <c r="K36" s="265"/>
      <c r="L36" s="263"/>
      <c r="M36" s="287"/>
      <c r="N36" s="287"/>
      <c r="O36" s="287"/>
      <c r="P36" s="292"/>
      <c r="Q36" s="287"/>
      <c r="R36" s="292"/>
      <c r="S36" s="287"/>
      <c r="T36" s="287"/>
      <c r="U36" s="286"/>
      <c r="V36" s="286"/>
      <c r="W36" s="287"/>
      <c r="X36" s="292"/>
      <c r="Y36" s="287"/>
      <c r="Z36" s="293"/>
      <c r="AA36" s="292"/>
      <c r="AB36" s="292"/>
      <c r="AC36" s="292"/>
      <c r="AD36" s="292"/>
      <c r="AE36" s="292"/>
      <c r="AF36" s="286"/>
      <c r="AG36" s="287"/>
      <c r="AH36" s="293"/>
      <c r="AI36" s="293"/>
      <c r="AJ36" s="293"/>
      <c r="AK36" s="293"/>
      <c r="AL36" s="287"/>
      <c r="AM36" s="287"/>
      <c r="AN36" s="293"/>
      <c r="AO36" s="287"/>
      <c r="AP36" s="293"/>
      <c r="AQ36" s="293"/>
      <c r="AR36" s="293"/>
      <c r="AS36" s="293"/>
      <c r="AT36" s="293"/>
      <c r="AU36" s="287"/>
      <c r="AV36" s="287"/>
    </row>
    <row r="37" spans="1:48" x14ac:dyDescent="0.25">
      <c r="A37" s="263"/>
      <c r="B37" s="264"/>
      <c r="C37" s="264"/>
      <c r="D37" s="263"/>
      <c r="E37" s="263"/>
      <c r="F37" s="263"/>
      <c r="G37" s="263"/>
      <c r="H37" s="263"/>
      <c r="I37" s="263"/>
      <c r="J37" s="263"/>
      <c r="K37" s="265"/>
      <c r="L37" s="263"/>
      <c r="M37" s="287"/>
      <c r="N37" s="287"/>
      <c r="O37" s="287"/>
      <c r="P37" s="292"/>
      <c r="Q37" s="287"/>
      <c r="R37" s="292"/>
      <c r="S37" s="287"/>
      <c r="T37" s="287"/>
      <c r="U37" s="286"/>
      <c r="V37" s="286"/>
      <c r="W37" s="287"/>
      <c r="X37" s="292"/>
      <c r="Y37" s="287"/>
      <c r="Z37" s="293"/>
      <c r="AA37" s="292"/>
      <c r="AB37" s="292"/>
      <c r="AC37" s="292"/>
      <c r="AD37" s="292"/>
      <c r="AE37" s="292"/>
      <c r="AF37" s="286"/>
      <c r="AG37" s="287"/>
      <c r="AH37" s="293"/>
      <c r="AI37" s="293"/>
      <c r="AJ37" s="293"/>
      <c r="AK37" s="293"/>
      <c r="AL37" s="287"/>
      <c r="AM37" s="287"/>
      <c r="AN37" s="293"/>
      <c r="AO37" s="287"/>
      <c r="AP37" s="293"/>
      <c r="AQ37" s="293"/>
      <c r="AR37" s="293"/>
      <c r="AS37" s="293"/>
      <c r="AT37" s="293"/>
      <c r="AU37" s="287"/>
      <c r="AV37" s="287"/>
    </row>
    <row r="38" spans="1:48" x14ac:dyDescent="0.25">
      <c r="A38" s="263"/>
      <c r="B38" s="264"/>
      <c r="C38" s="264"/>
      <c r="D38" s="285"/>
      <c r="E38" s="263"/>
      <c r="F38" s="263"/>
      <c r="G38" s="263"/>
      <c r="H38" s="263"/>
      <c r="I38" s="263"/>
      <c r="J38" s="263"/>
      <c r="K38" s="265"/>
      <c r="L38" s="286"/>
      <c r="M38" s="287"/>
      <c r="N38" s="287"/>
      <c r="O38" s="287"/>
      <c r="P38" s="292"/>
      <c r="Q38" s="287"/>
      <c r="R38" s="292"/>
      <c r="S38" s="287"/>
      <c r="T38" s="287"/>
      <c r="U38" s="286"/>
      <c r="V38" s="286"/>
      <c r="W38" s="287"/>
      <c r="X38" s="292"/>
      <c r="Y38" s="287"/>
      <c r="Z38" s="293"/>
      <c r="AA38" s="292"/>
      <c r="AB38" s="292"/>
      <c r="AC38" s="292"/>
      <c r="AD38" s="292"/>
      <c r="AE38" s="292"/>
      <c r="AF38" s="286"/>
      <c r="AG38" s="287"/>
      <c r="AH38" s="293"/>
      <c r="AI38" s="293"/>
      <c r="AJ38" s="293"/>
      <c r="AK38" s="293"/>
      <c r="AL38" s="287"/>
      <c r="AM38" s="287"/>
      <c r="AN38" s="293"/>
      <c r="AO38" s="287"/>
      <c r="AP38" s="293"/>
      <c r="AQ38" s="293"/>
      <c r="AR38" s="293"/>
      <c r="AS38" s="293"/>
      <c r="AT38" s="293"/>
      <c r="AU38" s="287"/>
      <c r="AV38" s="287"/>
    </row>
    <row r="39" spans="1:48" x14ac:dyDescent="0.25">
      <c r="A39" s="263"/>
      <c r="B39" s="264"/>
      <c r="C39" s="264"/>
      <c r="D39" s="263"/>
      <c r="E39" s="263"/>
      <c r="F39" s="263"/>
      <c r="G39" s="263"/>
      <c r="H39" s="263"/>
      <c r="I39" s="263"/>
      <c r="J39" s="263"/>
      <c r="K39" s="265"/>
      <c r="L39" s="263"/>
      <c r="M39" s="287"/>
      <c r="N39" s="287"/>
      <c r="O39" s="287"/>
      <c r="P39" s="292"/>
      <c r="Q39" s="287"/>
      <c r="R39" s="292"/>
      <c r="S39" s="287"/>
      <c r="T39" s="287"/>
      <c r="U39" s="286"/>
      <c r="V39" s="286"/>
      <c r="W39" s="287"/>
      <c r="X39" s="292"/>
      <c r="Y39" s="287"/>
      <c r="Z39" s="293"/>
      <c r="AA39" s="292"/>
      <c r="AB39" s="292"/>
      <c r="AC39" s="292"/>
      <c r="AD39" s="292"/>
      <c r="AE39" s="292"/>
      <c r="AF39" s="286"/>
      <c r="AG39" s="287"/>
      <c r="AH39" s="293"/>
      <c r="AI39" s="293"/>
      <c r="AJ39" s="293"/>
      <c r="AK39" s="293"/>
      <c r="AL39" s="287"/>
      <c r="AM39" s="287"/>
      <c r="AN39" s="293"/>
      <c r="AO39" s="287"/>
      <c r="AP39" s="293"/>
      <c r="AQ39" s="293"/>
      <c r="AR39" s="293"/>
      <c r="AS39" s="293"/>
      <c r="AT39" s="293"/>
      <c r="AU39" s="287"/>
      <c r="AV39" s="287"/>
    </row>
    <row r="40" spans="1:48" x14ac:dyDescent="0.25">
      <c r="A40" s="263"/>
      <c r="B40" s="264"/>
      <c r="C40" s="264"/>
      <c r="D40" s="263"/>
      <c r="E40" s="263"/>
      <c r="F40" s="263"/>
      <c r="G40" s="263"/>
      <c r="H40" s="263"/>
      <c r="I40" s="263"/>
      <c r="J40" s="263"/>
      <c r="K40" s="265"/>
      <c r="L40" s="263"/>
      <c r="M40" s="287"/>
      <c r="N40" s="287"/>
      <c r="O40" s="287"/>
      <c r="P40" s="292"/>
      <c r="Q40" s="287"/>
      <c r="R40" s="292"/>
      <c r="S40" s="287"/>
      <c r="T40" s="287"/>
      <c r="U40" s="286"/>
      <c r="V40" s="286"/>
      <c r="W40" s="287"/>
      <c r="X40" s="292"/>
      <c r="Y40" s="287"/>
      <c r="Z40" s="293"/>
      <c r="AA40" s="292"/>
      <c r="AB40" s="292"/>
      <c r="AC40" s="292"/>
      <c r="AD40" s="292"/>
      <c r="AE40" s="292"/>
      <c r="AF40" s="286"/>
      <c r="AG40" s="287"/>
      <c r="AH40" s="293"/>
      <c r="AI40" s="293"/>
      <c r="AJ40" s="293"/>
      <c r="AK40" s="293"/>
      <c r="AL40" s="287"/>
      <c r="AM40" s="287"/>
      <c r="AN40" s="293"/>
      <c r="AO40" s="287"/>
      <c r="AP40" s="293"/>
      <c r="AQ40" s="293"/>
      <c r="AR40" s="293"/>
      <c r="AS40" s="293"/>
      <c r="AT40" s="293"/>
      <c r="AU40" s="287"/>
      <c r="AV40" s="287"/>
    </row>
    <row r="41" spans="1:48" x14ac:dyDescent="0.25">
      <c r="A41" s="263"/>
      <c r="B41" s="264"/>
      <c r="C41" s="264"/>
      <c r="D41" s="263"/>
      <c r="E41" s="263"/>
      <c r="F41" s="263"/>
      <c r="G41" s="263"/>
      <c r="H41" s="263"/>
      <c r="I41" s="263"/>
      <c r="J41" s="263"/>
      <c r="K41" s="265"/>
      <c r="L41" s="263"/>
      <c r="M41" s="287"/>
      <c r="N41" s="287"/>
      <c r="O41" s="287"/>
      <c r="P41" s="292"/>
      <c r="Q41" s="287"/>
      <c r="R41" s="292"/>
      <c r="S41" s="287"/>
      <c r="T41" s="287"/>
      <c r="U41" s="286"/>
      <c r="V41" s="286"/>
      <c r="W41" s="287"/>
      <c r="X41" s="292"/>
      <c r="Y41" s="287"/>
      <c r="Z41" s="293"/>
      <c r="AA41" s="292"/>
      <c r="AB41" s="292"/>
      <c r="AC41" s="292"/>
      <c r="AD41" s="292"/>
      <c r="AE41" s="292"/>
      <c r="AF41" s="286"/>
      <c r="AG41" s="287"/>
      <c r="AH41" s="293"/>
      <c r="AI41" s="293"/>
      <c r="AJ41" s="293"/>
      <c r="AK41" s="293"/>
      <c r="AL41" s="287"/>
      <c r="AM41" s="287"/>
      <c r="AN41" s="293"/>
      <c r="AO41" s="287"/>
      <c r="AP41" s="293"/>
      <c r="AQ41" s="293"/>
      <c r="AR41" s="293"/>
      <c r="AS41" s="293"/>
      <c r="AT41" s="293"/>
      <c r="AU41" s="287"/>
      <c r="AV41" s="287"/>
    </row>
    <row r="42" spans="1:48" x14ac:dyDescent="0.25">
      <c r="A42" s="263"/>
      <c r="B42" s="264"/>
      <c r="C42" s="264"/>
      <c r="D42" s="263"/>
      <c r="E42" s="263"/>
      <c r="F42" s="263"/>
      <c r="G42" s="263"/>
      <c r="H42" s="263"/>
      <c r="I42" s="263"/>
      <c r="J42" s="263"/>
      <c r="K42" s="265"/>
      <c r="L42" s="263"/>
      <c r="M42" s="287"/>
      <c r="N42" s="287"/>
      <c r="O42" s="287"/>
      <c r="P42" s="292"/>
      <c r="Q42" s="287"/>
      <c r="R42" s="292"/>
      <c r="S42" s="287"/>
      <c r="T42" s="287"/>
      <c r="U42" s="286"/>
      <c r="V42" s="286"/>
      <c r="W42" s="287"/>
      <c r="X42" s="292"/>
      <c r="Y42" s="287"/>
      <c r="Z42" s="293"/>
      <c r="AA42" s="292"/>
      <c r="AB42" s="292"/>
      <c r="AC42" s="292"/>
      <c r="AD42" s="292"/>
      <c r="AE42" s="292"/>
      <c r="AF42" s="286"/>
      <c r="AG42" s="287"/>
      <c r="AH42" s="293"/>
      <c r="AI42" s="293"/>
      <c r="AJ42" s="293"/>
      <c r="AK42" s="293"/>
      <c r="AL42" s="287"/>
      <c r="AM42" s="287"/>
      <c r="AN42" s="293"/>
      <c r="AO42" s="287"/>
      <c r="AP42" s="293"/>
      <c r="AQ42" s="293"/>
      <c r="AR42" s="293"/>
      <c r="AS42" s="293"/>
      <c r="AT42" s="293"/>
      <c r="AU42" s="287"/>
      <c r="AV42" s="287"/>
    </row>
    <row r="43" spans="1:48" x14ac:dyDescent="0.25">
      <c r="A43" s="263"/>
      <c r="B43" s="264"/>
      <c r="C43" s="264"/>
      <c r="D43" s="263"/>
      <c r="E43" s="263"/>
      <c r="F43" s="263"/>
      <c r="G43" s="263"/>
      <c r="H43" s="263"/>
      <c r="I43" s="263"/>
      <c r="J43" s="263"/>
      <c r="K43" s="265"/>
      <c r="L43" s="263"/>
      <c r="M43" s="287"/>
      <c r="N43" s="287"/>
      <c r="O43" s="287"/>
      <c r="P43" s="292"/>
      <c r="Q43" s="287"/>
      <c r="R43" s="292"/>
      <c r="S43" s="287"/>
      <c r="T43" s="287"/>
      <c r="U43" s="286"/>
      <c r="V43" s="286"/>
      <c r="W43" s="287"/>
      <c r="X43" s="292"/>
      <c r="Y43" s="287"/>
      <c r="Z43" s="293"/>
      <c r="AA43" s="292"/>
      <c r="AB43" s="292"/>
      <c r="AC43" s="292"/>
      <c r="AD43" s="292"/>
      <c r="AE43" s="292"/>
      <c r="AF43" s="286"/>
      <c r="AG43" s="287"/>
      <c r="AH43" s="293"/>
      <c r="AI43" s="293"/>
      <c r="AJ43" s="293"/>
      <c r="AK43" s="293"/>
      <c r="AL43" s="287"/>
      <c r="AM43" s="287"/>
      <c r="AN43" s="293"/>
      <c r="AO43" s="287"/>
      <c r="AP43" s="293"/>
      <c r="AQ43" s="293"/>
      <c r="AR43" s="293"/>
      <c r="AS43" s="293"/>
      <c r="AT43" s="293"/>
      <c r="AU43" s="287"/>
      <c r="AV43" s="287"/>
    </row>
    <row r="44" spans="1:48" x14ac:dyDescent="0.25">
      <c r="A44" s="263"/>
      <c r="B44" s="264"/>
      <c r="C44" s="264"/>
      <c r="D44" s="263"/>
      <c r="E44" s="263"/>
      <c r="F44" s="263"/>
      <c r="G44" s="263"/>
      <c r="H44" s="263"/>
      <c r="I44" s="263"/>
      <c r="J44" s="263"/>
      <c r="K44" s="265"/>
      <c r="L44" s="263"/>
      <c r="M44" s="264"/>
      <c r="N44" s="264"/>
      <c r="O44" s="264"/>
      <c r="P44" s="266"/>
      <c r="Q44" s="264"/>
      <c r="R44" s="266"/>
      <c r="S44" s="264"/>
      <c r="T44" s="264"/>
      <c r="U44" s="263"/>
      <c r="V44" s="263"/>
      <c r="W44" s="264"/>
      <c r="X44" s="266"/>
      <c r="Y44" s="264"/>
      <c r="Z44" s="267"/>
      <c r="AA44" s="266"/>
      <c r="AB44" s="266"/>
      <c r="AC44" s="266"/>
      <c r="AD44" s="266"/>
      <c r="AE44" s="266"/>
      <c r="AF44" s="263"/>
      <c r="AG44" s="264"/>
      <c r="AH44" s="267"/>
      <c r="AI44" s="267"/>
      <c r="AJ44" s="267"/>
      <c r="AK44" s="267"/>
      <c r="AL44" s="264"/>
      <c r="AM44" s="264"/>
      <c r="AN44" s="267"/>
      <c r="AO44" s="264"/>
      <c r="AP44" s="267"/>
      <c r="AQ44" s="267"/>
      <c r="AR44" s="267"/>
      <c r="AS44" s="267"/>
      <c r="AT44" s="267"/>
      <c r="AU44" s="264"/>
      <c r="AV44" s="264"/>
    </row>
    <row r="45" spans="1:48" x14ac:dyDescent="0.25">
      <c r="B45" s="15" t="s">
        <v>506</v>
      </c>
      <c r="AD45" s="268">
        <f>SUM(AD26:AD44)</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23"/>
  <sheetViews>
    <sheetView view="pageBreakPreview" zoomScale="80" zoomScaleNormal="90" zoomScaleSheetLayoutView="80" workbookViewId="0">
      <selection activeCell="A28" sqref="A28"/>
    </sheetView>
  </sheetViews>
  <sheetFormatPr defaultColWidth="9.140625" defaultRowHeight="15.75" x14ac:dyDescent="0.25"/>
  <cols>
    <col min="1" max="2" width="66.140625" style="45" customWidth="1"/>
    <col min="3" max="3" width="9.140625" style="34" hidden="1" customWidth="1"/>
    <col min="4" max="257" width="9.140625" style="34" customWidth="1"/>
    <col min="258" max="16384" width="9.140625" style="34"/>
  </cols>
  <sheetData>
    <row r="1" spans="1:3" ht="18.75" x14ac:dyDescent="0.25">
      <c r="B1" s="24" t="s">
        <v>65</v>
      </c>
    </row>
    <row r="2" spans="1:3" ht="18.75" x14ac:dyDescent="0.3">
      <c r="B2" s="12" t="s">
        <v>7</v>
      </c>
    </row>
    <row r="3" spans="1:3" ht="18.75" x14ac:dyDescent="0.3">
      <c r="B3" s="12" t="s">
        <v>454</v>
      </c>
    </row>
    <row r="4" spans="1:3" x14ac:dyDescent="0.25">
      <c r="B4" s="27"/>
    </row>
    <row r="5" spans="1:3" ht="18.75" x14ac:dyDescent="0.3">
      <c r="A5" s="441" t="str">
        <f>'1. паспорт местоположение'!A5:C5</f>
        <v>Год раскрытия информации: 2024 год</v>
      </c>
      <c r="B5" s="441"/>
      <c r="C5" s="42"/>
    </row>
    <row r="6" spans="1:3" ht="18.75" x14ac:dyDescent="0.3">
      <c r="A6" s="318"/>
      <c r="B6" s="318"/>
      <c r="C6" s="318"/>
    </row>
    <row r="7" spans="1:3" ht="18.75" x14ac:dyDescent="0.25">
      <c r="A7" s="399" t="s">
        <v>6</v>
      </c>
      <c r="B7" s="399"/>
      <c r="C7" s="117"/>
    </row>
    <row r="8" spans="1:3" ht="18.75" x14ac:dyDescent="0.25">
      <c r="A8" s="117"/>
      <c r="B8" s="117"/>
      <c r="C8" s="117"/>
    </row>
    <row r="9" spans="1:3" x14ac:dyDescent="0.25">
      <c r="A9" s="442" t="str">
        <f>'1. паспорт местоположение'!A9:C9</f>
        <v xml:space="preserve">Акционерное общество "Западная энергетическая компания" </v>
      </c>
      <c r="B9" s="442"/>
      <c r="C9" s="320"/>
    </row>
    <row r="10" spans="1:3" x14ac:dyDescent="0.25">
      <c r="A10" s="398" t="s">
        <v>5</v>
      </c>
      <c r="B10" s="398"/>
      <c r="C10" s="321"/>
    </row>
    <row r="11" spans="1:3" ht="18.75" x14ac:dyDescent="0.25">
      <c r="A11" s="117"/>
      <c r="B11" s="117"/>
      <c r="C11" s="117"/>
    </row>
    <row r="12" spans="1:3" ht="30.75" customHeight="1" x14ac:dyDescent="0.25">
      <c r="A12" s="442" t="str">
        <f>'1. паспорт местоположение'!A12:C12</f>
        <v>O 24-30</v>
      </c>
      <c r="B12" s="442"/>
      <c r="C12" s="320"/>
    </row>
    <row r="13" spans="1:3" x14ac:dyDescent="0.25">
      <c r="A13" s="398" t="s">
        <v>4</v>
      </c>
      <c r="B13" s="398"/>
      <c r="C13" s="321"/>
    </row>
    <row r="14" spans="1:3" ht="18.75" x14ac:dyDescent="0.25">
      <c r="A14" s="119"/>
      <c r="B14" s="119"/>
      <c r="C14" s="119"/>
    </row>
    <row r="15" spans="1:3" x14ac:dyDescent="0.25">
      <c r="A15" s="446" t="str">
        <f>'1. паспорт местоположение'!A15:C15</f>
        <v xml:space="preserve">Создание единого диспетчерского пункта, модернизация ТП, РП в количестве 50 шт.  с установкой устройств телемеханики </v>
      </c>
      <c r="B15" s="446"/>
      <c r="C15" s="320"/>
    </row>
    <row r="16" spans="1:3" x14ac:dyDescent="0.25">
      <c r="A16" s="398" t="s">
        <v>3</v>
      </c>
      <c r="B16" s="398"/>
      <c r="C16" s="321"/>
    </row>
    <row r="17" spans="1:2" x14ac:dyDescent="0.25">
      <c r="B17" s="46"/>
    </row>
    <row r="18" spans="1:2" x14ac:dyDescent="0.25">
      <c r="A18" s="447" t="s">
        <v>436</v>
      </c>
      <c r="B18" s="448"/>
    </row>
    <row r="19" spans="1:2" x14ac:dyDescent="0.25">
      <c r="B19" s="27"/>
    </row>
    <row r="20" spans="1:2" ht="16.5" thickBot="1" x14ac:dyDescent="0.3">
      <c r="B20" s="47"/>
    </row>
    <row r="21" spans="1:2" ht="38.25" customHeight="1" thickBot="1" x14ac:dyDescent="0.3">
      <c r="A21" s="48" t="s">
        <v>307</v>
      </c>
      <c r="B21" s="49" t="str">
        <f>A15</f>
        <v xml:space="preserve">Создание единого диспетчерского пункта, модернизация ТП, РП в количестве 50 шт.  с установкой устройств телемеханики </v>
      </c>
    </row>
    <row r="22" spans="1:2" ht="16.5" thickBot="1" x14ac:dyDescent="0.3">
      <c r="A22" s="48" t="s">
        <v>308</v>
      </c>
      <c r="B22" s="4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48" t="s">
        <v>288</v>
      </c>
      <c r="B23" s="269" t="s">
        <v>509</v>
      </c>
    </row>
    <row r="24" spans="1:2" ht="16.5" thickBot="1" x14ac:dyDescent="0.3">
      <c r="A24" s="48" t="s">
        <v>309</v>
      </c>
      <c r="B24" s="270">
        <v>0</v>
      </c>
    </row>
    <row r="25" spans="1:2" ht="16.5" thickBot="1" x14ac:dyDescent="0.3">
      <c r="A25" s="50" t="s">
        <v>310</v>
      </c>
      <c r="B25" s="271">
        <f>'3.3 паспорт описание'!C29</f>
        <v>2029</v>
      </c>
    </row>
    <row r="26" spans="1:2" ht="16.5" thickBot="1" x14ac:dyDescent="0.3">
      <c r="A26" s="51" t="s">
        <v>311</v>
      </c>
      <c r="B26" s="272" t="s">
        <v>540</v>
      </c>
    </row>
    <row r="27" spans="1:2" ht="29.25" thickBot="1" x14ac:dyDescent="0.3">
      <c r="A27" s="58" t="s">
        <v>571</v>
      </c>
      <c r="B27" s="121" t="str">
        <f>'6.2. Паспорт фин осв ввод'!D24</f>
        <v>нд</v>
      </c>
    </row>
    <row r="28" spans="1:2" ht="16.5" thickBot="1" x14ac:dyDescent="0.3">
      <c r="A28" s="53" t="s">
        <v>312</v>
      </c>
      <c r="B28" s="124"/>
    </row>
    <row r="29" spans="1:2" ht="29.25" thickBot="1" x14ac:dyDescent="0.3">
      <c r="A29" s="59" t="s">
        <v>507</v>
      </c>
      <c r="B29" s="273">
        <f>'7. Паспорт отчет о закупке'!AD45/1000</f>
        <v>0</v>
      </c>
    </row>
    <row r="30" spans="1:2" ht="29.25" thickBot="1" x14ac:dyDescent="0.3">
      <c r="A30" s="59" t="s">
        <v>313</v>
      </c>
      <c r="B30" s="121">
        <f>B32+B49+B66</f>
        <v>0</v>
      </c>
    </row>
    <row r="31" spans="1:2" ht="16.5" thickBot="1" x14ac:dyDescent="0.3">
      <c r="A31" s="53" t="s">
        <v>314</v>
      </c>
      <c r="B31" s="87"/>
    </row>
    <row r="32" spans="1:2" ht="29.25" thickBot="1" x14ac:dyDescent="0.3">
      <c r="A32" s="59" t="s">
        <v>315</v>
      </c>
      <c r="B32" s="121"/>
    </row>
    <row r="33" spans="1:3" s="322" customFormat="1" ht="16.5" thickBot="1" x14ac:dyDescent="0.3">
      <c r="A33" s="290"/>
      <c r="B33" s="291"/>
      <c r="C33" s="322">
        <v>10</v>
      </c>
    </row>
    <row r="34" spans="1:3" ht="16.5" thickBot="1" x14ac:dyDescent="0.3">
      <c r="A34" s="53" t="s">
        <v>317</v>
      </c>
      <c r="B34" s="88" t="e">
        <f>B33/$B$27</f>
        <v>#VALUE!</v>
      </c>
    </row>
    <row r="35" spans="1:3" ht="16.5" thickBot="1" x14ac:dyDescent="0.3">
      <c r="A35" s="53" t="s">
        <v>318</v>
      </c>
      <c r="B35" s="121"/>
      <c r="C35" s="34">
        <v>1</v>
      </c>
    </row>
    <row r="36" spans="1:3" ht="16.5" thickBot="1" x14ac:dyDescent="0.3">
      <c r="A36" s="53" t="s">
        <v>319</v>
      </c>
      <c r="B36" s="121"/>
      <c r="C36" s="34">
        <v>2</v>
      </c>
    </row>
    <row r="37" spans="1:3" s="322" customFormat="1" ht="16.5" thickBot="1" x14ac:dyDescent="0.3">
      <c r="A37" s="290"/>
      <c r="B37" s="291"/>
      <c r="C37" s="322">
        <v>10</v>
      </c>
    </row>
    <row r="38" spans="1:3" ht="16.5" thickBot="1" x14ac:dyDescent="0.3">
      <c r="A38" s="53" t="s">
        <v>317</v>
      </c>
      <c r="B38" s="88" t="e">
        <f t="shared" ref="B38" si="0">B37/$B$27</f>
        <v>#VALUE!</v>
      </c>
    </row>
    <row r="39" spans="1:3" ht="16.5" thickBot="1" x14ac:dyDescent="0.3">
      <c r="A39" s="53" t="s">
        <v>318</v>
      </c>
      <c r="B39" s="121"/>
      <c r="C39" s="34">
        <v>1</v>
      </c>
    </row>
    <row r="40" spans="1:3" ht="16.5" thickBot="1" x14ac:dyDescent="0.3">
      <c r="A40" s="53" t="s">
        <v>319</v>
      </c>
      <c r="B40" s="121"/>
      <c r="C40" s="34">
        <v>2</v>
      </c>
    </row>
    <row r="41" spans="1:3" ht="16.5" thickBot="1" x14ac:dyDescent="0.3">
      <c r="A41" s="90" t="s">
        <v>316</v>
      </c>
      <c r="B41" s="122"/>
      <c r="C41" s="322">
        <v>10</v>
      </c>
    </row>
    <row r="42" spans="1:3" ht="16.5" thickBot="1" x14ac:dyDescent="0.3">
      <c r="A42" s="53" t="s">
        <v>317</v>
      </c>
      <c r="B42" s="88" t="e">
        <f t="shared" ref="B42" si="1">B41/$B$27</f>
        <v>#VALUE!</v>
      </c>
    </row>
    <row r="43" spans="1:3" ht="16.5" thickBot="1" x14ac:dyDescent="0.3">
      <c r="A43" s="53" t="s">
        <v>318</v>
      </c>
      <c r="B43" s="121"/>
      <c r="C43" s="34">
        <v>1</v>
      </c>
    </row>
    <row r="44" spans="1:3" ht="16.5" thickBot="1" x14ac:dyDescent="0.3">
      <c r="A44" s="53" t="s">
        <v>319</v>
      </c>
      <c r="B44" s="121"/>
      <c r="C44" s="34">
        <v>2</v>
      </c>
    </row>
    <row r="45" spans="1:3" ht="16.5" thickBot="1" x14ac:dyDescent="0.3">
      <c r="A45" s="90" t="s">
        <v>316</v>
      </c>
      <c r="B45" s="122"/>
      <c r="C45" s="322">
        <v>10</v>
      </c>
    </row>
    <row r="46" spans="1:3" ht="16.5" thickBot="1" x14ac:dyDescent="0.3">
      <c r="A46" s="53" t="s">
        <v>317</v>
      </c>
      <c r="B46" s="88" t="e">
        <f t="shared" ref="B46" si="2">B45/$B$27</f>
        <v>#VALUE!</v>
      </c>
    </row>
    <row r="47" spans="1:3" ht="16.5" thickBot="1" x14ac:dyDescent="0.3">
      <c r="A47" s="53" t="s">
        <v>318</v>
      </c>
      <c r="B47" s="121"/>
      <c r="C47" s="34">
        <v>1</v>
      </c>
    </row>
    <row r="48" spans="1:3" ht="16.5" thickBot="1" x14ac:dyDescent="0.3">
      <c r="A48" s="53" t="s">
        <v>319</v>
      </c>
      <c r="B48" s="121"/>
      <c r="C48" s="34">
        <v>2</v>
      </c>
    </row>
    <row r="49" spans="1:5" s="322" customFormat="1" ht="29.25" thickBot="1" x14ac:dyDescent="0.3">
      <c r="A49" s="59" t="s">
        <v>320</v>
      </c>
      <c r="B49" s="121"/>
      <c r="C49" s="34"/>
      <c r="E49" s="325"/>
    </row>
    <row r="50" spans="1:5" ht="16.5" thickBot="1" x14ac:dyDescent="0.3">
      <c r="A50" s="290"/>
      <c r="B50" s="291"/>
      <c r="C50" s="322">
        <v>20</v>
      </c>
    </row>
    <row r="51" spans="1:5" ht="16.5" thickBot="1" x14ac:dyDescent="0.3">
      <c r="A51" s="53" t="s">
        <v>317</v>
      </c>
      <c r="B51" s="88" t="e">
        <f>B50/$B$27</f>
        <v>#VALUE!</v>
      </c>
    </row>
    <row r="52" spans="1:5" ht="16.5" thickBot="1" x14ac:dyDescent="0.3">
      <c r="A52" s="53" t="s">
        <v>318</v>
      </c>
      <c r="B52" s="121"/>
      <c r="C52" s="34">
        <v>1</v>
      </c>
    </row>
    <row r="53" spans="1:5" s="322" customFormat="1" ht="16.5" thickBot="1" x14ac:dyDescent="0.3">
      <c r="A53" s="53" t="s">
        <v>319</v>
      </c>
      <c r="B53" s="121"/>
      <c r="C53" s="34">
        <v>2</v>
      </c>
      <c r="E53" s="323"/>
    </row>
    <row r="54" spans="1:5" ht="16.5" thickBot="1" x14ac:dyDescent="0.3">
      <c r="A54" s="290"/>
      <c r="B54" s="291"/>
      <c r="C54" s="322">
        <v>20</v>
      </c>
    </row>
    <row r="55" spans="1:5" ht="16.5" thickBot="1" x14ac:dyDescent="0.3">
      <c r="A55" s="53" t="s">
        <v>317</v>
      </c>
      <c r="B55" s="88" t="e">
        <f t="shared" ref="B55" si="3">B54/$B$27</f>
        <v>#VALUE!</v>
      </c>
    </row>
    <row r="56" spans="1:5" ht="16.5" thickBot="1" x14ac:dyDescent="0.3">
      <c r="A56" s="53" t="s">
        <v>318</v>
      </c>
      <c r="B56" s="121"/>
      <c r="C56" s="34">
        <v>1</v>
      </c>
    </row>
    <row r="57" spans="1:5" s="322" customFormat="1" ht="16.5" thickBot="1" x14ac:dyDescent="0.3">
      <c r="A57" s="53" t="s">
        <v>319</v>
      </c>
      <c r="B57" s="121"/>
      <c r="C57" s="34">
        <v>2</v>
      </c>
      <c r="E57" s="323"/>
    </row>
    <row r="58" spans="1:5" ht="16.5" thickBot="1" x14ac:dyDescent="0.3">
      <c r="A58" s="90" t="s">
        <v>316</v>
      </c>
      <c r="B58" s="122"/>
      <c r="C58" s="322">
        <v>20</v>
      </c>
    </row>
    <row r="59" spans="1:5" ht="16.5" thickBot="1" x14ac:dyDescent="0.3">
      <c r="A59" s="53" t="s">
        <v>317</v>
      </c>
      <c r="B59" s="88" t="e">
        <f t="shared" ref="B59" si="4">B58/$B$27</f>
        <v>#VALUE!</v>
      </c>
    </row>
    <row r="60" spans="1:5" ht="16.5" thickBot="1" x14ac:dyDescent="0.3">
      <c r="A60" s="53" t="s">
        <v>318</v>
      </c>
      <c r="B60" s="121"/>
      <c r="C60" s="34">
        <v>1</v>
      </c>
    </row>
    <row r="61" spans="1:5" s="322" customFormat="1" ht="16.5" thickBot="1" x14ac:dyDescent="0.3">
      <c r="A61" s="53" t="s">
        <v>319</v>
      </c>
      <c r="B61" s="121"/>
      <c r="C61" s="34">
        <v>2</v>
      </c>
    </row>
    <row r="62" spans="1:5" ht="16.5" thickBot="1" x14ac:dyDescent="0.3">
      <c r="A62" s="90" t="s">
        <v>316</v>
      </c>
      <c r="B62" s="122"/>
      <c r="C62" s="322">
        <v>20</v>
      </c>
    </row>
    <row r="63" spans="1:5" ht="16.5" thickBot="1" x14ac:dyDescent="0.3">
      <c r="A63" s="53" t="s">
        <v>317</v>
      </c>
      <c r="B63" s="88" t="e">
        <f t="shared" ref="B63" si="5">B62/$B$27</f>
        <v>#VALUE!</v>
      </c>
    </row>
    <row r="64" spans="1:5" ht="16.5" thickBot="1" x14ac:dyDescent="0.3">
      <c r="A64" s="53" t="s">
        <v>318</v>
      </c>
      <c r="B64" s="121"/>
      <c r="C64" s="34">
        <v>1</v>
      </c>
    </row>
    <row r="65" spans="1:3" ht="16.5" thickBot="1" x14ac:dyDescent="0.3">
      <c r="A65" s="53" t="s">
        <v>319</v>
      </c>
      <c r="B65" s="121"/>
      <c r="C65" s="34">
        <v>2</v>
      </c>
    </row>
    <row r="66" spans="1:3" s="322" customFormat="1" ht="29.25" thickBot="1" x14ac:dyDescent="0.3">
      <c r="A66" s="59" t="s">
        <v>321</v>
      </c>
      <c r="B66" s="121">
        <f>SUMIF(C67:C86,30,B67:B86)</f>
        <v>0</v>
      </c>
      <c r="C66" s="34"/>
    </row>
    <row r="67" spans="1:3" ht="16.5" thickBot="1" x14ac:dyDescent="0.3">
      <c r="A67" s="290"/>
      <c r="B67" s="291"/>
      <c r="C67" s="322">
        <v>30</v>
      </c>
    </row>
    <row r="68" spans="1:3" ht="16.5" thickBot="1" x14ac:dyDescent="0.3">
      <c r="A68" s="53" t="s">
        <v>317</v>
      </c>
      <c r="B68" s="88" t="e">
        <f t="shared" ref="B68" si="6">B67/$B$27</f>
        <v>#VALUE!</v>
      </c>
    </row>
    <row r="69" spans="1:3" ht="16.5" thickBot="1" x14ac:dyDescent="0.3">
      <c r="A69" s="53" t="s">
        <v>318</v>
      </c>
      <c r="B69" s="121"/>
      <c r="C69" s="34">
        <v>1</v>
      </c>
    </row>
    <row r="70" spans="1:3" s="322" customFormat="1" ht="16.5" thickBot="1" x14ac:dyDescent="0.3">
      <c r="A70" s="53" t="s">
        <v>319</v>
      </c>
      <c r="B70" s="121"/>
      <c r="C70" s="34">
        <v>2</v>
      </c>
    </row>
    <row r="71" spans="1:3" ht="16.5" thickBot="1" x14ac:dyDescent="0.3">
      <c r="A71" s="290"/>
      <c r="B71" s="291"/>
      <c r="C71" s="322">
        <v>30</v>
      </c>
    </row>
    <row r="72" spans="1:3" ht="16.5" thickBot="1" x14ac:dyDescent="0.3">
      <c r="A72" s="53" t="s">
        <v>317</v>
      </c>
      <c r="B72" s="88" t="e">
        <f t="shared" ref="B72" si="7">B71/$B$27</f>
        <v>#VALUE!</v>
      </c>
    </row>
    <row r="73" spans="1:3" ht="16.5" thickBot="1" x14ac:dyDescent="0.3">
      <c r="A73" s="53" t="s">
        <v>318</v>
      </c>
      <c r="B73" s="121"/>
      <c r="C73" s="34">
        <v>1</v>
      </c>
    </row>
    <row r="74" spans="1:3" s="322" customFormat="1" ht="16.5" thickBot="1" x14ac:dyDescent="0.3">
      <c r="A74" s="53" t="s">
        <v>319</v>
      </c>
      <c r="B74" s="121"/>
      <c r="C74" s="34">
        <v>2</v>
      </c>
    </row>
    <row r="75" spans="1:3" ht="16.5" thickBot="1" x14ac:dyDescent="0.3">
      <c r="A75" s="290"/>
      <c r="B75" s="291"/>
      <c r="C75" s="322">
        <v>30</v>
      </c>
    </row>
    <row r="76" spans="1:3" ht="16.5" thickBot="1" x14ac:dyDescent="0.3">
      <c r="A76" s="53" t="s">
        <v>317</v>
      </c>
      <c r="B76" s="88" t="e">
        <f t="shared" ref="B76" si="8">B75/$B$27</f>
        <v>#VALUE!</v>
      </c>
    </row>
    <row r="77" spans="1:3" ht="16.5" thickBot="1" x14ac:dyDescent="0.3">
      <c r="A77" s="53" t="s">
        <v>318</v>
      </c>
      <c r="B77" s="121"/>
      <c r="C77" s="34">
        <v>1</v>
      </c>
    </row>
    <row r="78" spans="1:3" s="322" customFormat="1" ht="16.5" thickBot="1" x14ac:dyDescent="0.3">
      <c r="A78" s="53" t="s">
        <v>319</v>
      </c>
      <c r="B78" s="121"/>
      <c r="C78" s="34">
        <v>2</v>
      </c>
    </row>
    <row r="79" spans="1:3" ht="16.5" thickBot="1" x14ac:dyDescent="0.3">
      <c r="A79" s="290"/>
      <c r="B79" s="291"/>
      <c r="C79" s="322">
        <v>30</v>
      </c>
    </row>
    <row r="80" spans="1:3" ht="16.5" thickBot="1" x14ac:dyDescent="0.3">
      <c r="A80" s="53" t="s">
        <v>317</v>
      </c>
      <c r="B80" s="88" t="e">
        <f t="shared" ref="B80" si="9">B79/$B$27</f>
        <v>#VALUE!</v>
      </c>
    </row>
    <row r="81" spans="1:5" ht="16.5" thickBot="1" x14ac:dyDescent="0.3">
      <c r="A81" s="53" t="s">
        <v>318</v>
      </c>
      <c r="B81" s="121"/>
      <c r="C81" s="34">
        <v>1</v>
      </c>
    </row>
    <row r="82" spans="1:5" ht="16.5" thickBot="1" x14ac:dyDescent="0.3">
      <c r="A82" s="53" t="s">
        <v>319</v>
      </c>
      <c r="B82" s="121"/>
      <c r="C82" s="34">
        <v>2</v>
      </c>
      <c r="E82" s="323"/>
    </row>
    <row r="83" spans="1:5" ht="16.5" thickBot="1" x14ac:dyDescent="0.3">
      <c r="A83" s="90" t="s">
        <v>316</v>
      </c>
      <c r="B83" s="122"/>
      <c r="C83" s="322">
        <v>30</v>
      </c>
    </row>
    <row r="84" spans="1:5" ht="16.5" thickBot="1" x14ac:dyDescent="0.3">
      <c r="A84" s="53" t="s">
        <v>317</v>
      </c>
      <c r="B84" s="88" t="e">
        <f t="shared" ref="B84" si="10">B83/$B$27</f>
        <v>#VALUE!</v>
      </c>
    </row>
    <row r="85" spans="1:5" ht="16.5" thickBot="1" x14ac:dyDescent="0.3">
      <c r="A85" s="53" t="s">
        <v>318</v>
      </c>
      <c r="B85" s="121"/>
      <c r="C85" s="34">
        <v>1</v>
      </c>
    </row>
    <row r="86" spans="1:5" ht="16.5" thickBot="1" x14ac:dyDescent="0.3">
      <c r="A86" s="53" t="s">
        <v>319</v>
      </c>
      <c r="B86" s="121"/>
      <c r="C86" s="34">
        <v>2</v>
      </c>
    </row>
    <row r="87" spans="1:5" ht="15.6" customHeight="1" thickBot="1" x14ac:dyDescent="0.3">
      <c r="A87" s="52" t="s">
        <v>322</v>
      </c>
      <c r="B87" s="88" t="e">
        <f>B30/B27</f>
        <v>#VALUE!</v>
      </c>
    </row>
    <row r="88" spans="1:5" ht="16.5" thickBot="1" x14ac:dyDescent="0.3">
      <c r="A88" s="54" t="s">
        <v>314</v>
      </c>
      <c r="B88" s="88"/>
    </row>
    <row r="89" spans="1:5" ht="16.5" thickBot="1" x14ac:dyDescent="0.3">
      <c r="A89" s="54" t="s">
        <v>323</v>
      </c>
      <c r="B89" s="88" t="e">
        <f>(B37+B33)/B27</f>
        <v>#VALUE!</v>
      </c>
    </row>
    <row r="90" spans="1:5" ht="16.5" thickBot="1" x14ac:dyDescent="0.3">
      <c r="A90" s="54" t="s">
        <v>324</v>
      </c>
      <c r="B90" s="88" t="e">
        <f>B49/B27</f>
        <v>#VALUE!</v>
      </c>
    </row>
    <row r="91" spans="1:5" ht="16.5" thickBot="1" x14ac:dyDescent="0.3">
      <c r="A91" s="54" t="s">
        <v>325</v>
      </c>
      <c r="B91" s="88" t="e">
        <f>B67/B27</f>
        <v>#VALUE!</v>
      </c>
    </row>
    <row r="92" spans="1:5" s="324" customFormat="1" thickBot="1" x14ac:dyDescent="0.3">
      <c r="A92" s="315" t="s">
        <v>560</v>
      </c>
      <c r="B92" s="316"/>
    </row>
    <row r="93" spans="1:5" s="324" customFormat="1" thickBot="1" x14ac:dyDescent="0.3">
      <c r="A93" s="290"/>
      <c r="B93" s="291"/>
    </row>
    <row r="94" spans="1:5" s="324" customFormat="1" thickBot="1" x14ac:dyDescent="0.3">
      <c r="A94" s="53" t="s">
        <v>317</v>
      </c>
      <c r="B94" s="88" t="e">
        <f>B93/$B$27</f>
        <v>#VALUE!</v>
      </c>
    </row>
    <row r="95" spans="1:5" s="324" customFormat="1" ht="16.5" thickBot="1" x14ac:dyDescent="0.3">
      <c r="A95" s="53" t="s">
        <v>561</v>
      </c>
      <c r="B95" s="317"/>
      <c r="C95" s="34">
        <v>1</v>
      </c>
    </row>
    <row r="96" spans="1:5" s="324" customFormat="1" ht="16.5" thickBot="1" x14ac:dyDescent="0.3">
      <c r="A96" s="53" t="s">
        <v>562</v>
      </c>
      <c r="B96" s="317"/>
      <c r="C96" s="34">
        <v>2</v>
      </c>
    </row>
    <row r="97" spans="1:2" ht="16.5" thickBot="1" x14ac:dyDescent="0.3">
      <c r="A97" s="50" t="s">
        <v>326</v>
      </c>
      <c r="B97" s="88" t="e">
        <f>B98/$B$27</f>
        <v>#VALUE!</v>
      </c>
    </row>
    <row r="98" spans="1:2" ht="16.5" thickBot="1" x14ac:dyDescent="0.3">
      <c r="A98" s="50" t="s">
        <v>327</v>
      </c>
      <c r="B98" s="123"/>
    </row>
    <row r="99" spans="1:2" ht="16.5" thickBot="1" x14ac:dyDescent="0.3">
      <c r="A99" s="50" t="s">
        <v>328</v>
      </c>
      <c r="B99" s="89" t="e">
        <f>B100/$B$27</f>
        <v>#VALUE!</v>
      </c>
    </row>
    <row r="100" spans="1:2" ht="16.5" thickBot="1" x14ac:dyDescent="0.3">
      <c r="A100" s="51" t="s">
        <v>329</v>
      </c>
      <c r="B100" s="123"/>
    </row>
    <row r="101" spans="1:2" ht="30" x14ac:dyDescent="0.25">
      <c r="A101" s="52" t="s">
        <v>330</v>
      </c>
      <c r="B101" s="54" t="s">
        <v>331</v>
      </c>
    </row>
    <row r="102" spans="1:2" x14ac:dyDescent="0.25">
      <c r="A102" s="56" t="s">
        <v>332</v>
      </c>
      <c r="B102" s="56"/>
    </row>
    <row r="103" spans="1:2" x14ac:dyDescent="0.25">
      <c r="A103" s="56" t="s">
        <v>333</v>
      </c>
      <c r="B103" s="56"/>
    </row>
    <row r="104" spans="1:2" x14ac:dyDescent="0.25">
      <c r="A104" s="56" t="s">
        <v>334</v>
      </c>
      <c r="B104" s="56"/>
    </row>
    <row r="105" spans="1:2" ht="60.75" customHeight="1" x14ac:dyDescent="0.25">
      <c r="A105" s="56" t="s">
        <v>335</v>
      </c>
      <c r="B105" s="56"/>
    </row>
    <row r="106" spans="1:2" ht="16.5" thickBot="1" x14ac:dyDescent="0.3">
      <c r="A106" s="57" t="s">
        <v>336</v>
      </c>
      <c r="B106" s="57"/>
    </row>
    <row r="107" spans="1:2" ht="30.75" thickBot="1" x14ac:dyDescent="0.3">
      <c r="A107" s="54" t="s">
        <v>337</v>
      </c>
      <c r="B107" s="55" t="s">
        <v>468</v>
      </c>
    </row>
    <row r="108" spans="1:2" ht="29.25" thickBot="1" x14ac:dyDescent="0.3">
      <c r="A108" s="50" t="s">
        <v>338</v>
      </c>
      <c r="B108" s="124"/>
    </row>
    <row r="109" spans="1:2" ht="28.5" customHeight="1" thickBot="1" x14ac:dyDescent="0.3">
      <c r="A109" s="54" t="s">
        <v>314</v>
      </c>
      <c r="B109" s="125"/>
    </row>
    <row r="110" spans="1:2" ht="16.5" thickBot="1" x14ac:dyDescent="0.3">
      <c r="A110" s="54" t="s">
        <v>339</v>
      </c>
      <c r="B110" s="55" t="s">
        <v>468</v>
      </c>
    </row>
    <row r="111" spans="1:2" ht="16.5" thickBot="1" x14ac:dyDescent="0.3">
      <c r="A111" s="54" t="s">
        <v>340</v>
      </c>
      <c r="B111" s="55" t="s">
        <v>468</v>
      </c>
    </row>
    <row r="112" spans="1:2" ht="16.5" thickBot="1" x14ac:dyDescent="0.3">
      <c r="A112" s="62" t="s">
        <v>341</v>
      </c>
      <c r="B112" s="274"/>
    </row>
    <row r="113" spans="1:2" ht="16.5" thickBot="1" x14ac:dyDescent="0.3">
      <c r="A113" s="50" t="s">
        <v>342</v>
      </c>
      <c r="B113" s="60"/>
    </row>
    <row r="114" spans="1:2" ht="16.5" thickBot="1" x14ac:dyDescent="0.3">
      <c r="A114" s="56" t="s">
        <v>343</v>
      </c>
      <c r="B114" s="126"/>
    </row>
    <row r="115" spans="1:2" ht="16.5" thickBot="1" x14ac:dyDescent="0.3">
      <c r="A115" s="56" t="s">
        <v>344</v>
      </c>
      <c r="B115" s="63" t="s">
        <v>467</v>
      </c>
    </row>
    <row r="116" spans="1:2" ht="16.5" thickBot="1" x14ac:dyDescent="0.3">
      <c r="A116" s="56" t="s">
        <v>345</v>
      </c>
      <c r="B116" s="63" t="s">
        <v>467</v>
      </c>
    </row>
    <row r="117" spans="1:2" ht="29.25" thickBot="1" x14ac:dyDescent="0.3">
      <c r="A117" s="62" t="s">
        <v>346</v>
      </c>
      <c r="B117" s="61"/>
    </row>
    <row r="118" spans="1:2" ht="28.5" x14ac:dyDescent="0.25">
      <c r="A118" s="52" t="s">
        <v>347</v>
      </c>
      <c r="B118" s="443"/>
    </row>
    <row r="119" spans="1:2" x14ac:dyDescent="0.25">
      <c r="A119" s="56" t="s">
        <v>348</v>
      </c>
      <c r="B119" s="444"/>
    </row>
    <row r="120" spans="1:2" x14ac:dyDescent="0.25">
      <c r="A120" s="56" t="s">
        <v>349</v>
      </c>
      <c r="B120" s="444"/>
    </row>
    <row r="121" spans="1:2" x14ac:dyDescent="0.25">
      <c r="A121" s="56" t="s">
        <v>350</v>
      </c>
      <c r="B121" s="444"/>
    </row>
    <row r="122" spans="1:2" x14ac:dyDescent="0.25">
      <c r="A122" s="56" t="s">
        <v>351</v>
      </c>
      <c r="B122" s="444"/>
    </row>
    <row r="123" spans="1:2" ht="16.5" thickBot="1" x14ac:dyDescent="0.3">
      <c r="A123" s="64" t="s">
        <v>352</v>
      </c>
      <c r="B123" s="445"/>
    </row>
  </sheetData>
  <mergeCells count="10">
    <mergeCell ref="B118:B123"/>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60" workbookViewId="0">
      <selection activeCell="E37" sqref="E3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42578125" style="1" customWidth="1"/>
    <col min="22" max="22" width="9.140625" style="1"/>
    <col min="23" max="23" width="12.7109375" style="1" customWidth="1"/>
    <col min="24" max="29" width="9.140625" style="1"/>
    <col min="30" max="30" width="23.42578125" style="1" customWidth="1"/>
    <col min="31" max="31" width="15.42578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4" t="s">
        <v>65</v>
      </c>
    </row>
    <row r="2" spans="1:28" s="8" customFormat="1" ht="18.75" customHeight="1" x14ac:dyDescent="0.3">
      <c r="A2" s="14"/>
      <c r="S2" s="12" t="s">
        <v>7</v>
      </c>
    </row>
    <row r="3" spans="1:28" s="8" customFormat="1" ht="18.75" x14ac:dyDescent="0.3">
      <c r="S3" s="12" t="s">
        <v>64</v>
      </c>
    </row>
    <row r="4" spans="1:28" s="8" customFormat="1" ht="18.75" customHeight="1" x14ac:dyDescent="0.2">
      <c r="A4" s="336" t="str">
        <f>'1. паспорт местоположение'!A5:C5</f>
        <v>Год раскрытия информации: 2024 год</v>
      </c>
      <c r="B4" s="336"/>
      <c r="C4" s="336"/>
      <c r="D4" s="336"/>
      <c r="E4" s="336"/>
      <c r="F4" s="336"/>
      <c r="G4" s="336"/>
      <c r="H4" s="336"/>
      <c r="I4" s="336"/>
      <c r="J4" s="336"/>
      <c r="K4" s="336"/>
      <c r="L4" s="336"/>
      <c r="M4" s="336"/>
      <c r="N4" s="336"/>
      <c r="O4" s="336"/>
      <c r="P4" s="336"/>
      <c r="Q4" s="336"/>
      <c r="R4" s="336"/>
      <c r="S4" s="336"/>
    </row>
    <row r="5" spans="1:28" s="8" customFormat="1" ht="15.75" x14ac:dyDescent="0.2">
      <c r="A5" s="13"/>
    </row>
    <row r="6" spans="1:28" s="8" customFormat="1" ht="18.75" x14ac:dyDescent="0.2">
      <c r="A6" s="340" t="s">
        <v>6</v>
      </c>
      <c r="B6" s="340"/>
      <c r="C6" s="340"/>
      <c r="D6" s="340"/>
      <c r="E6" s="340"/>
      <c r="F6" s="340"/>
      <c r="G6" s="340"/>
      <c r="H6" s="340"/>
      <c r="I6" s="340"/>
      <c r="J6" s="340"/>
      <c r="K6" s="340"/>
      <c r="L6" s="340"/>
      <c r="M6" s="340"/>
      <c r="N6" s="340"/>
      <c r="O6" s="340"/>
      <c r="P6" s="340"/>
      <c r="Q6" s="340"/>
      <c r="R6" s="340"/>
      <c r="S6" s="340"/>
      <c r="T6" s="10"/>
      <c r="U6" s="10"/>
      <c r="V6" s="10"/>
      <c r="W6" s="10"/>
      <c r="X6" s="10"/>
      <c r="Y6" s="10"/>
      <c r="Z6" s="10"/>
      <c r="AA6" s="10"/>
      <c r="AB6" s="10"/>
    </row>
    <row r="7" spans="1:28" s="8" customFormat="1" ht="18.75" x14ac:dyDescent="0.2">
      <c r="A7" s="340"/>
      <c r="B7" s="340"/>
      <c r="C7" s="340"/>
      <c r="D7" s="340"/>
      <c r="E7" s="340"/>
      <c r="F7" s="340"/>
      <c r="G7" s="340"/>
      <c r="H7" s="340"/>
      <c r="I7" s="340"/>
      <c r="J7" s="340"/>
      <c r="K7" s="340"/>
      <c r="L7" s="340"/>
      <c r="M7" s="340"/>
      <c r="N7" s="340"/>
      <c r="O7" s="340"/>
      <c r="P7" s="340"/>
      <c r="Q7" s="340"/>
      <c r="R7" s="340"/>
      <c r="S7" s="340"/>
      <c r="T7" s="10"/>
      <c r="U7" s="10"/>
      <c r="V7" s="10"/>
      <c r="W7" s="10"/>
      <c r="X7" s="10"/>
      <c r="Y7" s="10"/>
      <c r="Z7" s="10"/>
      <c r="AA7" s="10"/>
      <c r="AB7" s="10"/>
    </row>
    <row r="8" spans="1:28" s="8" customFormat="1" ht="18.75" x14ac:dyDescent="0.2">
      <c r="A8" s="343" t="str">
        <f>'1. паспорт местоположение'!A9:C9</f>
        <v xml:space="preserve">Акционерное общество "Западная энергетическая компания" </v>
      </c>
      <c r="B8" s="343"/>
      <c r="C8" s="343"/>
      <c r="D8" s="343"/>
      <c r="E8" s="343"/>
      <c r="F8" s="343"/>
      <c r="G8" s="343"/>
      <c r="H8" s="343"/>
      <c r="I8" s="343"/>
      <c r="J8" s="343"/>
      <c r="K8" s="343"/>
      <c r="L8" s="343"/>
      <c r="M8" s="343"/>
      <c r="N8" s="343"/>
      <c r="O8" s="343"/>
      <c r="P8" s="343"/>
      <c r="Q8" s="343"/>
      <c r="R8" s="343"/>
      <c r="S8" s="343"/>
      <c r="T8" s="10"/>
      <c r="U8" s="10"/>
      <c r="V8" s="10"/>
      <c r="W8" s="10"/>
      <c r="X8" s="10"/>
      <c r="Y8" s="10"/>
      <c r="Z8" s="10"/>
      <c r="AA8" s="10"/>
      <c r="AB8" s="10"/>
    </row>
    <row r="9" spans="1:28" s="8" customFormat="1" ht="18.75" x14ac:dyDescent="0.2">
      <c r="A9" s="337" t="s">
        <v>5</v>
      </c>
      <c r="B9" s="337"/>
      <c r="C9" s="337"/>
      <c r="D9" s="337"/>
      <c r="E9" s="337"/>
      <c r="F9" s="337"/>
      <c r="G9" s="337"/>
      <c r="H9" s="337"/>
      <c r="I9" s="337"/>
      <c r="J9" s="337"/>
      <c r="K9" s="337"/>
      <c r="L9" s="337"/>
      <c r="M9" s="337"/>
      <c r="N9" s="337"/>
      <c r="O9" s="337"/>
      <c r="P9" s="337"/>
      <c r="Q9" s="337"/>
      <c r="R9" s="337"/>
      <c r="S9" s="337"/>
      <c r="T9" s="10"/>
      <c r="U9" s="10"/>
      <c r="V9" s="10"/>
      <c r="W9" s="10"/>
      <c r="X9" s="10"/>
      <c r="Y9" s="10"/>
      <c r="Z9" s="10"/>
      <c r="AA9" s="10"/>
      <c r="AB9" s="10"/>
    </row>
    <row r="10" spans="1:28" s="8" customFormat="1" ht="18.75" x14ac:dyDescent="0.2">
      <c r="A10" s="340"/>
      <c r="B10" s="340"/>
      <c r="C10" s="340"/>
      <c r="D10" s="340"/>
      <c r="E10" s="340"/>
      <c r="F10" s="340"/>
      <c r="G10" s="340"/>
      <c r="H10" s="340"/>
      <c r="I10" s="340"/>
      <c r="J10" s="340"/>
      <c r="K10" s="340"/>
      <c r="L10" s="340"/>
      <c r="M10" s="340"/>
      <c r="N10" s="340"/>
      <c r="O10" s="340"/>
      <c r="P10" s="340"/>
      <c r="Q10" s="340"/>
      <c r="R10" s="340"/>
      <c r="S10" s="340"/>
      <c r="T10" s="10"/>
      <c r="U10" s="10"/>
      <c r="V10" s="10"/>
      <c r="W10" s="10"/>
      <c r="X10" s="10"/>
      <c r="Y10" s="10"/>
      <c r="Z10" s="10"/>
      <c r="AA10" s="10"/>
      <c r="AB10" s="10"/>
    </row>
    <row r="11" spans="1:28" s="8" customFormat="1" ht="18.75" x14ac:dyDescent="0.2">
      <c r="A11" s="343" t="str">
        <f>'1. паспорт местоположение'!A12:C12</f>
        <v>O 24-30</v>
      </c>
      <c r="B11" s="343"/>
      <c r="C11" s="343"/>
      <c r="D11" s="343"/>
      <c r="E11" s="343"/>
      <c r="F11" s="343"/>
      <c r="G11" s="343"/>
      <c r="H11" s="343"/>
      <c r="I11" s="343"/>
      <c r="J11" s="343"/>
      <c r="K11" s="343"/>
      <c r="L11" s="343"/>
      <c r="M11" s="343"/>
      <c r="N11" s="343"/>
      <c r="O11" s="343"/>
      <c r="P11" s="343"/>
      <c r="Q11" s="343"/>
      <c r="R11" s="343"/>
      <c r="S11" s="343"/>
      <c r="T11" s="10"/>
      <c r="U11" s="10"/>
      <c r="V11" s="10"/>
      <c r="W11" s="10"/>
      <c r="X11" s="10"/>
      <c r="Y11" s="10"/>
      <c r="Z11" s="10"/>
      <c r="AA11" s="10"/>
      <c r="AB11" s="10"/>
    </row>
    <row r="12" spans="1:28" s="8" customFormat="1" ht="18.75" x14ac:dyDescent="0.2">
      <c r="A12" s="337" t="s">
        <v>4</v>
      </c>
      <c r="B12" s="337"/>
      <c r="C12" s="337"/>
      <c r="D12" s="337"/>
      <c r="E12" s="337"/>
      <c r="F12" s="337"/>
      <c r="G12" s="337"/>
      <c r="H12" s="337"/>
      <c r="I12" s="337"/>
      <c r="J12" s="337"/>
      <c r="K12" s="337"/>
      <c r="L12" s="337"/>
      <c r="M12" s="337"/>
      <c r="N12" s="337"/>
      <c r="O12" s="337"/>
      <c r="P12" s="337"/>
      <c r="Q12" s="337"/>
      <c r="R12" s="337"/>
      <c r="S12" s="337"/>
      <c r="T12" s="10"/>
      <c r="U12" s="10"/>
      <c r="V12" s="10"/>
      <c r="W12" s="10"/>
      <c r="X12" s="10"/>
      <c r="Y12" s="10"/>
      <c r="Z12" s="10"/>
      <c r="AA12" s="10"/>
      <c r="AB12" s="10"/>
    </row>
    <row r="13" spans="1:28" s="8"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4"/>
      <c r="U13" s="4"/>
      <c r="V13" s="4"/>
      <c r="W13" s="4"/>
      <c r="X13" s="4"/>
      <c r="Y13" s="4"/>
      <c r="Z13" s="4"/>
      <c r="AA13" s="4"/>
      <c r="AB13" s="4"/>
    </row>
    <row r="14" spans="1:28" s="3" customFormat="1" ht="12" x14ac:dyDescent="0.2">
      <c r="A14" s="343" t="str">
        <f>'1. паспорт местоположение'!A9:C9</f>
        <v xml:space="preserve">Акционерное общество "Западная энергетическая компания" </v>
      </c>
      <c r="B14" s="343"/>
      <c r="C14" s="343"/>
      <c r="D14" s="343"/>
      <c r="E14" s="343"/>
      <c r="F14" s="343"/>
      <c r="G14" s="343"/>
      <c r="H14" s="343"/>
      <c r="I14" s="343"/>
      <c r="J14" s="343"/>
      <c r="K14" s="343"/>
      <c r="L14" s="343"/>
      <c r="M14" s="343"/>
      <c r="N14" s="343"/>
      <c r="O14" s="343"/>
      <c r="P14" s="343"/>
      <c r="Q14" s="343"/>
      <c r="R14" s="343"/>
      <c r="S14" s="343"/>
      <c r="T14" s="7"/>
      <c r="U14" s="7"/>
      <c r="V14" s="7"/>
      <c r="W14" s="7"/>
      <c r="X14" s="7"/>
      <c r="Y14" s="7"/>
      <c r="Z14" s="7"/>
      <c r="AA14" s="7"/>
      <c r="AB14" s="7"/>
    </row>
    <row r="15" spans="1:28" s="3" customFormat="1" ht="15" customHeight="1" x14ac:dyDescent="0.2">
      <c r="A15" s="344" t="str">
        <f>'1. паспорт местоположение'!A15:C15</f>
        <v xml:space="preserve">Создание единого диспетчерского пункта, модернизация ТП, РП в количестве 50 шт.  с установкой устройств телемеханики </v>
      </c>
      <c r="B15" s="337"/>
      <c r="C15" s="337"/>
      <c r="D15" s="337"/>
      <c r="E15" s="337"/>
      <c r="F15" s="337"/>
      <c r="G15" s="337"/>
      <c r="H15" s="337"/>
      <c r="I15" s="337"/>
      <c r="J15" s="337"/>
      <c r="K15" s="337"/>
      <c r="L15" s="337"/>
      <c r="M15" s="337"/>
      <c r="N15" s="337"/>
      <c r="O15" s="337"/>
      <c r="P15" s="337"/>
      <c r="Q15" s="337"/>
      <c r="R15" s="337"/>
      <c r="S15" s="337"/>
      <c r="T15" s="5"/>
      <c r="U15" s="5"/>
      <c r="V15" s="5"/>
      <c r="W15" s="5"/>
      <c r="X15" s="5"/>
      <c r="Y15" s="5"/>
      <c r="Z15" s="5"/>
      <c r="AA15" s="5"/>
      <c r="AB15" s="5"/>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38" t="s">
        <v>411</v>
      </c>
      <c r="B17" s="338"/>
      <c r="C17" s="338"/>
      <c r="D17" s="338"/>
      <c r="E17" s="338"/>
      <c r="F17" s="338"/>
      <c r="G17" s="338"/>
      <c r="H17" s="338"/>
      <c r="I17" s="338"/>
      <c r="J17" s="338"/>
      <c r="K17" s="338"/>
      <c r="L17" s="338"/>
      <c r="M17" s="338"/>
      <c r="N17" s="338"/>
      <c r="O17" s="338"/>
      <c r="P17" s="338"/>
      <c r="Q17" s="338"/>
      <c r="R17" s="338"/>
      <c r="S17" s="338"/>
      <c r="T17" s="6"/>
      <c r="U17" s="6"/>
      <c r="V17" s="6"/>
      <c r="W17" s="6"/>
      <c r="X17" s="6"/>
      <c r="Y17" s="6"/>
      <c r="Z17" s="6"/>
      <c r="AA17" s="6"/>
      <c r="AB17" s="6"/>
    </row>
    <row r="18" spans="1:28"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4"/>
      <c r="U18" s="4"/>
      <c r="V18" s="4"/>
      <c r="W18" s="4"/>
      <c r="X18" s="4"/>
      <c r="Y18" s="4"/>
    </row>
    <row r="19" spans="1:28" s="3" customFormat="1" ht="54" customHeight="1" x14ac:dyDescent="0.2">
      <c r="A19" s="347" t="s">
        <v>2</v>
      </c>
      <c r="B19" s="347" t="s">
        <v>93</v>
      </c>
      <c r="C19" s="348" t="s">
        <v>306</v>
      </c>
      <c r="D19" s="347" t="s">
        <v>305</v>
      </c>
      <c r="E19" s="347" t="s">
        <v>92</v>
      </c>
      <c r="F19" s="347" t="s">
        <v>91</v>
      </c>
      <c r="G19" s="347" t="s">
        <v>301</v>
      </c>
      <c r="H19" s="347" t="s">
        <v>90</v>
      </c>
      <c r="I19" s="347" t="s">
        <v>89</v>
      </c>
      <c r="J19" s="347" t="s">
        <v>88</v>
      </c>
      <c r="K19" s="347" t="s">
        <v>87</v>
      </c>
      <c r="L19" s="347" t="s">
        <v>86</v>
      </c>
      <c r="M19" s="347" t="s">
        <v>85</v>
      </c>
      <c r="N19" s="347" t="s">
        <v>84</v>
      </c>
      <c r="O19" s="347" t="s">
        <v>83</v>
      </c>
      <c r="P19" s="347" t="s">
        <v>82</v>
      </c>
      <c r="Q19" s="347" t="s">
        <v>304</v>
      </c>
      <c r="R19" s="347"/>
      <c r="S19" s="350" t="s">
        <v>405</v>
      </c>
      <c r="T19" s="4"/>
      <c r="U19" s="4"/>
      <c r="V19" s="4"/>
      <c r="W19" s="4"/>
      <c r="X19" s="4"/>
      <c r="Y19" s="4"/>
    </row>
    <row r="20" spans="1:28" s="3" customFormat="1" ht="180.75" customHeight="1" x14ac:dyDescent="0.2">
      <c r="A20" s="347"/>
      <c r="B20" s="347"/>
      <c r="C20" s="349"/>
      <c r="D20" s="347"/>
      <c r="E20" s="347"/>
      <c r="F20" s="347"/>
      <c r="G20" s="347"/>
      <c r="H20" s="347"/>
      <c r="I20" s="347"/>
      <c r="J20" s="347"/>
      <c r="K20" s="347"/>
      <c r="L20" s="347"/>
      <c r="M20" s="347"/>
      <c r="N20" s="347"/>
      <c r="O20" s="347"/>
      <c r="P20" s="347"/>
      <c r="Q20" s="25" t="s">
        <v>302</v>
      </c>
      <c r="R20" s="26" t="s">
        <v>303</v>
      </c>
      <c r="S20" s="350"/>
      <c r="T20" s="4"/>
      <c r="U20" s="4"/>
      <c r="V20" s="4"/>
      <c r="W20" s="4"/>
      <c r="X20" s="4"/>
      <c r="Y20" s="4"/>
    </row>
    <row r="21" spans="1:28" s="3" customFormat="1" ht="18.75" x14ac:dyDescent="0.2">
      <c r="A21" s="25">
        <v>1</v>
      </c>
      <c r="B21" s="28">
        <v>2</v>
      </c>
      <c r="C21" s="25">
        <v>3</v>
      </c>
      <c r="D21" s="28">
        <v>4</v>
      </c>
      <c r="E21" s="25">
        <v>5</v>
      </c>
      <c r="F21" s="28">
        <v>6</v>
      </c>
      <c r="G21" s="25">
        <v>7</v>
      </c>
      <c r="H21" s="28">
        <v>8</v>
      </c>
      <c r="I21" s="25">
        <v>9</v>
      </c>
      <c r="J21" s="28">
        <v>10</v>
      </c>
      <c r="K21" s="25">
        <v>11</v>
      </c>
      <c r="L21" s="28">
        <v>12</v>
      </c>
      <c r="M21" s="25">
        <v>13</v>
      </c>
      <c r="N21" s="28">
        <v>14</v>
      </c>
      <c r="O21" s="25">
        <v>15</v>
      </c>
      <c r="P21" s="28">
        <v>16</v>
      </c>
      <c r="Q21" s="25">
        <v>17</v>
      </c>
      <c r="R21" s="28">
        <v>18</v>
      </c>
      <c r="S21" s="25">
        <v>19</v>
      </c>
      <c r="T21" s="4"/>
      <c r="U21" s="4"/>
      <c r="V21" s="4"/>
      <c r="W21" s="4"/>
      <c r="X21" s="4"/>
      <c r="Y21" s="4"/>
    </row>
    <row r="22" spans="1:28" s="3" customFormat="1" ht="18.75" x14ac:dyDescent="0.2">
      <c r="A22" s="86">
        <v>1</v>
      </c>
      <c r="B22" s="92"/>
      <c r="C22" s="86"/>
      <c r="D22" s="91"/>
      <c r="E22" s="92"/>
      <c r="F22" s="91"/>
      <c r="G22" s="92"/>
      <c r="H22" s="91"/>
      <c r="I22" s="92"/>
      <c r="J22" s="91"/>
      <c r="K22" s="92"/>
      <c r="L22" s="91"/>
      <c r="M22" s="92"/>
      <c r="N22" s="91"/>
      <c r="O22" s="92"/>
      <c r="P22" s="91"/>
      <c r="Q22" s="95"/>
      <c r="R22" s="93"/>
      <c r="S22" s="94"/>
      <c r="W22" s="4"/>
      <c r="X22" s="4"/>
      <c r="Y22" s="4"/>
    </row>
    <row r="23" spans="1:28" ht="20.25" customHeight="1" x14ac:dyDescent="0.25">
      <c r="A23" s="43"/>
      <c r="B23" s="28" t="s">
        <v>299</v>
      </c>
      <c r="C23" s="28"/>
      <c r="D23" s="28"/>
      <c r="E23" s="43" t="s">
        <v>300</v>
      </c>
      <c r="F23" s="43" t="s">
        <v>300</v>
      </c>
      <c r="G23" s="43" t="s">
        <v>300</v>
      </c>
      <c r="H23" s="85">
        <f>H22</f>
        <v>0</v>
      </c>
      <c r="I23" s="43"/>
      <c r="J23" s="85">
        <f>J22</f>
        <v>0</v>
      </c>
      <c r="K23" s="43"/>
      <c r="L23" s="43"/>
      <c r="M23" s="43"/>
      <c r="N23" s="43"/>
      <c r="O23" s="43"/>
      <c r="P23" s="43"/>
      <c r="Q23" s="44"/>
      <c r="R23" s="2"/>
      <c r="S23" s="85">
        <f>S22</f>
        <v>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K45" sqref="K45"/>
    </sheetView>
  </sheetViews>
  <sheetFormatPr defaultColWidth="10.7109375" defaultRowHeight="15.75" x14ac:dyDescent="0.25"/>
  <cols>
    <col min="1" max="1" width="9.42578125" style="29" customWidth="1"/>
    <col min="2" max="2" width="8.7109375" style="29" customWidth="1"/>
    <col min="3" max="3" width="12.7109375" style="29" customWidth="1"/>
    <col min="4" max="4" width="17.7109375" style="29" customWidth="1"/>
    <col min="5" max="5" width="11.140625" style="29" customWidth="1"/>
    <col min="6" max="6" width="11" style="29" customWidth="1"/>
    <col min="7" max="7" width="8.7109375" style="29" customWidth="1"/>
    <col min="8" max="8" width="10.2851562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24"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36" t="str">
        <f>'1. паспорт местоположение'!A5:C5</f>
        <v>Год раскрытия информации: 2024 год</v>
      </c>
      <c r="B6" s="336"/>
      <c r="C6" s="336"/>
      <c r="D6" s="336"/>
      <c r="E6" s="336"/>
      <c r="F6" s="336"/>
      <c r="G6" s="336"/>
      <c r="H6" s="336"/>
      <c r="I6" s="336"/>
      <c r="J6" s="336"/>
      <c r="K6" s="336"/>
      <c r="L6" s="336"/>
      <c r="M6" s="336"/>
      <c r="N6" s="336"/>
      <c r="O6" s="336"/>
      <c r="P6" s="336"/>
      <c r="Q6" s="336"/>
      <c r="R6" s="336"/>
      <c r="S6" s="336"/>
      <c r="T6" s="336"/>
    </row>
    <row r="7" spans="1:20" s="8" customFormat="1" x14ac:dyDescent="0.2">
      <c r="A7" s="13"/>
    </row>
    <row r="8" spans="1:20" s="8" customFormat="1" ht="18.75" x14ac:dyDescent="0.2">
      <c r="A8" s="340" t="s">
        <v>6</v>
      </c>
      <c r="B8" s="340"/>
      <c r="C8" s="340"/>
      <c r="D8" s="340"/>
      <c r="E8" s="340"/>
      <c r="F8" s="340"/>
      <c r="G8" s="340"/>
      <c r="H8" s="340"/>
      <c r="I8" s="340"/>
      <c r="J8" s="340"/>
      <c r="K8" s="340"/>
      <c r="L8" s="340"/>
      <c r="M8" s="340"/>
      <c r="N8" s="340"/>
      <c r="O8" s="340"/>
      <c r="P8" s="340"/>
      <c r="Q8" s="340"/>
      <c r="R8" s="340"/>
      <c r="S8" s="340"/>
      <c r="T8" s="340"/>
    </row>
    <row r="9" spans="1:20" s="8"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8" customFormat="1" ht="18.75" customHeight="1" x14ac:dyDescent="0.2">
      <c r="A10" s="343" t="str">
        <f>'1. паспорт местоположение'!A9:C9</f>
        <v xml:space="preserve">Акционерное общество "Западная энергетическая компания" </v>
      </c>
      <c r="B10" s="343"/>
      <c r="C10" s="343"/>
      <c r="D10" s="343"/>
      <c r="E10" s="343"/>
      <c r="F10" s="343"/>
      <c r="G10" s="343"/>
      <c r="H10" s="343"/>
      <c r="I10" s="343"/>
      <c r="J10" s="343"/>
      <c r="K10" s="343"/>
      <c r="L10" s="343"/>
      <c r="M10" s="343"/>
      <c r="N10" s="343"/>
      <c r="O10" s="343"/>
      <c r="P10" s="343"/>
      <c r="Q10" s="343"/>
      <c r="R10" s="343"/>
      <c r="S10" s="343"/>
      <c r="T10" s="343"/>
    </row>
    <row r="11" spans="1:20" s="8" customFormat="1" ht="18.75" customHeight="1" x14ac:dyDescent="0.2">
      <c r="A11" s="337" t="s">
        <v>5</v>
      </c>
      <c r="B11" s="337"/>
      <c r="C11" s="337"/>
      <c r="D11" s="337"/>
      <c r="E11" s="337"/>
      <c r="F11" s="337"/>
      <c r="G11" s="337"/>
      <c r="H11" s="337"/>
      <c r="I11" s="337"/>
      <c r="J11" s="337"/>
      <c r="K11" s="337"/>
      <c r="L11" s="337"/>
      <c r="M11" s="337"/>
      <c r="N11" s="337"/>
      <c r="O11" s="337"/>
      <c r="P11" s="337"/>
      <c r="Q11" s="337"/>
      <c r="R11" s="337"/>
      <c r="S11" s="337"/>
      <c r="T11" s="337"/>
    </row>
    <row r="12" spans="1:20" s="8"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8" customFormat="1" ht="18.75" customHeight="1" x14ac:dyDescent="0.2">
      <c r="A13" s="343" t="str">
        <f>'1. паспорт местоположение'!A12:C12</f>
        <v>O 24-30</v>
      </c>
      <c r="B13" s="343"/>
      <c r="C13" s="343"/>
      <c r="D13" s="343"/>
      <c r="E13" s="343"/>
      <c r="F13" s="343"/>
      <c r="G13" s="343"/>
      <c r="H13" s="343"/>
      <c r="I13" s="343"/>
      <c r="J13" s="343"/>
      <c r="K13" s="343"/>
      <c r="L13" s="343"/>
      <c r="M13" s="343"/>
      <c r="N13" s="343"/>
      <c r="O13" s="343"/>
      <c r="P13" s="343"/>
      <c r="Q13" s="343"/>
      <c r="R13" s="343"/>
      <c r="S13" s="343"/>
      <c r="T13" s="343"/>
    </row>
    <row r="14" spans="1:20" s="8" customFormat="1" ht="18.75" customHeight="1" x14ac:dyDescent="0.2">
      <c r="A14" s="337" t="s">
        <v>4</v>
      </c>
      <c r="B14" s="337"/>
      <c r="C14" s="337"/>
      <c r="D14" s="337"/>
      <c r="E14" s="337"/>
      <c r="F14" s="337"/>
      <c r="G14" s="337"/>
      <c r="H14" s="337"/>
      <c r="I14" s="337"/>
      <c r="J14" s="337"/>
      <c r="K14" s="337"/>
      <c r="L14" s="337"/>
      <c r="M14" s="337"/>
      <c r="N14" s="337"/>
      <c r="O14" s="337"/>
      <c r="P14" s="337"/>
      <c r="Q14" s="337"/>
      <c r="R14" s="337"/>
      <c r="S14" s="337"/>
      <c r="T14" s="337"/>
    </row>
    <row r="15" spans="1:20" s="8"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3" customFormat="1" ht="12" x14ac:dyDescent="0.2">
      <c r="A16" s="343" t="str">
        <f>'1. паспорт местоположение'!A15</f>
        <v xml:space="preserve">Создание единого диспетчерского пункта, модернизация ТП, РП в количестве 50 шт.  с установкой устройств телемеханики </v>
      </c>
      <c r="B16" s="343"/>
      <c r="C16" s="343"/>
      <c r="D16" s="343"/>
      <c r="E16" s="343"/>
      <c r="F16" s="343"/>
      <c r="G16" s="343"/>
      <c r="H16" s="343"/>
      <c r="I16" s="343"/>
      <c r="J16" s="343"/>
      <c r="K16" s="343"/>
      <c r="L16" s="343"/>
      <c r="M16" s="343"/>
      <c r="N16" s="343"/>
      <c r="O16" s="343"/>
      <c r="P16" s="343"/>
      <c r="Q16" s="343"/>
      <c r="R16" s="343"/>
      <c r="S16" s="343"/>
      <c r="T16" s="343"/>
    </row>
    <row r="17" spans="1:113" s="3" customFormat="1" ht="15" customHeight="1" x14ac:dyDescent="0.2">
      <c r="A17" s="337" t="s">
        <v>3</v>
      </c>
      <c r="B17" s="337"/>
      <c r="C17" s="337"/>
      <c r="D17" s="337"/>
      <c r="E17" s="337"/>
      <c r="F17" s="337"/>
      <c r="G17" s="337"/>
      <c r="H17" s="337"/>
      <c r="I17" s="337"/>
      <c r="J17" s="337"/>
      <c r="K17" s="337"/>
      <c r="L17" s="337"/>
      <c r="M17" s="337"/>
      <c r="N17" s="337"/>
      <c r="O17" s="337"/>
      <c r="P17" s="337"/>
      <c r="Q17" s="337"/>
      <c r="R17" s="337"/>
      <c r="S17" s="337"/>
      <c r="T17" s="337"/>
    </row>
    <row r="18" spans="1:113"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3" customFormat="1" ht="15" customHeight="1" x14ac:dyDescent="0.2">
      <c r="A19" s="339" t="s">
        <v>416</v>
      </c>
      <c r="B19" s="339"/>
      <c r="C19" s="339"/>
      <c r="D19" s="339"/>
      <c r="E19" s="339"/>
      <c r="F19" s="339"/>
      <c r="G19" s="339"/>
      <c r="H19" s="339"/>
      <c r="I19" s="339"/>
      <c r="J19" s="339"/>
      <c r="K19" s="339"/>
      <c r="L19" s="339"/>
      <c r="M19" s="339"/>
      <c r="N19" s="339"/>
      <c r="O19" s="339"/>
      <c r="P19" s="339"/>
      <c r="Q19" s="339"/>
      <c r="R19" s="339"/>
      <c r="S19" s="339"/>
      <c r="T19" s="339"/>
    </row>
    <row r="20" spans="1:113" s="30" customFormat="1" ht="21" customHeight="1" x14ac:dyDescent="0.25">
      <c r="A20" s="354"/>
      <c r="B20" s="354"/>
      <c r="C20" s="354"/>
      <c r="D20" s="354"/>
      <c r="E20" s="354"/>
      <c r="F20" s="354"/>
      <c r="G20" s="354"/>
      <c r="H20" s="354"/>
      <c r="I20" s="354"/>
      <c r="J20" s="354"/>
      <c r="K20" s="354"/>
      <c r="L20" s="354"/>
      <c r="M20" s="354"/>
      <c r="N20" s="354"/>
      <c r="O20" s="354"/>
      <c r="P20" s="354"/>
      <c r="Q20" s="354"/>
      <c r="R20" s="354"/>
      <c r="S20" s="354"/>
      <c r="T20" s="354"/>
    </row>
    <row r="21" spans="1:113" ht="46.5" customHeight="1" x14ac:dyDescent="0.25">
      <c r="A21" s="355" t="s">
        <v>2</v>
      </c>
      <c r="B21" s="358" t="s">
        <v>218</v>
      </c>
      <c r="C21" s="359"/>
      <c r="D21" s="362" t="s">
        <v>115</v>
      </c>
      <c r="E21" s="358" t="s">
        <v>445</v>
      </c>
      <c r="F21" s="359"/>
      <c r="G21" s="358" t="s">
        <v>237</v>
      </c>
      <c r="H21" s="359"/>
      <c r="I21" s="358" t="s">
        <v>114</v>
      </c>
      <c r="J21" s="359"/>
      <c r="K21" s="362" t="s">
        <v>113</v>
      </c>
      <c r="L21" s="358" t="s">
        <v>112</v>
      </c>
      <c r="M21" s="359"/>
      <c r="N21" s="358" t="s">
        <v>441</v>
      </c>
      <c r="O21" s="359"/>
      <c r="P21" s="362" t="s">
        <v>111</v>
      </c>
      <c r="Q21" s="351" t="s">
        <v>110</v>
      </c>
      <c r="R21" s="352"/>
      <c r="S21" s="351" t="s">
        <v>109</v>
      </c>
      <c r="T21" s="353"/>
    </row>
    <row r="22" spans="1:113" ht="204.75" customHeight="1" x14ac:dyDescent="0.25">
      <c r="A22" s="356"/>
      <c r="B22" s="360"/>
      <c r="C22" s="361"/>
      <c r="D22" s="365"/>
      <c r="E22" s="360"/>
      <c r="F22" s="361"/>
      <c r="G22" s="360"/>
      <c r="H22" s="361"/>
      <c r="I22" s="360"/>
      <c r="J22" s="361"/>
      <c r="K22" s="363"/>
      <c r="L22" s="360"/>
      <c r="M22" s="361"/>
      <c r="N22" s="360"/>
      <c r="O22" s="361"/>
      <c r="P22" s="363"/>
      <c r="Q22" s="139" t="s">
        <v>108</v>
      </c>
      <c r="R22" s="139" t="s">
        <v>415</v>
      </c>
      <c r="S22" s="139" t="s">
        <v>107</v>
      </c>
      <c r="T22" s="139" t="s">
        <v>106</v>
      </c>
    </row>
    <row r="23" spans="1:113" ht="51.75" customHeight="1" x14ac:dyDescent="0.25">
      <c r="A23" s="357"/>
      <c r="B23" s="139" t="s">
        <v>104</v>
      </c>
      <c r="C23" s="139" t="s">
        <v>105</v>
      </c>
      <c r="D23" s="363"/>
      <c r="E23" s="139" t="s">
        <v>104</v>
      </c>
      <c r="F23" s="139" t="s">
        <v>105</v>
      </c>
      <c r="G23" s="139" t="s">
        <v>104</v>
      </c>
      <c r="H23" s="139" t="s">
        <v>105</v>
      </c>
      <c r="I23" s="139" t="s">
        <v>104</v>
      </c>
      <c r="J23" s="139" t="s">
        <v>105</v>
      </c>
      <c r="K23" s="139" t="s">
        <v>104</v>
      </c>
      <c r="L23" s="139" t="s">
        <v>104</v>
      </c>
      <c r="M23" s="139" t="s">
        <v>105</v>
      </c>
      <c r="N23" s="139" t="s">
        <v>104</v>
      </c>
      <c r="O23" s="139" t="s">
        <v>105</v>
      </c>
      <c r="P23" s="127" t="s">
        <v>104</v>
      </c>
      <c r="Q23" s="139" t="s">
        <v>104</v>
      </c>
      <c r="R23" s="139" t="s">
        <v>104</v>
      </c>
      <c r="S23" s="139" t="s">
        <v>104</v>
      </c>
      <c r="T23" s="140" t="s">
        <v>104</v>
      </c>
    </row>
    <row r="24" spans="1:113" x14ac:dyDescent="0.25">
      <c r="A24" s="141">
        <v>1</v>
      </c>
      <c r="B24" s="141">
        <v>2</v>
      </c>
      <c r="C24" s="141">
        <v>3</v>
      </c>
      <c r="D24" s="141">
        <v>4</v>
      </c>
      <c r="E24" s="141">
        <v>5</v>
      </c>
      <c r="F24" s="141">
        <v>6</v>
      </c>
      <c r="G24" s="141">
        <v>7</v>
      </c>
      <c r="H24" s="141">
        <v>8</v>
      </c>
      <c r="I24" s="141">
        <v>9</v>
      </c>
      <c r="J24" s="141">
        <v>10</v>
      </c>
      <c r="K24" s="141">
        <v>11</v>
      </c>
      <c r="L24" s="141">
        <v>12</v>
      </c>
      <c r="M24" s="141">
        <v>13</v>
      </c>
      <c r="N24" s="141">
        <v>14</v>
      </c>
      <c r="O24" s="141">
        <v>15</v>
      </c>
      <c r="P24" s="141">
        <v>16</v>
      </c>
      <c r="Q24" s="141">
        <v>17</v>
      </c>
      <c r="R24" s="141">
        <v>18</v>
      </c>
      <c r="S24" s="141">
        <v>19</v>
      </c>
      <c r="T24" s="142">
        <v>20</v>
      </c>
    </row>
    <row r="25" spans="1:113" s="105" customFormat="1" x14ac:dyDescent="0.25">
      <c r="A25" s="143"/>
      <c r="B25" s="144"/>
      <c r="C25" s="144"/>
      <c r="D25" s="145"/>
      <c r="E25" s="146"/>
      <c r="F25" s="146"/>
      <c r="G25" s="145"/>
      <c r="H25" s="145"/>
      <c r="I25" s="145"/>
      <c r="J25" s="147"/>
      <c r="K25" s="147"/>
      <c r="L25" s="147"/>
      <c r="M25" s="143"/>
      <c r="N25" s="143"/>
      <c r="O25" s="143"/>
      <c r="P25" s="148"/>
      <c r="Q25" s="149"/>
      <c r="R25" s="150"/>
      <c r="S25" s="150"/>
      <c r="T25" s="151"/>
    </row>
    <row r="26" spans="1:113" ht="18.75" x14ac:dyDescent="0.25">
      <c r="A26" s="143"/>
      <c r="B26" s="144"/>
      <c r="C26" s="144"/>
      <c r="D26" s="152"/>
      <c r="E26" s="146"/>
      <c r="F26" s="153"/>
      <c r="G26" s="154"/>
      <c r="H26" s="154"/>
      <c r="I26" s="145"/>
      <c r="J26" s="147"/>
      <c r="K26" s="147"/>
      <c r="L26" s="147"/>
      <c r="M26" s="143"/>
      <c r="N26" s="155"/>
      <c r="O26" s="155"/>
      <c r="P26" s="148"/>
      <c r="Q26" s="149"/>
      <c r="R26" s="150"/>
      <c r="S26" s="150"/>
      <c r="T26" s="151"/>
    </row>
    <row r="27" spans="1:113" s="33" customFormat="1" ht="18.75" x14ac:dyDescent="0.2">
      <c r="A27" s="155"/>
      <c r="B27" s="144"/>
      <c r="C27" s="144"/>
      <c r="D27" s="156"/>
      <c r="E27" s="157"/>
      <c r="F27" s="153"/>
      <c r="G27" s="155"/>
      <c r="H27" s="155"/>
      <c r="I27" s="155"/>
      <c r="J27" s="155"/>
      <c r="K27" s="155"/>
      <c r="L27" s="147"/>
      <c r="M27" s="155"/>
      <c r="N27" s="155"/>
      <c r="O27" s="155"/>
      <c r="P27" s="148"/>
      <c r="Q27" s="149"/>
      <c r="R27" s="150"/>
      <c r="S27" s="150"/>
      <c r="T27" s="151"/>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364" t="s">
        <v>451</v>
      </c>
      <c r="C29" s="364"/>
      <c r="D29" s="364"/>
      <c r="E29" s="364"/>
      <c r="F29" s="364"/>
      <c r="G29" s="364"/>
      <c r="H29" s="364"/>
      <c r="I29" s="364"/>
      <c r="J29" s="364"/>
      <c r="K29" s="364"/>
      <c r="L29" s="364"/>
      <c r="M29" s="364"/>
      <c r="N29" s="364"/>
      <c r="O29" s="364"/>
      <c r="P29" s="364"/>
      <c r="Q29" s="364"/>
      <c r="R29" s="364"/>
    </row>
    <row r="31" spans="1:113" x14ac:dyDescent="0.25">
      <c r="B31" s="31" t="s">
        <v>414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zoomScale="70" zoomScaleSheetLayoutView="70" workbookViewId="0">
      <selection activeCell="G29" sqref="G29"/>
    </sheetView>
  </sheetViews>
  <sheetFormatPr defaultColWidth="10.7109375" defaultRowHeight="15.75" x14ac:dyDescent="0.25"/>
  <cols>
    <col min="1" max="1" width="10.7109375" style="29"/>
    <col min="2" max="2" width="19.42578125" style="29" customWidth="1"/>
    <col min="3" max="3" width="20" style="29" customWidth="1"/>
    <col min="4" max="4" width="13.85546875" style="29" customWidth="1"/>
    <col min="5" max="5" width="14.42578125" style="29" customWidth="1"/>
    <col min="6" max="6" width="8.7109375" style="29" customWidth="1"/>
    <col min="7" max="7" width="7.28515625" style="29" bestFit="1" customWidth="1"/>
    <col min="8" max="8" width="8.7109375" style="29" customWidth="1"/>
    <col min="9" max="9" width="7.28515625" style="29" bestFit="1" customWidth="1"/>
    <col min="10" max="10" width="20.140625" style="29" customWidth="1"/>
    <col min="11" max="11" width="10.42578125" style="29" customWidth="1"/>
    <col min="12" max="12" width="8.85546875" style="29" customWidth="1"/>
    <col min="13" max="13" width="15.85546875" style="29" customWidth="1"/>
    <col min="14" max="14" width="21.42578125" style="29" customWidth="1"/>
    <col min="15" max="15" width="9.28515625" style="29" customWidth="1"/>
    <col min="16" max="16" width="9.855468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11.85546875" style="29" bestFit="1" customWidth="1"/>
    <col min="24" max="24" width="24.42578125" style="29" customWidth="1"/>
    <col min="25" max="25" width="15.28515625" style="29" customWidth="1"/>
    <col min="26" max="26" width="23.140625" style="29" customWidth="1"/>
    <col min="27" max="27" width="24"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18.75" x14ac:dyDescent="0.25">
      <c r="AA1" s="24" t="s">
        <v>65</v>
      </c>
    </row>
    <row r="2" spans="1:27" s="8" customFormat="1" ht="18.75" x14ac:dyDescent="0.3">
      <c r="E2" s="14"/>
      <c r="AA2" s="12" t="s">
        <v>7</v>
      </c>
    </row>
    <row r="3" spans="1:27" s="8" customFormat="1" ht="18.75" x14ac:dyDescent="0.3">
      <c r="E3" s="14"/>
      <c r="AA3" s="12" t="s">
        <v>64</v>
      </c>
    </row>
    <row r="4" spans="1:27" s="8" customFormat="1" x14ac:dyDescent="0.2">
      <c r="E4" s="13"/>
    </row>
    <row r="5" spans="1:27" s="8" customFormat="1" x14ac:dyDescent="0.2">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row>
    <row r="6" spans="1:27" s="8" customFormat="1" x14ac:dyDescent="0.2">
      <c r="A6" s="69"/>
      <c r="B6" s="69"/>
      <c r="C6" s="69"/>
      <c r="D6" s="69"/>
      <c r="E6" s="69"/>
      <c r="F6" s="69"/>
      <c r="G6" s="69"/>
      <c r="H6" s="69"/>
      <c r="I6" s="69"/>
      <c r="J6" s="69"/>
      <c r="K6" s="69"/>
      <c r="L6" s="69"/>
      <c r="M6" s="69"/>
      <c r="N6" s="69"/>
      <c r="O6" s="69"/>
      <c r="P6" s="69"/>
      <c r="Q6" s="69"/>
      <c r="R6" s="69"/>
      <c r="S6" s="69"/>
      <c r="T6" s="69"/>
    </row>
    <row r="7" spans="1:27" s="8" customFormat="1" ht="18.75" x14ac:dyDescent="0.2">
      <c r="E7" s="340" t="s">
        <v>6</v>
      </c>
      <c r="F7" s="340"/>
      <c r="G7" s="340"/>
      <c r="H7" s="340"/>
      <c r="I7" s="340"/>
      <c r="J7" s="340"/>
      <c r="K7" s="340"/>
      <c r="L7" s="340"/>
      <c r="M7" s="340"/>
      <c r="N7" s="340"/>
      <c r="O7" s="340"/>
      <c r="P7" s="340"/>
      <c r="Q7" s="340"/>
      <c r="R7" s="340"/>
      <c r="S7" s="340"/>
      <c r="T7" s="340"/>
      <c r="U7" s="340"/>
      <c r="V7" s="340"/>
      <c r="W7" s="340"/>
      <c r="X7" s="340"/>
      <c r="Y7" s="34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5" x14ac:dyDescent="0.2">
      <c r="E9" s="367" t="str">
        <f>'1. паспорт местоположение'!A9</f>
        <v xml:space="preserve">Акционерное общество "Западная энергетическая компания" </v>
      </c>
      <c r="F9" s="367"/>
      <c r="G9" s="367"/>
      <c r="H9" s="367"/>
      <c r="I9" s="367"/>
      <c r="J9" s="367"/>
      <c r="K9" s="367"/>
      <c r="L9" s="367"/>
      <c r="M9" s="367"/>
      <c r="N9" s="367"/>
      <c r="O9" s="367"/>
      <c r="P9" s="367"/>
      <c r="Q9" s="367"/>
      <c r="R9" s="367"/>
      <c r="S9" s="367"/>
      <c r="T9" s="367"/>
      <c r="U9" s="367"/>
      <c r="V9" s="367"/>
      <c r="W9" s="367"/>
      <c r="X9" s="367"/>
      <c r="Y9" s="367"/>
    </row>
    <row r="10" spans="1:27" s="8" customFormat="1" x14ac:dyDescent="0.2">
      <c r="E10" s="337" t="s">
        <v>5</v>
      </c>
      <c r="F10" s="337"/>
      <c r="G10" s="337"/>
      <c r="H10" s="337"/>
      <c r="I10" s="337"/>
      <c r="J10" s="337"/>
      <c r="K10" s="337"/>
      <c r="L10" s="337"/>
      <c r="M10" s="337"/>
      <c r="N10" s="337"/>
      <c r="O10" s="337"/>
      <c r="P10" s="337"/>
      <c r="Q10" s="337"/>
      <c r="R10" s="337"/>
      <c r="S10" s="337"/>
      <c r="T10" s="337"/>
      <c r="U10" s="337"/>
      <c r="V10" s="337"/>
      <c r="W10" s="337"/>
      <c r="X10" s="337"/>
      <c r="Y10" s="33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5" x14ac:dyDescent="0.2">
      <c r="E12" s="367" t="str">
        <f>'1. паспорт местоположение'!A12</f>
        <v>O 24-30</v>
      </c>
      <c r="F12" s="367"/>
      <c r="G12" s="367"/>
      <c r="H12" s="367"/>
      <c r="I12" s="367"/>
      <c r="J12" s="367"/>
      <c r="K12" s="367"/>
      <c r="L12" s="367"/>
      <c r="M12" s="367"/>
      <c r="N12" s="367"/>
      <c r="O12" s="367"/>
      <c r="P12" s="367"/>
      <c r="Q12" s="367"/>
      <c r="R12" s="367"/>
      <c r="S12" s="367"/>
      <c r="T12" s="367"/>
      <c r="U12" s="367"/>
      <c r="V12" s="367"/>
      <c r="W12" s="367"/>
      <c r="X12" s="367"/>
      <c r="Y12" s="367"/>
    </row>
    <row r="13" spans="1:27" s="8" customFormat="1" x14ac:dyDescent="0.2">
      <c r="E13" s="337" t="s">
        <v>4</v>
      </c>
      <c r="F13" s="337"/>
      <c r="G13" s="337"/>
      <c r="H13" s="337"/>
      <c r="I13" s="337"/>
      <c r="J13" s="337"/>
      <c r="K13" s="337"/>
      <c r="L13" s="337"/>
      <c r="M13" s="337"/>
      <c r="N13" s="337"/>
      <c r="O13" s="337"/>
      <c r="P13" s="337"/>
      <c r="Q13" s="337"/>
      <c r="R13" s="337"/>
      <c r="S13" s="337"/>
      <c r="T13" s="337"/>
      <c r="U13" s="337"/>
      <c r="V13" s="337"/>
      <c r="W13" s="337"/>
      <c r="X13" s="337"/>
      <c r="Y13" s="337"/>
    </row>
    <row r="14" spans="1:27" s="8" customFormat="1" ht="18.75" x14ac:dyDescent="0.2">
      <c r="E14" s="4"/>
      <c r="F14" s="4"/>
      <c r="G14" s="4"/>
      <c r="H14" s="4"/>
      <c r="I14" s="4"/>
      <c r="J14" s="4"/>
      <c r="K14" s="4"/>
      <c r="L14" s="4"/>
      <c r="M14" s="4"/>
      <c r="N14" s="4"/>
      <c r="O14" s="4"/>
      <c r="P14" s="4"/>
      <c r="Q14" s="4"/>
      <c r="R14" s="4"/>
      <c r="S14" s="4"/>
      <c r="T14" s="4"/>
      <c r="U14" s="4"/>
      <c r="V14" s="4"/>
      <c r="W14" s="4"/>
    </row>
    <row r="15" spans="1:27" s="3" customFormat="1" ht="72" customHeight="1" x14ac:dyDescent="0.2">
      <c r="E15" s="366" t="str">
        <f>'1. паспорт местоположение'!A15</f>
        <v xml:space="preserve">Создание единого диспетчерского пункта, модернизация ТП, РП в количестве 50 шт.  с установкой устройств телемеханики </v>
      </c>
      <c r="F15" s="366"/>
      <c r="G15" s="366"/>
      <c r="H15" s="366"/>
      <c r="I15" s="366"/>
      <c r="J15" s="366"/>
      <c r="K15" s="366"/>
      <c r="L15" s="366"/>
      <c r="M15" s="366"/>
      <c r="N15" s="366"/>
      <c r="O15" s="366"/>
      <c r="P15" s="366"/>
      <c r="Q15" s="366"/>
      <c r="R15" s="366"/>
      <c r="S15" s="366"/>
      <c r="T15" s="366"/>
      <c r="U15" s="366"/>
      <c r="V15" s="366"/>
      <c r="W15" s="366"/>
      <c r="X15" s="366"/>
      <c r="Y15" s="366"/>
    </row>
    <row r="16" spans="1:27" s="3" customFormat="1" x14ac:dyDescent="0.2">
      <c r="E16" s="337" t="s">
        <v>3</v>
      </c>
      <c r="F16" s="337"/>
      <c r="G16" s="337"/>
      <c r="H16" s="337"/>
      <c r="I16" s="337"/>
      <c r="J16" s="337"/>
      <c r="K16" s="337"/>
      <c r="L16" s="337"/>
      <c r="M16" s="337"/>
      <c r="N16" s="337"/>
      <c r="O16" s="337"/>
      <c r="P16" s="337"/>
      <c r="Q16" s="337"/>
      <c r="R16" s="337"/>
      <c r="S16" s="337"/>
      <c r="T16" s="337"/>
      <c r="U16" s="337"/>
      <c r="V16" s="337"/>
      <c r="W16" s="337"/>
      <c r="X16" s="337"/>
      <c r="Y16" s="337"/>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339"/>
      <c r="F18" s="339"/>
      <c r="G18" s="339"/>
      <c r="H18" s="339"/>
      <c r="I18" s="339"/>
      <c r="J18" s="339"/>
      <c r="K18" s="339"/>
      <c r="L18" s="339"/>
      <c r="M18" s="339"/>
      <c r="N18" s="339"/>
      <c r="O18" s="339"/>
      <c r="P18" s="339"/>
      <c r="Q18" s="339"/>
      <c r="R18" s="339"/>
      <c r="S18" s="339"/>
      <c r="T18" s="339"/>
      <c r="U18" s="339"/>
      <c r="V18" s="339"/>
      <c r="W18" s="339"/>
      <c r="X18" s="339"/>
      <c r="Y18" s="339"/>
    </row>
    <row r="19" spans="1:27" ht="18.75" x14ac:dyDescent="0.25">
      <c r="A19" s="339" t="s">
        <v>418</v>
      </c>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s="30" customFormat="1" x14ac:dyDescent="0.25"/>
    <row r="21" spans="1:27" ht="15.75" customHeight="1" x14ac:dyDescent="0.25">
      <c r="A21" s="362" t="s">
        <v>2</v>
      </c>
      <c r="B21" s="358" t="s">
        <v>425</v>
      </c>
      <c r="C21" s="359"/>
      <c r="D21" s="358" t="s">
        <v>427</v>
      </c>
      <c r="E21" s="359"/>
      <c r="F21" s="351" t="s">
        <v>87</v>
      </c>
      <c r="G21" s="353"/>
      <c r="H21" s="353"/>
      <c r="I21" s="352"/>
      <c r="J21" s="362" t="s">
        <v>428</v>
      </c>
      <c r="K21" s="358" t="s">
        <v>429</v>
      </c>
      <c r="L21" s="359"/>
      <c r="M21" s="358" t="s">
        <v>430</v>
      </c>
      <c r="N21" s="359"/>
      <c r="O21" s="358" t="s">
        <v>417</v>
      </c>
      <c r="P21" s="359"/>
      <c r="Q21" s="358" t="s">
        <v>120</v>
      </c>
      <c r="R21" s="359"/>
      <c r="S21" s="362" t="s">
        <v>119</v>
      </c>
      <c r="T21" s="362" t="s">
        <v>431</v>
      </c>
      <c r="U21" s="362" t="s">
        <v>426</v>
      </c>
      <c r="V21" s="358" t="s">
        <v>118</v>
      </c>
      <c r="W21" s="359"/>
      <c r="X21" s="351" t="s">
        <v>110</v>
      </c>
      <c r="Y21" s="352"/>
      <c r="Z21" s="351" t="s">
        <v>109</v>
      </c>
      <c r="AA21" s="352"/>
    </row>
    <row r="22" spans="1:27" ht="141.75" customHeight="1" x14ac:dyDescent="0.25">
      <c r="A22" s="363"/>
      <c r="B22" s="360"/>
      <c r="C22" s="361"/>
      <c r="D22" s="360"/>
      <c r="E22" s="361"/>
      <c r="F22" s="351" t="s">
        <v>117</v>
      </c>
      <c r="G22" s="352"/>
      <c r="H22" s="351" t="s">
        <v>116</v>
      </c>
      <c r="I22" s="352"/>
      <c r="J22" s="363"/>
      <c r="K22" s="360"/>
      <c r="L22" s="361"/>
      <c r="M22" s="360"/>
      <c r="N22" s="361"/>
      <c r="O22" s="360"/>
      <c r="P22" s="361"/>
      <c r="Q22" s="360"/>
      <c r="R22" s="361"/>
      <c r="S22" s="363"/>
      <c r="T22" s="363"/>
      <c r="U22" s="363"/>
      <c r="V22" s="360"/>
      <c r="W22" s="361"/>
      <c r="X22" s="139" t="s">
        <v>108</v>
      </c>
      <c r="Y22" s="139" t="s">
        <v>415</v>
      </c>
      <c r="Z22" s="139" t="s">
        <v>107</v>
      </c>
      <c r="AA22" s="139" t="s">
        <v>106</v>
      </c>
    </row>
    <row r="23" spans="1:27" x14ac:dyDescent="0.25">
      <c r="A23" s="158"/>
      <c r="B23" s="159" t="s">
        <v>104</v>
      </c>
      <c r="C23" s="159" t="s">
        <v>105</v>
      </c>
      <c r="D23" s="160" t="s">
        <v>104</v>
      </c>
      <c r="E23" s="159" t="s">
        <v>105</v>
      </c>
      <c r="F23" s="159" t="s">
        <v>104</v>
      </c>
      <c r="G23" s="159" t="s">
        <v>105</v>
      </c>
      <c r="H23" s="159" t="s">
        <v>104</v>
      </c>
      <c r="I23" s="159" t="s">
        <v>105</v>
      </c>
      <c r="J23" s="159" t="s">
        <v>104</v>
      </c>
      <c r="K23" s="159" t="s">
        <v>104</v>
      </c>
      <c r="L23" s="159" t="s">
        <v>105</v>
      </c>
      <c r="M23" s="159" t="s">
        <v>104</v>
      </c>
      <c r="N23" s="159" t="s">
        <v>105</v>
      </c>
      <c r="O23" s="159" t="s">
        <v>104</v>
      </c>
      <c r="P23" s="159" t="s">
        <v>105</v>
      </c>
      <c r="Q23" s="159" t="s">
        <v>104</v>
      </c>
      <c r="R23" s="159" t="s">
        <v>105</v>
      </c>
      <c r="S23" s="159" t="s">
        <v>104</v>
      </c>
      <c r="T23" s="159" t="s">
        <v>104</v>
      </c>
      <c r="U23" s="159" t="s">
        <v>104</v>
      </c>
      <c r="V23" s="159" t="s">
        <v>104</v>
      </c>
      <c r="W23" s="159" t="s">
        <v>105</v>
      </c>
      <c r="X23" s="159" t="s">
        <v>104</v>
      </c>
      <c r="Y23" s="159" t="s">
        <v>104</v>
      </c>
      <c r="Z23" s="159" t="s">
        <v>104</v>
      </c>
      <c r="AA23" s="159" t="s">
        <v>104</v>
      </c>
    </row>
    <row r="24" spans="1:27" x14ac:dyDescent="0.25">
      <c r="A24" s="161">
        <v>1</v>
      </c>
      <c r="B24" s="161">
        <v>2</v>
      </c>
      <c r="C24" s="161">
        <v>3</v>
      </c>
      <c r="D24" s="161">
        <v>4</v>
      </c>
      <c r="E24" s="161">
        <v>5</v>
      </c>
      <c r="F24" s="161">
        <v>6</v>
      </c>
      <c r="G24" s="161">
        <v>7</v>
      </c>
      <c r="H24" s="161">
        <v>8</v>
      </c>
      <c r="I24" s="161">
        <v>9</v>
      </c>
      <c r="J24" s="161">
        <v>10</v>
      </c>
      <c r="K24" s="161">
        <v>11</v>
      </c>
      <c r="L24" s="161">
        <v>12</v>
      </c>
      <c r="M24" s="161">
        <v>13</v>
      </c>
      <c r="N24" s="161">
        <v>14</v>
      </c>
      <c r="O24" s="161">
        <v>15</v>
      </c>
      <c r="P24" s="161">
        <v>16</v>
      </c>
      <c r="Q24" s="161">
        <v>19</v>
      </c>
      <c r="R24" s="161">
        <v>20</v>
      </c>
      <c r="S24" s="162">
        <v>21</v>
      </c>
      <c r="T24" s="161">
        <v>22</v>
      </c>
      <c r="U24" s="161">
        <v>23</v>
      </c>
      <c r="V24" s="161">
        <v>24</v>
      </c>
      <c r="W24" s="161">
        <v>25</v>
      </c>
      <c r="X24" s="161">
        <v>26</v>
      </c>
      <c r="Y24" s="161">
        <v>27</v>
      </c>
      <c r="Z24" s="161">
        <v>28</v>
      </c>
      <c r="AA24" s="161">
        <v>29</v>
      </c>
    </row>
    <row r="25" spans="1:27" x14ac:dyDescent="0.25">
      <c r="A25" s="283"/>
      <c r="B25" s="283"/>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row>
  </sheetData>
  <mergeCells count="27">
    <mergeCell ref="E18:Y18"/>
    <mergeCell ref="D21:E22"/>
    <mergeCell ref="F21:I21"/>
    <mergeCell ref="J21:J22"/>
    <mergeCell ref="K21:L22"/>
    <mergeCell ref="M21:N22"/>
    <mergeCell ref="Q21:R22"/>
    <mergeCell ref="S21:S22"/>
    <mergeCell ref="T21:T22"/>
    <mergeCell ref="X21:Y21"/>
    <mergeCell ref="V21:W22"/>
    <mergeCell ref="Z21:AA21"/>
    <mergeCell ref="A5:AA5"/>
    <mergeCell ref="E16:Y16"/>
    <mergeCell ref="E15:Y15"/>
    <mergeCell ref="E7:Y7"/>
    <mergeCell ref="E10:Y10"/>
    <mergeCell ref="E12:Y12"/>
    <mergeCell ref="E13:Y13"/>
    <mergeCell ref="E9:Y9"/>
    <mergeCell ref="U21:U22"/>
    <mergeCell ref="A19:AA19"/>
    <mergeCell ref="O21:P22"/>
    <mergeCell ref="F22:G22"/>
    <mergeCell ref="H22:I22"/>
    <mergeCell ref="A21:A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85" zoomScaleSheetLayoutView="85" workbookViewId="0">
      <selection activeCell="C27" sqref="C27"/>
    </sheetView>
  </sheetViews>
  <sheetFormatPr defaultColWidth="9.140625" defaultRowHeight="15" x14ac:dyDescent="0.25"/>
  <cols>
    <col min="1" max="1" width="6.140625" style="1" customWidth="1"/>
    <col min="2" max="2" width="53.42578125" style="1" customWidth="1"/>
    <col min="3" max="3" width="255.57031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8" customFormat="1" ht="18.75" customHeight="1" x14ac:dyDescent="0.2">
      <c r="A1" s="14"/>
      <c r="C1" s="24"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36" t="str">
        <f>'1. паспорт местоположение'!A5:C5</f>
        <v>Год раскрытия информации: 2024 год</v>
      </c>
      <c r="B5" s="336"/>
      <c r="C5" s="336"/>
      <c r="D5" s="70"/>
      <c r="E5" s="70"/>
      <c r="F5" s="70"/>
      <c r="G5" s="70"/>
      <c r="H5" s="70"/>
      <c r="I5" s="70"/>
      <c r="J5" s="70"/>
      <c r="K5" s="70"/>
      <c r="L5" s="70"/>
      <c r="M5" s="70"/>
      <c r="N5" s="70"/>
      <c r="O5" s="70"/>
      <c r="P5" s="70"/>
      <c r="Q5" s="70"/>
      <c r="R5" s="70"/>
      <c r="S5" s="70"/>
      <c r="T5" s="70"/>
      <c r="U5" s="70"/>
      <c r="V5" s="70"/>
      <c r="W5" s="70"/>
      <c r="X5" s="70"/>
      <c r="Y5" s="70"/>
      <c r="Z5" s="70"/>
      <c r="AA5" s="70"/>
      <c r="AB5" s="70"/>
      <c r="AC5" s="70"/>
    </row>
    <row r="6" spans="1:29" s="8" customFormat="1" ht="18.75" x14ac:dyDescent="0.3">
      <c r="A6" s="13"/>
      <c r="G6" s="12"/>
    </row>
    <row r="7" spans="1:29" s="8" customFormat="1" ht="18.75" x14ac:dyDescent="0.2">
      <c r="A7" s="340" t="s">
        <v>6</v>
      </c>
      <c r="B7" s="340"/>
      <c r="C7" s="340"/>
      <c r="D7" s="10"/>
      <c r="E7" s="10"/>
      <c r="F7" s="10"/>
      <c r="G7" s="10"/>
      <c r="H7" s="10"/>
      <c r="I7" s="10"/>
      <c r="J7" s="10"/>
      <c r="K7" s="10"/>
      <c r="L7" s="10"/>
      <c r="M7" s="10"/>
      <c r="N7" s="10"/>
      <c r="O7" s="10"/>
      <c r="P7" s="10"/>
      <c r="Q7" s="10"/>
      <c r="R7" s="10"/>
      <c r="S7" s="10"/>
      <c r="T7" s="10"/>
      <c r="U7" s="10"/>
    </row>
    <row r="8" spans="1:29" s="8" customFormat="1" ht="18.75" x14ac:dyDescent="0.2">
      <c r="A8" s="340"/>
      <c r="B8" s="340"/>
      <c r="C8" s="340"/>
      <c r="D8" s="11"/>
      <c r="E8" s="11"/>
      <c r="F8" s="11"/>
      <c r="G8" s="11"/>
      <c r="H8" s="10"/>
      <c r="I8" s="10"/>
      <c r="J8" s="10"/>
      <c r="K8" s="10"/>
      <c r="L8" s="10"/>
      <c r="M8" s="10"/>
      <c r="N8" s="10"/>
      <c r="O8" s="10"/>
      <c r="P8" s="10"/>
      <c r="Q8" s="10"/>
      <c r="R8" s="10"/>
      <c r="S8" s="10"/>
      <c r="T8" s="10"/>
      <c r="U8" s="10"/>
    </row>
    <row r="9" spans="1:29" s="8" customFormat="1" ht="18.75" x14ac:dyDescent="0.2">
      <c r="A9" s="343" t="str">
        <f>'1. паспорт местоположение'!A9:C9</f>
        <v xml:space="preserve">Акционерное общество "Западная энергетическая компания" </v>
      </c>
      <c r="B9" s="343"/>
      <c r="C9" s="343"/>
      <c r="D9" s="7"/>
      <c r="E9" s="7"/>
      <c r="F9" s="7"/>
      <c r="G9" s="7"/>
      <c r="H9" s="10"/>
      <c r="I9" s="10"/>
      <c r="J9" s="10"/>
      <c r="K9" s="10"/>
      <c r="L9" s="10"/>
      <c r="M9" s="10"/>
      <c r="N9" s="10"/>
      <c r="O9" s="10"/>
      <c r="P9" s="10"/>
      <c r="Q9" s="10"/>
      <c r="R9" s="10"/>
      <c r="S9" s="10"/>
      <c r="T9" s="10"/>
      <c r="U9" s="10"/>
    </row>
    <row r="10" spans="1:29" s="8" customFormat="1" ht="18.75" x14ac:dyDescent="0.2">
      <c r="A10" s="337" t="s">
        <v>5</v>
      </c>
      <c r="B10" s="337"/>
      <c r="C10" s="337"/>
      <c r="D10" s="5"/>
      <c r="E10" s="5"/>
      <c r="F10" s="5"/>
      <c r="G10" s="5"/>
      <c r="H10" s="10"/>
      <c r="I10" s="10"/>
      <c r="J10" s="10"/>
      <c r="K10" s="10"/>
      <c r="L10" s="10"/>
      <c r="M10" s="10"/>
      <c r="N10" s="10"/>
      <c r="O10" s="10"/>
      <c r="P10" s="10"/>
      <c r="Q10" s="10"/>
      <c r="R10" s="10"/>
      <c r="S10" s="10"/>
      <c r="T10" s="10"/>
      <c r="U10" s="10"/>
    </row>
    <row r="11" spans="1:29" s="8" customFormat="1" ht="18.75" x14ac:dyDescent="0.2">
      <c r="A11" s="340"/>
      <c r="B11" s="340"/>
      <c r="C11" s="340"/>
      <c r="D11" s="11"/>
      <c r="E11" s="11"/>
      <c r="F11" s="11"/>
      <c r="G11" s="11"/>
      <c r="H11" s="10"/>
      <c r="I11" s="10"/>
      <c r="J11" s="10"/>
      <c r="K11" s="10"/>
      <c r="L11" s="10"/>
      <c r="M11" s="10"/>
      <c r="N11" s="10"/>
      <c r="O11" s="10"/>
      <c r="P11" s="10"/>
      <c r="Q11" s="10"/>
      <c r="R11" s="10"/>
      <c r="S11" s="10"/>
      <c r="T11" s="10"/>
      <c r="U11" s="10"/>
    </row>
    <row r="12" spans="1:29" s="8" customFormat="1" ht="18.75" x14ac:dyDescent="0.2">
      <c r="A12" s="343" t="str">
        <f>'1. паспорт местоположение'!A12:C12</f>
        <v>O 24-30</v>
      </c>
      <c r="B12" s="343"/>
      <c r="C12" s="343"/>
      <c r="D12" s="7"/>
      <c r="E12" s="7"/>
      <c r="F12" s="7"/>
      <c r="G12" s="7"/>
      <c r="H12" s="10"/>
      <c r="I12" s="10"/>
      <c r="J12" s="10"/>
      <c r="K12" s="10"/>
      <c r="L12" s="10"/>
      <c r="M12" s="10"/>
      <c r="N12" s="10"/>
      <c r="O12" s="10"/>
      <c r="P12" s="10"/>
      <c r="Q12" s="10"/>
      <c r="R12" s="10"/>
      <c r="S12" s="10"/>
      <c r="T12" s="10"/>
      <c r="U12" s="10"/>
    </row>
    <row r="13" spans="1:29" s="8" customFormat="1" ht="18.75" x14ac:dyDescent="0.2">
      <c r="A13" s="337" t="s">
        <v>4</v>
      </c>
      <c r="B13" s="337"/>
      <c r="C13" s="33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5"/>
      <c r="B14" s="345"/>
      <c r="C14" s="345"/>
      <c r="D14" s="4"/>
      <c r="E14" s="4"/>
      <c r="F14" s="4"/>
      <c r="G14" s="4"/>
      <c r="H14" s="4"/>
      <c r="I14" s="4"/>
      <c r="J14" s="4"/>
      <c r="K14" s="4"/>
      <c r="L14" s="4"/>
      <c r="M14" s="4"/>
      <c r="N14" s="4"/>
      <c r="O14" s="4"/>
      <c r="P14" s="4"/>
      <c r="Q14" s="4"/>
      <c r="R14" s="4"/>
      <c r="S14" s="4"/>
      <c r="T14" s="4"/>
      <c r="U14" s="4"/>
    </row>
    <row r="15" spans="1:29" s="3" customFormat="1" ht="27.75" customHeight="1" x14ac:dyDescent="0.2">
      <c r="A15" s="368" t="str">
        <f>'1. паспорт местоположение'!A15</f>
        <v xml:space="preserve">Создание единого диспетчерского пункта, модернизация ТП, РП в количестве 50 шт.  с установкой устройств телемеханики </v>
      </c>
      <c r="B15" s="368"/>
      <c r="C15" s="368"/>
      <c r="D15" s="7"/>
      <c r="E15" s="7"/>
      <c r="F15" s="7"/>
      <c r="G15" s="7"/>
      <c r="H15" s="7"/>
      <c r="I15" s="7"/>
      <c r="J15" s="7"/>
      <c r="K15" s="7"/>
      <c r="L15" s="7"/>
      <c r="M15" s="7"/>
      <c r="N15" s="7"/>
      <c r="O15" s="7"/>
      <c r="P15" s="7"/>
      <c r="Q15" s="7"/>
      <c r="R15" s="7"/>
      <c r="S15" s="7"/>
      <c r="T15" s="7"/>
      <c r="U15" s="7"/>
    </row>
    <row r="16" spans="1:29" s="3" customFormat="1" ht="15" customHeight="1" x14ac:dyDescent="0.2">
      <c r="A16" s="337" t="s">
        <v>3</v>
      </c>
      <c r="B16" s="337"/>
      <c r="C16" s="337"/>
      <c r="D16" s="5"/>
      <c r="E16" s="5"/>
      <c r="F16" s="5"/>
      <c r="G16" s="5"/>
      <c r="H16" s="5"/>
      <c r="I16" s="5"/>
      <c r="J16" s="5"/>
      <c r="K16" s="5"/>
      <c r="L16" s="5"/>
      <c r="M16" s="5"/>
      <c r="N16" s="5"/>
      <c r="O16" s="5"/>
      <c r="P16" s="5"/>
      <c r="Q16" s="5"/>
      <c r="R16" s="5"/>
      <c r="S16" s="5"/>
      <c r="T16" s="5"/>
      <c r="U16" s="5"/>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38" t="s">
        <v>410</v>
      </c>
      <c r="B18" s="338"/>
      <c r="C18" s="3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9" t="s">
        <v>2</v>
      </c>
      <c r="B20" s="23" t="s">
        <v>63</v>
      </c>
      <c r="C20" s="22" t="s">
        <v>62</v>
      </c>
      <c r="D20" s="5"/>
      <c r="E20" s="5"/>
      <c r="F20" s="5"/>
      <c r="G20" s="5"/>
      <c r="H20" s="4"/>
      <c r="I20" s="4"/>
      <c r="J20" s="4"/>
      <c r="K20" s="4"/>
      <c r="L20" s="4"/>
      <c r="M20" s="4"/>
      <c r="N20" s="4"/>
      <c r="O20" s="4"/>
      <c r="P20" s="4"/>
      <c r="Q20" s="4"/>
      <c r="R20" s="4"/>
    </row>
    <row r="21" spans="1:21" s="3" customFormat="1" ht="16.5" customHeight="1" x14ac:dyDescent="0.2">
      <c r="A21" s="22">
        <v>1</v>
      </c>
      <c r="B21" s="23">
        <v>2</v>
      </c>
      <c r="C21" s="22">
        <v>3</v>
      </c>
      <c r="D21" s="5"/>
      <c r="E21" s="5"/>
      <c r="F21" s="5"/>
      <c r="G21" s="5"/>
      <c r="H21" s="4"/>
      <c r="I21" s="4"/>
      <c r="J21" s="4"/>
      <c r="K21" s="4"/>
      <c r="L21" s="4"/>
      <c r="M21" s="4"/>
      <c r="N21" s="4"/>
      <c r="O21" s="4"/>
      <c r="P21" s="4"/>
      <c r="Q21" s="4"/>
      <c r="R21" s="4"/>
    </row>
    <row r="22" spans="1:21" s="3" customFormat="1" ht="31.5" x14ac:dyDescent="0.2">
      <c r="A22" s="18" t="s">
        <v>61</v>
      </c>
      <c r="B22" s="21" t="s">
        <v>423</v>
      </c>
      <c r="C22" s="163" t="s">
        <v>508</v>
      </c>
      <c r="D22" s="5"/>
      <c r="E22" s="5"/>
      <c r="F22" s="4"/>
      <c r="G22" s="4"/>
      <c r="H22" s="4"/>
      <c r="I22" s="4"/>
      <c r="J22" s="4"/>
      <c r="K22" s="4"/>
      <c r="L22" s="4"/>
      <c r="M22" s="4"/>
      <c r="N22" s="4"/>
      <c r="O22" s="4"/>
      <c r="P22" s="4"/>
    </row>
    <row r="23" spans="1:21" ht="31.5" x14ac:dyDescent="0.25">
      <c r="A23" s="18" t="s">
        <v>60</v>
      </c>
      <c r="B23" s="20" t="s">
        <v>57</v>
      </c>
      <c r="C23" s="130" t="s">
        <v>536</v>
      </c>
    </row>
    <row r="24" spans="1:21" ht="47.25" x14ac:dyDescent="0.25">
      <c r="A24" s="18" t="s">
        <v>59</v>
      </c>
      <c r="B24" s="20" t="s">
        <v>443</v>
      </c>
      <c r="C24" s="164" t="s">
        <v>573</v>
      </c>
    </row>
    <row r="25" spans="1:21" ht="31.5" x14ac:dyDescent="0.25">
      <c r="A25" s="18" t="s">
        <v>58</v>
      </c>
      <c r="B25" s="20" t="s">
        <v>444</v>
      </c>
      <c r="C25" s="277" t="s">
        <v>511</v>
      </c>
    </row>
    <row r="26" spans="1:21" ht="31.5" x14ac:dyDescent="0.25">
      <c r="A26" s="18" t="s">
        <v>56</v>
      </c>
      <c r="B26" s="20" t="s">
        <v>226</v>
      </c>
      <c r="C26" s="130" t="s">
        <v>535</v>
      </c>
    </row>
    <row r="27" spans="1:21" ht="331.5" x14ac:dyDescent="0.25">
      <c r="A27" s="18" t="s">
        <v>55</v>
      </c>
      <c r="B27" s="20" t="s">
        <v>424</v>
      </c>
      <c r="C27" s="319" t="s">
        <v>574</v>
      </c>
    </row>
    <row r="28" spans="1:21" ht="15.75" x14ac:dyDescent="0.25">
      <c r="A28" s="18" t="s">
        <v>53</v>
      </c>
      <c r="B28" s="20" t="s">
        <v>54</v>
      </c>
      <c r="C28" s="135">
        <v>2025</v>
      </c>
    </row>
    <row r="29" spans="1:21" ht="31.5" x14ac:dyDescent="0.25">
      <c r="A29" s="18" t="s">
        <v>51</v>
      </c>
      <c r="B29" s="19" t="s">
        <v>52</v>
      </c>
      <c r="C29" s="135">
        <v>2029</v>
      </c>
    </row>
    <row r="30" spans="1:21" ht="31.5" x14ac:dyDescent="0.25">
      <c r="A30" s="18" t="s">
        <v>69</v>
      </c>
      <c r="B30" s="19" t="s">
        <v>50</v>
      </c>
      <c r="C30" s="130" t="s">
        <v>566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4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40" zoomScaleNormal="80" zoomScaleSheetLayoutView="40" workbookViewId="0">
      <selection activeCell="G38" sqref="G38"/>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42578125" customWidth="1"/>
    <col min="12" max="12" width="30.85546875" customWidth="1"/>
    <col min="13" max="13" width="27.140625" customWidth="1"/>
    <col min="14" max="14" width="32.42578125" customWidth="1"/>
    <col min="15" max="15" width="13.28515625" customWidth="1"/>
    <col min="16" max="16" width="8.7109375" customWidth="1"/>
    <col min="17" max="17" width="15.7109375" customWidth="1"/>
    <col min="19" max="19" width="17" customWidth="1"/>
    <col min="20" max="20" width="14.7109375" customWidth="1"/>
    <col min="21" max="21" width="12" customWidth="1"/>
    <col min="22" max="22" width="13.85546875" customWidth="1"/>
    <col min="23" max="24" width="17.7109375" customWidth="1"/>
    <col min="25" max="25" width="34.42578125" customWidth="1"/>
    <col min="26" max="26" width="25.140625" customWidth="1"/>
    <col min="27" max="28" width="12.28515625" customWidth="1"/>
  </cols>
  <sheetData>
    <row r="1" spans="1:28" ht="18.75" x14ac:dyDescent="0.25">
      <c r="Z1" s="24" t="s">
        <v>65</v>
      </c>
    </row>
    <row r="2" spans="1:28" ht="18.75" x14ac:dyDescent="0.3">
      <c r="Z2" s="12" t="s">
        <v>7</v>
      </c>
    </row>
    <row r="3" spans="1:28" ht="18.75" x14ac:dyDescent="0.3">
      <c r="Z3" s="12" t="s">
        <v>64</v>
      </c>
    </row>
    <row r="4" spans="1:28" ht="18.75" customHeight="1" x14ac:dyDescent="0.25">
      <c r="A4" s="336" t="str">
        <f>'1. паспорт местоположение'!A5:C5</f>
        <v>Год раскрытия информации: 2024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row>
    <row r="6" spans="1:28" ht="18.75" x14ac:dyDescent="0.25">
      <c r="A6" s="340" t="s">
        <v>6</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0"/>
      <c r="AB6" s="10"/>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0"/>
      <c r="AB7" s="10"/>
    </row>
    <row r="8" spans="1:28" x14ac:dyDescent="0.25">
      <c r="A8" s="343" t="str">
        <f>'1. паспорт местоположение'!A9</f>
        <v xml:space="preserve">Акционерное общество "Западная энергетическая компания" </v>
      </c>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7"/>
      <c r="AB8" s="7"/>
    </row>
    <row r="9" spans="1:28" ht="15.75" x14ac:dyDescent="0.25">
      <c r="A9" s="337" t="s">
        <v>5</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5"/>
      <c r="AB9" s="5"/>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0"/>
      <c r="AB10" s="10"/>
    </row>
    <row r="11" spans="1:28" x14ac:dyDescent="0.25">
      <c r="A11" s="343" t="str">
        <f>'1. паспорт местоположение'!A12:C12</f>
        <v>O 24-30</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7"/>
      <c r="AB11" s="7"/>
    </row>
    <row r="12" spans="1:28" ht="15.75" x14ac:dyDescent="0.25">
      <c r="A12" s="337" t="s">
        <v>4</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5"/>
      <c r="AB12" s="5"/>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9"/>
      <c r="AB13" s="9"/>
    </row>
    <row r="14" spans="1:28" x14ac:dyDescent="0.25">
      <c r="A14" s="343" t="str">
        <f>'1. паспорт местоположение'!A15</f>
        <v xml:space="preserve">Создание единого диспетчерского пункта, модернизация ТП, РП в количестве 50 шт.  с установкой устройств телемеханики </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7"/>
      <c r="AB14" s="7"/>
    </row>
    <row r="15" spans="1:28" ht="15.75" x14ac:dyDescent="0.25">
      <c r="A15" s="337" t="s">
        <v>3</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5"/>
      <c r="AB15" s="5"/>
    </row>
    <row r="16" spans="1:28"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15"/>
      <c r="AB16" s="15"/>
    </row>
    <row r="17" spans="1:28"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15"/>
      <c r="AB17" s="15"/>
    </row>
    <row r="18" spans="1:28"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15"/>
      <c r="AB18" s="15"/>
    </row>
    <row r="19" spans="1:28"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15"/>
      <c r="AB19" s="15"/>
    </row>
    <row r="20" spans="1:28"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15"/>
      <c r="AB20" s="15"/>
    </row>
    <row r="21" spans="1:28" x14ac:dyDescent="0.2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15"/>
      <c r="AB21" s="15"/>
    </row>
    <row r="22" spans="1:28" x14ac:dyDescent="0.25">
      <c r="A22" s="370" t="s">
        <v>442</v>
      </c>
      <c r="B22" s="370"/>
      <c r="C22" s="370"/>
      <c r="D22" s="370"/>
      <c r="E22" s="370"/>
      <c r="F22" s="370"/>
      <c r="G22" s="370"/>
      <c r="H22" s="370"/>
      <c r="I22" s="370"/>
      <c r="J22" s="370"/>
      <c r="K22" s="370"/>
      <c r="L22" s="370"/>
      <c r="M22" s="370"/>
      <c r="N22" s="370"/>
      <c r="O22" s="370"/>
      <c r="P22" s="370"/>
      <c r="Q22" s="370"/>
      <c r="R22" s="370"/>
      <c r="S22" s="370"/>
      <c r="T22" s="370"/>
      <c r="U22" s="370"/>
      <c r="V22" s="370"/>
      <c r="W22" s="370"/>
      <c r="X22" s="370"/>
      <c r="Y22" s="370"/>
      <c r="Z22" s="370"/>
      <c r="AA22" s="71"/>
      <c r="AB22" s="71"/>
    </row>
    <row r="23" spans="1:28" ht="32.25" customHeight="1" x14ac:dyDescent="0.25">
      <c r="A23" s="372" t="s">
        <v>297</v>
      </c>
      <c r="B23" s="373"/>
      <c r="C23" s="373"/>
      <c r="D23" s="373"/>
      <c r="E23" s="373"/>
      <c r="F23" s="373"/>
      <c r="G23" s="373"/>
      <c r="H23" s="373"/>
      <c r="I23" s="373"/>
      <c r="J23" s="373"/>
      <c r="K23" s="373"/>
      <c r="L23" s="374"/>
      <c r="M23" s="371" t="s">
        <v>298</v>
      </c>
      <c r="N23" s="371"/>
      <c r="O23" s="371"/>
      <c r="P23" s="371"/>
      <c r="Q23" s="371"/>
      <c r="R23" s="371"/>
      <c r="S23" s="371"/>
      <c r="T23" s="371"/>
      <c r="U23" s="371"/>
      <c r="V23" s="371"/>
      <c r="W23" s="371"/>
      <c r="X23" s="371"/>
      <c r="Y23" s="371"/>
      <c r="Z23" s="371"/>
    </row>
    <row r="24" spans="1:28" ht="151.5" customHeight="1" x14ac:dyDescent="0.25">
      <c r="A24" s="165" t="s">
        <v>228</v>
      </c>
      <c r="B24" s="166" t="s">
        <v>235</v>
      </c>
      <c r="C24" s="165" t="s">
        <v>291</v>
      </c>
      <c r="D24" s="165" t="s">
        <v>229</v>
      </c>
      <c r="E24" s="165" t="s">
        <v>292</v>
      </c>
      <c r="F24" s="165" t="s">
        <v>294</v>
      </c>
      <c r="G24" s="165" t="s">
        <v>293</v>
      </c>
      <c r="H24" s="165" t="s">
        <v>230</v>
      </c>
      <c r="I24" s="165" t="s">
        <v>295</v>
      </c>
      <c r="J24" s="165" t="s">
        <v>236</v>
      </c>
      <c r="K24" s="166" t="s">
        <v>234</v>
      </c>
      <c r="L24" s="166" t="s">
        <v>231</v>
      </c>
      <c r="M24" s="167" t="s">
        <v>243</v>
      </c>
      <c r="N24" s="166" t="s">
        <v>453</v>
      </c>
      <c r="O24" s="165" t="s">
        <v>241</v>
      </c>
      <c r="P24" s="165" t="s">
        <v>242</v>
      </c>
      <c r="Q24" s="165" t="s">
        <v>240</v>
      </c>
      <c r="R24" s="165" t="s">
        <v>230</v>
      </c>
      <c r="S24" s="165" t="s">
        <v>239</v>
      </c>
      <c r="T24" s="165" t="s">
        <v>238</v>
      </c>
      <c r="U24" s="165" t="s">
        <v>290</v>
      </c>
      <c r="V24" s="165" t="s">
        <v>240</v>
      </c>
      <c r="W24" s="168" t="s">
        <v>233</v>
      </c>
      <c r="X24" s="168" t="s">
        <v>245</v>
      </c>
      <c r="Y24" s="168" t="s">
        <v>246</v>
      </c>
      <c r="Z24" s="169" t="s">
        <v>244</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x14ac:dyDescent="0.25">
      <c r="A26" s="284"/>
      <c r="B26" s="284"/>
      <c r="C26" s="284"/>
      <c r="D26" s="284"/>
      <c r="E26" s="284"/>
      <c r="F26" s="284"/>
      <c r="G26" s="284"/>
      <c r="H26" s="284"/>
      <c r="I26" s="284"/>
      <c r="J26" s="284"/>
      <c r="K26" s="284"/>
      <c r="L26" s="284"/>
      <c r="M26" s="284"/>
      <c r="N26" s="284"/>
      <c r="O26" s="284"/>
      <c r="P26" s="284"/>
      <c r="Q26" s="284"/>
      <c r="R26" s="284"/>
      <c r="S26" s="284"/>
      <c r="T26" s="284"/>
      <c r="U26" s="284"/>
      <c r="V26" s="284"/>
      <c r="W26" s="284"/>
      <c r="X26" s="284"/>
      <c r="Y26" s="284"/>
      <c r="Z26" s="284"/>
    </row>
    <row r="27" spans="1:28" x14ac:dyDescent="0.25">
      <c r="A27" s="284"/>
      <c r="B27" s="284"/>
      <c r="C27" s="284"/>
      <c r="D27" s="284"/>
      <c r="E27" s="284"/>
      <c r="F27" s="284"/>
      <c r="G27" s="284"/>
      <c r="H27" s="284"/>
      <c r="I27" s="284"/>
      <c r="J27" s="284"/>
      <c r="K27" s="284"/>
      <c r="L27" s="284"/>
      <c r="M27" s="284"/>
      <c r="N27" s="284"/>
      <c r="O27" s="284"/>
      <c r="P27" s="284"/>
      <c r="Q27" s="284"/>
      <c r="R27" s="284"/>
      <c r="S27" s="284"/>
      <c r="T27" s="284"/>
      <c r="U27" s="284"/>
      <c r="V27" s="284"/>
      <c r="W27" s="284"/>
      <c r="X27" s="284"/>
      <c r="Y27" s="284"/>
      <c r="Z27" s="284"/>
    </row>
    <row r="28" spans="1:28" x14ac:dyDescent="0.25">
      <c r="A28" s="284"/>
      <c r="B28" s="284"/>
      <c r="C28" s="284"/>
      <c r="D28" s="284"/>
      <c r="E28" s="284"/>
      <c r="F28" s="284"/>
      <c r="G28" s="284"/>
      <c r="H28" s="284"/>
      <c r="I28" s="284"/>
      <c r="J28" s="284"/>
      <c r="K28" s="284"/>
      <c r="L28" s="284"/>
      <c r="M28" s="284"/>
      <c r="N28" s="284"/>
      <c r="O28" s="284"/>
      <c r="P28" s="284"/>
      <c r="Q28" s="284"/>
      <c r="R28" s="284"/>
      <c r="S28" s="284"/>
      <c r="T28" s="284"/>
      <c r="U28" s="284"/>
      <c r="V28" s="284"/>
      <c r="W28" s="284"/>
      <c r="X28" s="284"/>
      <c r="Y28" s="284"/>
      <c r="Z28" s="284"/>
    </row>
    <row r="29" spans="1:28" x14ac:dyDescent="0.25">
      <c r="A29" s="284"/>
      <c r="B29" s="284"/>
      <c r="C29" s="284"/>
      <c r="D29" s="284"/>
      <c r="E29" s="284"/>
      <c r="F29" s="284"/>
      <c r="G29" s="284"/>
      <c r="H29" s="284"/>
      <c r="I29" s="284"/>
      <c r="J29" s="284"/>
      <c r="K29" s="284"/>
      <c r="L29" s="284"/>
      <c r="M29" s="284"/>
      <c r="N29" s="284"/>
      <c r="O29" s="284"/>
      <c r="P29" s="284"/>
      <c r="Q29" s="284"/>
      <c r="R29" s="284"/>
      <c r="S29" s="284"/>
      <c r="T29" s="284"/>
      <c r="U29" s="284"/>
      <c r="V29" s="284"/>
      <c r="W29" s="284"/>
      <c r="X29" s="284"/>
      <c r="Y29" s="284"/>
      <c r="Z29" s="284"/>
    </row>
    <row r="30" spans="1:28" x14ac:dyDescent="0.25">
      <c r="A30" s="284"/>
      <c r="B30" s="284"/>
      <c r="C30" s="284"/>
      <c r="D30" s="284"/>
      <c r="E30" s="284"/>
      <c r="F30" s="284"/>
      <c r="G30" s="284"/>
      <c r="H30" s="284"/>
      <c r="I30" s="284"/>
      <c r="J30" s="284"/>
      <c r="K30" s="284"/>
      <c r="L30" s="284"/>
      <c r="M30" s="284"/>
      <c r="N30" s="284"/>
      <c r="O30" s="284"/>
      <c r="P30" s="284"/>
      <c r="Q30" s="284"/>
      <c r="R30" s="284"/>
      <c r="S30" s="284"/>
      <c r="T30" s="284"/>
      <c r="U30" s="284"/>
      <c r="V30" s="284"/>
      <c r="W30" s="284"/>
      <c r="X30" s="284"/>
      <c r="Y30" s="284"/>
      <c r="Z30" s="28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0866141732283472" right="0.70866141732283472" top="0.74803149606299213" bottom="0.74803149606299213" header="0.31496062992125984" footer="0.31496062992125984"/>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2"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8" customFormat="1" ht="18.75" customHeight="1" x14ac:dyDescent="0.2">
      <c r="A1" s="14"/>
      <c r="B1" s="14"/>
      <c r="O1" s="24"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N4" s="12"/>
    </row>
    <row r="5" spans="1:28" s="8" customFormat="1" ht="15.75" x14ac:dyDescent="0.2">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70"/>
      <c r="Q5" s="70"/>
      <c r="R5" s="70"/>
      <c r="S5" s="70"/>
      <c r="T5" s="70"/>
      <c r="U5" s="70"/>
      <c r="V5" s="70"/>
      <c r="W5" s="70"/>
      <c r="X5" s="70"/>
      <c r="Y5" s="70"/>
      <c r="Z5" s="70"/>
      <c r="AA5" s="70"/>
      <c r="AB5" s="70"/>
    </row>
    <row r="6" spans="1:28" s="8" customFormat="1" ht="18.75" x14ac:dyDescent="0.3">
      <c r="A6" s="13"/>
      <c r="B6" s="13"/>
      <c r="N6" s="12"/>
    </row>
    <row r="7" spans="1:28" s="8" customFormat="1" ht="18.75" x14ac:dyDescent="0.2">
      <c r="A7" s="340" t="s">
        <v>6</v>
      </c>
      <c r="B7" s="340"/>
      <c r="C7" s="340"/>
      <c r="D7" s="340"/>
      <c r="E7" s="340"/>
      <c r="F7" s="340"/>
      <c r="G7" s="340"/>
      <c r="H7" s="340"/>
      <c r="I7" s="340"/>
      <c r="J7" s="340"/>
      <c r="K7" s="340"/>
      <c r="L7" s="340"/>
      <c r="M7" s="340"/>
      <c r="N7" s="340"/>
      <c r="O7" s="340"/>
      <c r="P7" s="10"/>
      <c r="Q7" s="10"/>
      <c r="R7" s="10"/>
      <c r="S7" s="10"/>
      <c r="T7" s="10"/>
      <c r="U7" s="10"/>
      <c r="V7" s="10"/>
      <c r="W7" s="10"/>
      <c r="X7" s="10"/>
      <c r="Y7" s="10"/>
      <c r="Z7" s="10"/>
    </row>
    <row r="8" spans="1:28" s="8" customFormat="1" ht="18.75" x14ac:dyDescent="0.2">
      <c r="A8" s="340"/>
      <c r="B8" s="340"/>
      <c r="C8" s="340"/>
      <c r="D8" s="340"/>
      <c r="E8" s="340"/>
      <c r="F8" s="340"/>
      <c r="G8" s="340"/>
      <c r="H8" s="340"/>
      <c r="I8" s="340"/>
      <c r="J8" s="340"/>
      <c r="K8" s="340"/>
      <c r="L8" s="340"/>
      <c r="M8" s="340"/>
      <c r="N8" s="340"/>
      <c r="O8" s="340"/>
      <c r="P8" s="10"/>
      <c r="Q8" s="10"/>
      <c r="R8" s="10"/>
      <c r="S8" s="10"/>
      <c r="T8" s="10"/>
      <c r="U8" s="10"/>
      <c r="V8" s="10"/>
      <c r="W8" s="10"/>
      <c r="X8" s="10"/>
      <c r="Y8" s="10"/>
      <c r="Z8" s="10"/>
    </row>
    <row r="9" spans="1:28" s="8" customFormat="1" ht="18.75" x14ac:dyDescent="0.2">
      <c r="A9" s="343" t="str">
        <f>'1. паспорт местоположение'!A9:C9</f>
        <v xml:space="preserve">Акционерное общество "Западная энергетическая компания" </v>
      </c>
      <c r="B9" s="343"/>
      <c r="C9" s="343"/>
      <c r="D9" s="343"/>
      <c r="E9" s="343"/>
      <c r="F9" s="343"/>
      <c r="G9" s="343"/>
      <c r="H9" s="343"/>
      <c r="I9" s="343"/>
      <c r="J9" s="343"/>
      <c r="K9" s="343"/>
      <c r="L9" s="343"/>
      <c r="M9" s="343"/>
      <c r="N9" s="343"/>
      <c r="O9" s="343"/>
      <c r="P9" s="10"/>
      <c r="Q9" s="10"/>
      <c r="R9" s="10"/>
      <c r="S9" s="10"/>
      <c r="T9" s="10"/>
      <c r="U9" s="10"/>
      <c r="V9" s="10"/>
      <c r="W9" s="10"/>
      <c r="X9" s="10"/>
      <c r="Y9" s="10"/>
      <c r="Z9" s="10"/>
    </row>
    <row r="10" spans="1:28" s="8" customFormat="1" ht="18.75" x14ac:dyDescent="0.2">
      <c r="A10" s="337" t="s">
        <v>5</v>
      </c>
      <c r="B10" s="337"/>
      <c r="C10" s="337"/>
      <c r="D10" s="337"/>
      <c r="E10" s="337"/>
      <c r="F10" s="337"/>
      <c r="G10" s="337"/>
      <c r="H10" s="337"/>
      <c r="I10" s="337"/>
      <c r="J10" s="337"/>
      <c r="K10" s="337"/>
      <c r="L10" s="337"/>
      <c r="M10" s="337"/>
      <c r="N10" s="337"/>
      <c r="O10" s="337"/>
      <c r="P10" s="10"/>
      <c r="Q10" s="10"/>
      <c r="R10" s="10"/>
      <c r="S10" s="10"/>
      <c r="T10" s="10"/>
      <c r="U10" s="10"/>
      <c r="V10" s="10"/>
      <c r="W10" s="10"/>
      <c r="X10" s="10"/>
      <c r="Y10" s="10"/>
      <c r="Z10" s="10"/>
    </row>
    <row r="11" spans="1:28" s="8" customFormat="1" ht="18.75" x14ac:dyDescent="0.2">
      <c r="A11" s="340"/>
      <c r="B11" s="340"/>
      <c r="C11" s="340"/>
      <c r="D11" s="340"/>
      <c r="E11" s="340"/>
      <c r="F11" s="340"/>
      <c r="G11" s="340"/>
      <c r="H11" s="340"/>
      <c r="I11" s="340"/>
      <c r="J11" s="340"/>
      <c r="K11" s="340"/>
      <c r="L11" s="340"/>
      <c r="M11" s="340"/>
      <c r="N11" s="340"/>
      <c r="O11" s="340"/>
      <c r="P11" s="10"/>
      <c r="Q11" s="10"/>
      <c r="R11" s="10"/>
      <c r="S11" s="10"/>
      <c r="T11" s="10"/>
      <c r="U11" s="10"/>
      <c r="V11" s="10"/>
      <c r="W11" s="10"/>
      <c r="X11" s="10"/>
      <c r="Y11" s="10"/>
      <c r="Z11" s="10"/>
    </row>
    <row r="12" spans="1:28" s="8" customFormat="1" ht="18.75" x14ac:dyDescent="0.2">
      <c r="A12" s="343" t="str">
        <f>'1. паспорт местоположение'!A12:C12</f>
        <v>O 24-30</v>
      </c>
      <c r="B12" s="343"/>
      <c r="C12" s="343"/>
      <c r="D12" s="343"/>
      <c r="E12" s="343"/>
      <c r="F12" s="343"/>
      <c r="G12" s="343"/>
      <c r="H12" s="343"/>
      <c r="I12" s="343"/>
      <c r="J12" s="343"/>
      <c r="K12" s="343"/>
      <c r="L12" s="343"/>
      <c r="M12" s="343"/>
      <c r="N12" s="343"/>
      <c r="O12" s="343"/>
      <c r="P12" s="10"/>
      <c r="Q12" s="10"/>
      <c r="R12" s="10"/>
      <c r="S12" s="10"/>
      <c r="T12" s="10"/>
      <c r="U12" s="10"/>
      <c r="V12" s="10"/>
      <c r="W12" s="10"/>
      <c r="X12" s="10"/>
      <c r="Y12" s="10"/>
      <c r="Z12" s="10"/>
    </row>
    <row r="13" spans="1:28" s="8" customFormat="1" ht="18.75" x14ac:dyDescent="0.2">
      <c r="A13" s="337" t="s">
        <v>4</v>
      </c>
      <c r="B13" s="337"/>
      <c r="C13" s="337"/>
      <c r="D13" s="337"/>
      <c r="E13" s="337"/>
      <c r="F13" s="337"/>
      <c r="G13" s="337"/>
      <c r="H13" s="337"/>
      <c r="I13" s="337"/>
      <c r="J13" s="337"/>
      <c r="K13" s="337"/>
      <c r="L13" s="337"/>
      <c r="M13" s="337"/>
      <c r="N13" s="337"/>
      <c r="O13" s="337"/>
      <c r="P13" s="10"/>
      <c r="Q13" s="10"/>
      <c r="R13" s="10"/>
      <c r="S13" s="10"/>
      <c r="T13" s="10"/>
      <c r="U13" s="10"/>
      <c r="V13" s="10"/>
      <c r="W13" s="10"/>
      <c r="X13" s="10"/>
      <c r="Y13" s="10"/>
      <c r="Z13" s="10"/>
    </row>
    <row r="14" spans="1:28" s="8" customFormat="1" ht="15.75" customHeight="1" x14ac:dyDescent="0.2">
      <c r="A14" s="345"/>
      <c r="B14" s="345"/>
      <c r="C14" s="345"/>
      <c r="D14" s="345"/>
      <c r="E14" s="345"/>
      <c r="F14" s="345"/>
      <c r="G14" s="345"/>
      <c r="H14" s="345"/>
      <c r="I14" s="345"/>
      <c r="J14" s="345"/>
      <c r="K14" s="345"/>
      <c r="L14" s="345"/>
      <c r="M14" s="345"/>
      <c r="N14" s="345"/>
      <c r="O14" s="345"/>
      <c r="P14" s="4"/>
      <c r="Q14" s="4"/>
      <c r="R14" s="4"/>
      <c r="S14" s="4"/>
      <c r="T14" s="4"/>
      <c r="U14" s="4"/>
      <c r="V14" s="4"/>
      <c r="W14" s="4"/>
      <c r="X14" s="4"/>
      <c r="Y14" s="4"/>
      <c r="Z14" s="4"/>
    </row>
    <row r="15" spans="1:28" s="3" customFormat="1" ht="39.75" customHeight="1" x14ac:dyDescent="0.2">
      <c r="A15" s="368" t="str">
        <f>'1. паспорт местоположение'!A15</f>
        <v xml:space="preserve">Создание единого диспетчерского пункта, модернизация ТП, РП в количестве 50 шт.  с установкой устройств телемеханики </v>
      </c>
      <c r="B15" s="368"/>
      <c r="C15" s="368"/>
      <c r="D15" s="368"/>
      <c r="E15" s="368"/>
      <c r="F15" s="368"/>
      <c r="G15" s="368"/>
      <c r="H15" s="368"/>
      <c r="I15" s="368"/>
      <c r="J15" s="368"/>
      <c r="K15" s="368"/>
      <c r="L15" s="368"/>
      <c r="M15" s="368"/>
      <c r="N15" s="368"/>
      <c r="O15" s="368"/>
      <c r="P15" s="7"/>
      <c r="Q15" s="7"/>
      <c r="R15" s="7"/>
      <c r="S15" s="7"/>
      <c r="T15" s="7"/>
      <c r="U15" s="7"/>
      <c r="V15" s="7"/>
      <c r="W15" s="7"/>
      <c r="X15" s="7"/>
      <c r="Y15" s="7"/>
      <c r="Z15" s="7"/>
    </row>
    <row r="16" spans="1:28" s="3" customFormat="1" ht="15" customHeight="1" x14ac:dyDescent="0.2">
      <c r="A16" s="337" t="s">
        <v>3</v>
      </c>
      <c r="B16" s="337"/>
      <c r="C16" s="337"/>
      <c r="D16" s="337"/>
      <c r="E16" s="337"/>
      <c r="F16" s="337"/>
      <c r="G16" s="337"/>
      <c r="H16" s="337"/>
      <c r="I16" s="337"/>
      <c r="J16" s="337"/>
      <c r="K16" s="337"/>
      <c r="L16" s="337"/>
      <c r="M16" s="337"/>
      <c r="N16" s="337"/>
      <c r="O16" s="337"/>
      <c r="P16" s="5"/>
      <c r="Q16" s="5"/>
      <c r="R16" s="5"/>
      <c r="S16" s="5"/>
      <c r="T16" s="5"/>
      <c r="U16" s="5"/>
      <c r="V16" s="5"/>
      <c r="W16" s="5"/>
      <c r="X16" s="5"/>
      <c r="Y16" s="5"/>
      <c r="Z16" s="5"/>
    </row>
    <row r="17" spans="1:26" s="3" customFormat="1" ht="15" customHeight="1" x14ac:dyDescent="0.2">
      <c r="A17" s="345"/>
      <c r="B17" s="345"/>
      <c r="C17" s="345"/>
      <c r="D17" s="345"/>
      <c r="E17" s="345"/>
      <c r="F17" s="345"/>
      <c r="G17" s="345"/>
      <c r="H17" s="345"/>
      <c r="I17" s="345"/>
      <c r="J17" s="345"/>
      <c r="K17" s="345"/>
      <c r="L17" s="345"/>
      <c r="M17" s="345"/>
      <c r="N17" s="345"/>
      <c r="O17" s="345"/>
      <c r="P17" s="4"/>
      <c r="Q17" s="4"/>
      <c r="R17" s="4"/>
      <c r="S17" s="4"/>
      <c r="T17" s="4"/>
      <c r="U17" s="4"/>
      <c r="V17" s="4"/>
      <c r="W17" s="4"/>
    </row>
    <row r="18" spans="1:26" s="3" customFormat="1" ht="91.5" customHeight="1" x14ac:dyDescent="0.2">
      <c r="A18" s="375" t="s">
        <v>419</v>
      </c>
      <c r="B18" s="375"/>
      <c r="C18" s="375"/>
      <c r="D18" s="375"/>
      <c r="E18" s="375"/>
      <c r="F18" s="375"/>
      <c r="G18" s="375"/>
      <c r="H18" s="375"/>
      <c r="I18" s="375"/>
      <c r="J18" s="375"/>
      <c r="K18" s="375"/>
      <c r="L18" s="375"/>
      <c r="M18" s="375"/>
      <c r="N18" s="375"/>
      <c r="O18" s="375"/>
      <c r="P18" s="6"/>
      <c r="Q18" s="6"/>
      <c r="R18" s="6"/>
      <c r="S18" s="6"/>
      <c r="T18" s="6"/>
      <c r="U18" s="6"/>
      <c r="V18" s="6"/>
      <c r="W18" s="6"/>
      <c r="X18" s="6"/>
      <c r="Y18" s="6"/>
      <c r="Z18" s="6"/>
    </row>
    <row r="19" spans="1:26" s="3" customFormat="1" ht="78" customHeight="1" x14ac:dyDescent="0.2">
      <c r="A19" s="376" t="s">
        <v>2</v>
      </c>
      <c r="B19" s="376" t="s">
        <v>81</v>
      </c>
      <c r="C19" s="376" t="s">
        <v>80</v>
      </c>
      <c r="D19" s="376" t="s">
        <v>72</v>
      </c>
      <c r="E19" s="377" t="s">
        <v>79</v>
      </c>
      <c r="F19" s="378"/>
      <c r="G19" s="378"/>
      <c r="H19" s="378"/>
      <c r="I19" s="379"/>
      <c r="J19" s="376" t="s">
        <v>78</v>
      </c>
      <c r="K19" s="376"/>
      <c r="L19" s="376"/>
      <c r="M19" s="376"/>
      <c r="N19" s="376"/>
      <c r="O19" s="376"/>
      <c r="P19" s="4"/>
      <c r="Q19" s="4"/>
      <c r="R19" s="4"/>
      <c r="S19" s="4"/>
      <c r="T19" s="4"/>
      <c r="U19" s="4"/>
      <c r="V19" s="4"/>
      <c r="W19" s="4"/>
    </row>
    <row r="20" spans="1:26" s="3" customFormat="1" ht="51" customHeight="1" x14ac:dyDescent="0.2">
      <c r="A20" s="376"/>
      <c r="B20" s="376"/>
      <c r="C20" s="376"/>
      <c r="D20" s="376"/>
      <c r="E20" s="310" t="s">
        <v>77</v>
      </c>
      <c r="F20" s="310" t="s">
        <v>76</v>
      </c>
      <c r="G20" s="310" t="s">
        <v>75</v>
      </c>
      <c r="H20" s="310" t="s">
        <v>74</v>
      </c>
      <c r="I20" s="310" t="s">
        <v>73</v>
      </c>
      <c r="J20" s="310">
        <v>2023</v>
      </c>
      <c r="K20" s="310">
        <v>2024</v>
      </c>
      <c r="L20" s="310">
        <v>2025</v>
      </c>
      <c r="M20" s="310">
        <v>2026</v>
      </c>
      <c r="N20" s="310">
        <v>2027</v>
      </c>
      <c r="O20" s="310">
        <v>2028</v>
      </c>
      <c r="P20" s="4"/>
      <c r="Q20" s="4"/>
      <c r="R20" s="4"/>
      <c r="S20" s="4"/>
      <c r="T20" s="4"/>
      <c r="U20" s="4"/>
      <c r="V20" s="4"/>
      <c r="W20" s="4"/>
    </row>
    <row r="21" spans="1:26" s="3" customFormat="1" ht="16.5" customHeight="1" x14ac:dyDescent="0.2">
      <c r="A21" s="132">
        <v>1</v>
      </c>
      <c r="B21" s="131">
        <v>2</v>
      </c>
      <c r="C21" s="132">
        <v>3</v>
      </c>
      <c r="D21" s="131">
        <v>4</v>
      </c>
      <c r="E21" s="132">
        <v>5</v>
      </c>
      <c r="F21" s="131">
        <v>6</v>
      </c>
      <c r="G21" s="132">
        <v>7</v>
      </c>
      <c r="H21" s="131">
        <v>8</v>
      </c>
      <c r="I21" s="132">
        <v>9</v>
      </c>
      <c r="J21" s="131">
        <v>10</v>
      </c>
      <c r="K21" s="132">
        <v>11</v>
      </c>
      <c r="L21" s="131">
        <v>12</v>
      </c>
      <c r="M21" s="132">
        <v>13</v>
      </c>
      <c r="N21" s="131">
        <v>14</v>
      </c>
      <c r="O21" s="132">
        <v>15</v>
      </c>
      <c r="P21" s="4"/>
      <c r="Q21" s="4"/>
      <c r="R21" s="4"/>
      <c r="S21" s="4"/>
      <c r="T21" s="4"/>
      <c r="U21" s="4"/>
      <c r="V21" s="4"/>
      <c r="W21" s="4"/>
    </row>
    <row r="22" spans="1:26" s="3" customFormat="1" ht="33" customHeight="1" x14ac:dyDescent="0.2">
      <c r="A22" s="133" t="s">
        <v>61</v>
      </c>
      <c r="B22" s="312" t="s">
        <v>555</v>
      </c>
      <c r="C22" s="311">
        <v>0</v>
      </c>
      <c r="D22" s="311">
        <v>0</v>
      </c>
      <c r="E22" s="311">
        <v>0</v>
      </c>
      <c r="F22" s="311">
        <v>0</v>
      </c>
      <c r="G22" s="311">
        <v>0</v>
      </c>
      <c r="H22" s="311">
        <v>0</v>
      </c>
      <c r="I22" s="311">
        <v>0</v>
      </c>
      <c r="J22" s="313">
        <v>0</v>
      </c>
      <c r="K22" s="313">
        <v>0</v>
      </c>
      <c r="L22" s="313">
        <v>0</v>
      </c>
      <c r="M22" s="313">
        <v>0</v>
      </c>
      <c r="N22" s="313">
        <v>0</v>
      </c>
      <c r="O22" s="313">
        <v>0</v>
      </c>
      <c r="P22" s="4"/>
      <c r="Q22" s="4"/>
      <c r="R22" s="4"/>
      <c r="S22" s="4"/>
      <c r="T22" s="4"/>
      <c r="U22" s="4"/>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163"/>
  <sheetViews>
    <sheetView topLeftCell="A8" zoomScale="90" zoomScaleNormal="90" workbookViewId="0">
      <selection activeCell="H63" sqref="H63"/>
    </sheetView>
  </sheetViews>
  <sheetFormatPr defaultColWidth="8.85546875" defaultRowHeight="15.75" outlineLevelRow="1" x14ac:dyDescent="0.25"/>
  <cols>
    <col min="1" max="1" width="61.7109375" style="171" customWidth="1"/>
    <col min="2" max="2" width="17.140625" style="171" customWidth="1"/>
    <col min="3" max="3" width="15.42578125" style="171" customWidth="1"/>
    <col min="4" max="4" width="13.28515625" style="171" customWidth="1"/>
    <col min="5" max="12" width="15.28515625" style="171" customWidth="1"/>
    <col min="13" max="13" width="13.28515625" style="171" customWidth="1"/>
    <col min="14" max="14" width="14" style="171" customWidth="1"/>
    <col min="15" max="15" width="18.42578125" style="171" customWidth="1"/>
    <col min="16" max="16" width="22" style="171" customWidth="1"/>
    <col min="17" max="17" width="17.28515625" style="171" customWidth="1"/>
    <col min="18" max="18" width="17" style="171" customWidth="1"/>
    <col min="19" max="19" width="14.42578125" style="171" customWidth="1"/>
    <col min="20" max="20" width="13.28515625" style="171" customWidth="1"/>
    <col min="21" max="21" width="13.42578125" style="171" customWidth="1"/>
    <col min="22" max="251" width="9.140625" style="171"/>
    <col min="252" max="252" width="61.7109375" style="171" customWidth="1"/>
    <col min="253" max="253" width="22.85546875" style="171" customWidth="1"/>
    <col min="254" max="254" width="20.7109375" style="171" customWidth="1"/>
    <col min="255" max="255" width="21.42578125" style="171" customWidth="1"/>
    <col min="256" max="256" width="23.140625" style="171" customWidth="1"/>
    <col min="257" max="257" width="18.28515625" style="171" customWidth="1"/>
    <col min="258" max="258" width="22.7109375" style="171" customWidth="1"/>
    <col min="259" max="259" width="18.140625" style="171" customWidth="1"/>
    <col min="260" max="260" width="19.140625" style="171" customWidth="1"/>
    <col min="261" max="267" width="18.140625" style="171" customWidth="1"/>
    <col min="268" max="268" width="18.42578125" style="171" customWidth="1"/>
    <col min="269" max="269" width="18.28515625" style="171" customWidth="1"/>
    <col min="270" max="270" width="19.140625" style="171" customWidth="1"/>
    <col min="271" max="271" width="18.42578125" style="171" customWidth="1"/>
    <col min="272" max="272" width="22" style="171" customWidth="1"/>
    <col min="273" max="273" width="17.28515625" style="171" customWidth="1"/>
    <col min="274" max="274" width="17" style="171" customWidth="1"/>
    <col min="275" max="275" width="14.42578125" style="171" customWidth="1"/>
    <col min="276" max="276" width="13.28515625" style="171" customWidth="1"/>
    <col min="277" max="277" width="13.42578125" style="171" customWidth="1"/>
    <col min="278" max="507" width="9.140625" style="171"/>
    <col min="508" max="508" width="61.7109375" style="171" customWidth="1"/>
    <col min="509" max="509" width="22.85546875" style="171" customWidth="1"/>
    <col min="510" max="510" width="20.7109375" style="171" customWidth="1"/>
    <col min="511" max="511" width="21.42578125" style="171" customWidth="1"/>
    <col min="512" max="512" width="23.140625" style="171" customWidth="1"/>
    <col min="513" max="513" width="18.28515625" style="171" customWidth="1"/>
    <col min="514" max="514" width="22.7109375" style="171" customWidth="1"/>
    <col min="515" max="515" width="18.140625" style="171" customWidth="1"/>
    <col min="516" max="516" width="19.140625" style="171" customWidth="1"/>
    <col min="517" max="523" width="18.140625" style="171" customWidth="1"/>
    <col min="524" max="524" width="18.42578125" style="171" customWidth="1"/>
    <col min="525" max="525" width="18.28515625" style="171" customWidth="1"/>
    <col min="526" max="526" width="19.140625" style="171" customWidth="1"/>
    <col min="527" max="527" width="18.42578125" style="171" customWidth="1"/>
    <col min="528" max="528" width="22" style="171" customWidth="1"/>
    <col min="529" max="529" width="17.28515625" style="171" customWidth="1"/>
    <col min="530" max="530" width="17" style="171" customWidth="1"/>
    <col min="531" max="531" width="14.42578125" style="171" customWidth="1"/>
    <col min="532" max="532" width="13.28515625" style="171" customWidth="1"/>
    <col min="533" max="533" width="13.42578125" style="171" customWidth="1"/>
    <col min="534" max="763" width="9.140625" style="171"/>
    <col min="764" max="764" width="61.7109375" style="171" customWidth="1"/>
    <col min="765" max="765" width="22.85546875" style="171" customWidth="1"/>
    <col min="766" max="766" width="20.7109375" style="171" customWidth="1"/>
    <col min="767" max="767" width="21.42578125" style="171" customWidth="1"/>
    <col min="768" max="768" width="23.140625" style="171" customWidth="1"/>
    <col min="769" max="769" width="18.28515625" style="171" customWidth="1"/>
    <col min="770" max="770" width="22.7109375" style="171" customWidth="1"/>
    <col min="771" max="771" width="18.140625" style="171" customWidth="1"/>
    <col min="772" max="772" width="19.140625" style="171" customWidth="1"/>
    <col min="773" max="779" width="18.140625" style="171" customWidth="1"/>
    <col min="780" max="780" width="18.42578125" style="171" customWidth="1"/>
    <col min="781" max="781" width="18.28515625" style="171" customWidth="1"/>
    <col min="782" max="782" width="19.140625" style="171" customWidth="1"/>
    <col min="783" max="783" width="18.42578125" style="171" customWidth="1"/>
    <col min="784" max="784" width="22" style="171" customWidth="1"/>
    <col min="785" max="785" width="17.28515625" style="171" customWidth="1"/>
    <col min="786" max="786" width="17" style="171" customWidth="1"/>
    <col min="787" max="787" width="14.42578125" style="171" customWidth="1"/>
    <col min="788" max="788" width="13.28515625" style="171" customWidth="1"/>
    <col min="789" max="789" width="13.42578125" style="171" customWidth="1"/>
    <col min="790" max="1019" width="9.140625" style="171"/>
    <col min="1020" max="1020" width="61.7109375" style="171" customWidth="1"/>
    <col min="1021" max="1021" width="22.85546875" style="171" customWidth="1"/>
    <col min="1022" max="1022" width="20.7109375" style="171" customWidth="1"/>
    <col min="1023" max="1023" width="21.42578125" style="171" customWidth="1"/>
    <col min="1024" max="1024" width="23.140625" style="171" customWidth="1"/>
    <col min="1025" max="1025" width="18.28515625" style="171" customWidth="1"/>
    <col min="1026" max="1026" width="22.7109375" style="171" customWidth="1"/>
    <col min="1027" max="1027" width="18.140625" style="171" customWidth="1"/>
    <col min="1028" max="1028" width="19.140625" style="171" customWidth="1"/>
    <col min="1029" max="1035" width="18.140625" style="171" customWidth="1"/>
    <col min="1036" max="1036" width="18.42578125" style="171" customWidth="1"/>
    <col min="1037" max="1037" width="18.28515625" style="171" customWidth="1"/>
    <col min="1038" max="1038" width="19.140625" style="171" customWidth="1"/>
    <col min="1039" max="1039" width="18.42578125" style="171" customWidth="1"/>
    <col min="1040" max="1040" width="22" style="171" customWidth="1"/>
    <col min="1041" max="1041" width="17.28515625" style="171" customWidth="1"/>
    <col min="1042" max="1042" width="17" style="171" customWidth="1"/>
    <col min="1043" max="1043" width="14.42578125" style="171" customWidth="1"/>
    <col min="1044" max="1044" width="13.28515625" style="171" customWidth="1"/>
    <col min="1045" max="1045" width="13.42578125" style="171" customWidth="1"/>
    <col min="1046" max="1275" width="9.140625" style="171"/>
    <col min="1276" max="1276" width="61.7109375" style="171" customWidth="1"/>
    <col min="1277" max="1277" width="22.85546875" style="171" customWidth="1"/>
    <col min="1278" max="1278" width="20.7109375" style="171" customWidth="1"/>
    <col min="1279" max="1279" width="21.42578125" style="171" customWidth="1"/>
    <col min="1280" max="1280" width="23.140625" style="171" customWidth="1"/>
    <col min="1281" max="1281" width="18.28515625" style="171" customWidth="1"/>
    <col min="1282" max="1282" width="22.7109375" style="171" customWidth="1"/>
    <col min="1283" max="1283" width="18.140625" style="171" customWidth="1"/>
    <col min="1284" max="1284" width="19.140625" style="171" customWidth="1"/>
    <col min="1285" max="1291" width="18.140625" style="171" customWidth="1"/>
    <col min="1292" max="1292" width="18.42578125" style="171" customWidth="1"/>
    <col min="1293" max="1293" width="18.28515625" style="171" customWidth="1"/>
    <col min="1294" max="1294" width="19.140625" style="171" customWidth="1"/>
    <col min="1295" max="1295" width="18.42578125" style="171" customWidth="1"/>
    <col min="1296" max="1296" width="22" style="171" customWidth="1"/>
    <col min="1297" max="1297" width="17.28515625" style="171" customWidth="1"/>
    <col min="1298" max="1298" width="17" style="171" customWidth="1"/>
    <col min="1299" max="1299" width="14.42578125" style="171" customWidth="1"/>
    <col min="1300" max="1300" width="13.28515625" style="171" customWidth="1"/>
    <col min="1301" max="1301" width="13.42578125" style="171" customWidth="1"/>
    <col min="1302" max="1531" width="9.140625" style="171"/>
    <col min="1532" max="1532" width="61.7109375" style="171" customWidth="1"/>
    <col min="1533" max="1533" width="22.85546875" style="171" customWidth="1"/>
    <col min="1534" max="1534" width="20.7109375" style="171" customWidth="1"/>
    <col min="1535" max="1535" width="21.42578125" style="171" customWidth="1"/>
    <col min="1536" max="1536" width="23.140625" style="171" customWidth="1"/>
    <col min="1537" max="1537" width="18.28515625" style="171" customWidth="1"/>
    <col min="1538" max="1538" width="22.7109375" style="171" customWidth="1"/>
    <col min="1539" max="1539" width="18.140625" style="171" customWidth="1"/>
    <col min="1540" max="1540" width="19.140625" style="171" customWidth="1"/>
    <col min="1541" max="1547" width="18.140625" style="171" customWidth="1"/>
    <col min="1548" max="1548" width="18.42578125" style="171" customWidth="1"/>
    <col min="1549" max="1549" width="18.28515625" style="171" customWidth="1"/>
    <col min="1550" max="1550" width="19.140625" style="171" customWidth="1"/>
    <col min="1551" max="1551" width="18.42578125" style="171" customWidth="1"/>
    <col min="1552" max="1552" width="22" style="171" customWidth="1"/>
    <col min="1553" max="1553" width="17.28515625" style="171" customWidth="1"/>
    <col min="1554" max="1554" width="17" style="171" customWidth="1"/>
    <col min="1555" max="1555" width="14.42578125" style="171" customWidth="1"/>
    <col min="1556" max="1556" width="13.28515625" style="171" customWidth="1"/>
    <col min="1557" max="1557" width="13.42578125" style="171" customWidth="1"/>
    <col min="1558" max="1787" width="9.140625" style="171"/>
    <col min="1788" max="1788" width="61.7109375" style="171" customWidth="1"/>
    <col min="1789" max="1789" width="22.85546875" style="171" customWidth="1"/>
    <col min="1790" max="1790" width="20.7109375" style="171" customWidth="1"/>
    <col min="1791" max="1791" width="21.42578125" style="171" customWidth="1"/>
    <col min="1792" max="1792" width="23.140625" style="171" customWidth="1"/>
    <col min="1793" max="1793" width="18.28515625" style="171" customWidth="1"/>
    <col min="1794" max="1794" width="22.7109375" style="171" customWidth="1"/>
    <col min="1795" max="1795" width="18.140625" style="171" customWidth="1"/>
    <col min="1796" max="1796" width="19.140625" style="171" customWidth="1"/>
    <col min="1797" max="1803" width="18.140625" style="171" customWidth="1"/>
    <col min="1804" max="1804" width="18.42578125" style="171" customWidth="1"/>
    <col min="1805" max="1805" width="18.28515625" style="171" customWidth="1"/>
    <col min="1806" max="1806" width="19.140625" style="171" customWidth="1"/>
    <col min="1807" max="1807" width="18.42578125" style="171" customWidth="1"/>
    <col min="1808" max="1808" width="22" style="171" customWidth="1"/>
    <col min="1809" max="1809" width="17.28515625" style="171" customWidth="1"/>
    <col min="1810" max="1810" width="17" style="171" customWidth="1"/>
    <col min="1811" max="1811" width="14.42578125" style="171" customWidth="1"/>
    <col min="1812" max="1812" width="13.28515625" style="171" customWidth="1"/>
    <col min="1813" max="1813" width="13.42578125" style="171" customWidth="1"/>
    <col min="1814" max="2043" width="9.140625" style="171"/>
    <col min="2044" max="2044" width="61.7109375" style="171" customWidth="1"/>
    <col min="2045" max="2045" width="22.85546875" style="171" customWidth="1"/>
    <col min="2046" max="2046" width="20.7109375" style="171" customWidth="1"/>
    <col min="2047" max="2047" width="21.42578125" style="171" customWidth="1"/>
    <col min="2048" max="2048" width="23.140625" style="171" customWidth="1"/>
    <col min="2049" max="2049" width="18.28515625" style="171" customWidth="1"/>
    <col min="2050" max="2050" width="22.7109375" style="171" customWidth="1"/>
    <col min="2051" max="2051" width="18.140625" style="171" customWidth="1"/>
    <col min="2052" max="2052" width="19.140625" style="171" customWidth="1"/>
    <col min="2053" max="2059" width="18.140625" style="171" customWidth="1"/>
    <col min="2060" max="2060" width="18.42578125" style="171" customWidth="1"/>
    <col min="2061" max="2061" width="18.28515625" style="171" customWidth="1"/>
    <col min="2062" max="2062" width="19.140625" style="171" customWidth="1"/>
    <col min="2063" max="2063" width="18.42578125" style="171" customWidth="1"/>
    <col min="2064" max="2064" width="22" style="171" customWidth="1"/>
    <col min="2065" max="2065" width="17.28515625" style="171" customWidth="1"/>
    <col min="2066" max="2066" width="17" style="171" customWidth="1"/>
    <col min="2067" max="2067" width="14.42578125" style="171" customWidth="1"/>
    <col min="2068" max="2068" width="13.28515625" style="171" customWidth="1"/>
    <col min="2069" max="2069" width="13.42578125" style="171" customWidth="1"/>
    <col min="2070" max="2299" width="9.140625" style="171"/>
    <col min="2300" max="2300" width="61.7109375" style="171" customWidth="1"/>
    <col min="2301" max="2301" width="22.85546875" style="171" customWidth="1"/>
    <col min="2302" max="2302" width="20.7109375" style="171" customWidth="1"/>
    <col min="2303" max="2303" width="21.42578125" style="171" customWidth="1"/>
    <col min="2304" max="2304" width="23.140625" style="171" customWidth="1"/>
    <col min="2305" max="2305" width="18.28515625" style="171" customWidth="1"/>
    <col min="2306" max="2306" width="22.7109375" style="171" customWidth="1"/>
    <col min="2307" max="2307" width="18.140625" style="171" customWidth="1"/>
    <col min="2308" max="2308" width="19.140625" style="171" customWidth="1"/>
    <col min="2309" max="2315" width="18.140625" style="171" customWidth="1"/>
    <col min="2316" max="2316" width="18.42578125" style="171" customWidth="1"/>
    <col min="2317" max="2317" width="18.28515625" style="171" customWidth="1"/>
    <col min="2318" max="2318" width="19.140625" style="171" customWidth="1"/>
    <col min="2319" max="2319" width="18.42578125" style="171" customWidth="1"/>
    <col min="2320" max="2320" width="22" style="171" customWidth="1"/>
    <col min="2321" max="2321" width="17.28515625" style="171" customWidth="1"/>
    <col min="2322" max="2322" width="17" style="171" customWidth="1"/>
    <col min="2323" max="2323" width="14.42578125" style="171" customWidth="1"/>
    <col min="2324" max="2324" width="13.28515625" style="171" customWidth="1"/>
    <col min="2325" max="2325" width="13.42578125" style="171" customWidth="1"/>
    <col min="2326" max="2555" width="9.140625" style="171"/>
    <col min="2556" max="2556" width="61.7109375" style="171" customWidth="1"/>
    <col min="2557" max="2557" width="22.85546875" style="171" customWidth="1"/>
    <col min="2558" max="2558" width="20.7109375" style="171" customWidth="1"/>
    <col min="2559" max="2559" width="21.42578125" style="171" customWidth="1"/>
    <col min="2560" max="2560" width="23.140625" style="171" customWidth="1"/>
    <col min="2561" max="2561" width="18.28515625" style="171" customWidth="1"/>
    <col min="2562" max="2562" width="22.7109375" style="171" customWidth="1"/>
    <col min="2563" max="2563" width="18.140625" style="171" customWidth="1"/>
    <col min="2564" max="2564" width="19.140625" style="171" customWidth="1"/>
    <col min="2565" max="2571" width="18.140625" style="171" customWidth="1"/>
    <col min="2572" max="2572" width="18.42578125" style="171" customWidth="1"/>
    <col min="2573" max="2573" width="18.28515625" style="171" customWidth="1"/>
    <col min="2574" max="2574" width="19.140625" style="171" customWidth="1"/>
    <col min="2575" max="2575" width="18.42578125" style="171" customWidth="1"/>
    <col min="2576" max="2576" width="22" style="171" customWidth="1"/>
    <col min="2577" max="2577" width="17.28515625" style="171" customWidth="1"/>
    <col min="2578" max="2578" width="17" style="171" customWidth="1"/>
    <col min="2579" max="2579" width="14.42578125" style="171" customWidth="1"/>
    <col min="2580" max="2580" width="13.28515625" style="171" customWidth="1"/>
    <col min="2581" max="2581" width="13.42578125" style="171" customWidth="1"/>
    <col min="2582" max="2811" width="9.140625" style="171"/>
    <col min="2812" max="2812" width="61.7109375" style="171" customWidth="1"/>
    <col min="2813" max="2813" width="22.85546875" style="171" customWidth="1"/>
    <col min="2814" max="2814" width="20.7109375" style="171" customWidth="1"/>
    <col min="2815" max="2815" width="21.42578125" style="171" customWidth="1"/>
    <col min="2816" max="2816" width="23.140625" style="171" customWidth="1"/>
    <col min="2817" max="2817" width="18.28515625" style="171" customWidth="1"/>
    <col min="2818" max="2818" width="22.7109375" style="171" customWidth="1"/>
    <col min="2819" max="2819" width="18.140625" style="171" customWidth="1"/>
    <col min="2820" max="2820" width="19.140625" style="171" customWidth="1"/>
    <col min="2821" max="2827" width="18.140625" style="171" customWidth="1"/>
    <col min="2828" max="2828" width="18.42578125" style="171" customWidth="1"/>
    <col min="2829" max="2829" width="18.28515625" style="171" customWidth="1"/>
    <col min="2830" max="2830" width="19.140625" style="171" customWidth="1"/>
    <col min="2831" max="2831" width="18.42578125" style="171" customWidth="1"/>
    <col min="2832" max="2832" width="22" style="171" customWidth="1"/>
    <col min="2833" max="2833" width="17.28515625" style="171" customWidth="1"/>
    <col min="2834" max="2834" width="17" style="171" customWidth="1"/>
    <col min="2835" max="2835" width="14.42578125" style="171" customWidth="1"/>
    <col min="2836" max="2836" width="13.28515625" style="171" customWidth="1"/>
    <col min="2837" max="2837" width="13.42578125" style="171" customWidth="1"/>
    <col min="2838" max="3067" width="9.140625" style="171"/>
    <col min="3068" max="3068" width="61.7109375" style="171" customWidth="1"/>
    <col min="3069" max="3069" width="22.85546875" style="171" customWidth="1"/>
    <col min="3070" max="3070" width="20.7109375" style="171" customWidth="1"/>
    <col min="3071" max="3071" width="21.42578125" style="171" customWidth="1"/>
    <col min="3072" max="3072" width="23.140625" style="171" customWidth="1"/>
    <col min="3073" max="3073" width="18.28515625" style="171" customWidth="1"/>
    <col min="3074" max="3074" width="22.7109375" style="171" customWidth="1"/>
    <col min="3075" max="3075" width="18.140625" style="171" customWidth="1"/>
    <col min="3076" max="3076" width="19.140625" style="171" customWidth="1"/>
    <col min="3077" max="3083" width="18.140625" style="171" customWidth="1"/>
    <col min="3084" max="3084" width="18.42578125" style="171" customWidth="1"/>
    <col min="3085" max="3085" width="18.28515625" style="171" customWidth="1"/>
    <col min="3086" max="3086" width="19.140625" style="171" customWidth="1"/>
    <col min="3087" max="3087" width="18.42578125" style="171" customWidth="1"/>
    <col min="3088" max="3088" width="22" style="171" customWidth="1"/>
    <col min="3089" max="3089" width="17.28515625" style="171" customWidth="1"/>
    <col min="3090" max="3090" width="17" style="171" customWidth="1"/>
    <col min="3091" max="3091" width="14.42578125" style="171" customWidth="1"/>
    <col min="3092" max="3092" width="13.28515625" style="171" customWidth="1"/>
    <col min="3093" max="3093" width="13.42578125" style="171" customWidth="1"/>
    <col min="3094" max="3323" width="9.140625" style="171"/>
    <col min="3324" max="3324" width="61.7109375" style="171" customWidth="1"/>
    <col min="3325" max="3325" width="22.85546875" style="171" customWidth="1"/>
    <col min="3326" max="3326" width="20.7109375" style="171" customWidth="1"/>
    <col min="3327" max="3327" width="21.42578125" style="171" customWidth="1"/>
    <col min="3328" max="3328" width="23.140625" style="171" customWidth="1"/>
    <col min="3329" max="3329" width="18.28515625" style="171" customWidth="1"/>
    <col min="3330" max="3330" width="22.7109375" style="171" customWidth="1"/>
    <col min="3331" max="3331" width="18.140625" style="171" customWidth="1"/>
    <col min="3332" max="3332" width="19.140625" style="171" customWidth="1"/>
    <col min="3333" max="3339" width="18.140625" style="171" customWidth="1"/>
    <col min="3340" max="3340" width="18.42578125" style="171" customWidth="1"/>
    <col min="3341" max="3341" width="18.28515625" style="171" customWidth="1"/>
    <col min="3342" max="3342" width="19.140625" style="171" customWidth="1"/>
    <col min="3343" max="3343" width="18.42578125" style="171" customWidth="1"/>
    <col min="3344" max="3344" width="22" style="171" customWidth="1"/>
    <col min="3345" max="3345" width="17.28515625" style="171" customWidth="1"/>
    <col min="3346" max="3346" width="17" style="171" customWidth="1"/>
    <col min="3347" max="3347" width="14.42578125" style="171" customWidth="1"/>
    <col min="3348" max="3348" width="13.28515625" style="171" customWidth="1"/>
    <col min="3349" max="3349" width="13.42578125" style="171" customWidth="1"/>
    <col min="3350" max="3579" width="9.140625" style="171"/>
    <col min="3580" max="3580" width="61.7109375" style="171" customWidth="1"/>
    <col min="3581" max="3581" width="22.85546875" style="171" customWidth="1"/>
    <col min="3582" max="3582" width="20.7109375" style="171" customWidth="1"/>
    <col min="3583" max="3583" width="21.42578125" style="171" customWidth="1"/>
    <col min="3584" max="3584" width="23.140625" style="171" customWidth="1"/>
    <col min="3585" max="3585" width="18.28515625" style="171" customWidth="1"/>
    <col min="3586" max="3586" width="22.7109375" style="171" customWidth="1"/>
    <col min="3587" max="3587" width="18.140625" style="171" customWidth="1"/>
    <col min="3588" max="3588" width="19.140625" style="171" customWidth="1"/>
    <col min="3589" max="3595" width="18.140625" style="171" customWidth="1"/>
    <col min="3596" max="3596" width="18.42578125" style="171" customWidth="1"/>
    <col min="3597" max="3597" width="18.28515625" style="171" customWidth="1"/>
    <col min="3598" max="3598" width="19.140625" style="171" customWidth="1"/>
    <col min="3599" max="3599" width="18.42578125" style="171" customWidth="1"/>
    <col min="3600" max="3600" width="22" style="171" customWidth="1"/>
    <col min="3601" max="3601" width="17.28515625" style="171" customWidth="1"/>
    <col min="3602" max="3602" width="17" style="171" customWidth="1"/>
    <col min="3603" max="3603" width="14.42578125" style="171" customWidth="1"/>
    <col min="3604" max="3604" width="13.28515625" style="171" customWidth="1"/>
    <col min="3605" max="3605" width="13.42578125" style="171" customWidth="1"/>
    <col min="3606" max="3835" width="9.140625" style="171"/>
    <col min="3836" max="3836" width="61.7109375" style="171" customWidth="1"/>
    <col min="3837" max="3837" width="22.85546875" style="171" customWidth="1"/>
    <col min="3838" max="3838" width="20.7109375" style="171" customWidth="1"/>
    <col min="3839" max="3839" width="21.42578125" style="171" customWidth="1"/>
    <col min="3840" max="3840" width="23.140625" style="171" customWidth="1"/>
    <col min="3841" max="3841" width="18.28515625" style="171" customWidth="1"/>
    <col min="3842" max="3842" width="22.7109375" style="171" customWidth="1"/>
    <col min="3843" max="3843" width="18.140625" style="171" customWidth="1"/>
    <col min="3844" max="3844" width="19.140625" style="171" customWidth="1"/>
    <col min="3845" max="3851" width="18.140625" style="171" customWidth="1"/>
    <col min="3852" max="3852" width="18.42578125" style="171" customWidth="1"/>
    <col min="3853" max="3853" width="18.28515625" style="171" customWidth="1"/>
    <col min="3854" max="3854" width="19.140625" style="171" customWidth="1"/>
    <col min="3855" max="3855" width="18.42578125" style="171" customWidth="1"/>
    <col min="3856" max="3856" width="22" style="171" customWidth="1"/>
    <col min="3857" max="3857" width="17.28515625" style="171" customWidth="1"/>
    <col min="3858" max="3858" width="17" style="171" customWidth="1"/>
    <col min="3859" max="3859" width="14.42578125" style="171" customWidth="1"/>
    <col min="3860" max="3860" width="13.28515625" style="171" customWidth="1"/>
    <col min="3861" max="3861" width="13.42578125" style="171" customWidth="1"/>
    <col min="3862" max="4091" width="9.140625" style="171"/>
    <col min="4092" max="4092" width="61.7109375" style="171" customWidth="1"/>
    <col min="4093" max="4093" width="22.85546875" style="171" customWidth="1"/>
    <col min="4094" max="4094" width="20.7109375" style="171" customWidth="1"/>
    <col min="4095" max="4095" width="21.42578125" style="171" customWidth="1"/>
    <col min="4096" max="4096" width="23.140625" style="171" customWidth="1"/>
    <col min="4097" max="4097" width="18.28515625" style="171" customWidth="1"/>
    <col min="4098" max="4098" width="22.7109375" style="171" customWidth="1"/>
    <col min="4099" max="4099" width="18.140625" style="171" customWidth="1"/>
    <col min="4100" max="4100" width="19.140625" style="171" customWidth="1"/>
    <col min="4101" max="4107" width="18.140625" style="171" customWidth="1"/>
    <col min="4108" max="4108" width="18.42578125" style="171" customWidth="1"/>
    <col min="4109" max="4109" width="18.28515625" style="171" customWidth="1"/>
    <col min="4110" max="4110" width="19.140625" style="171" customWidth="1"/>
    <col min="4111" max="4111" width="18.42578125" style="171" customWidth="1"/>
    <col min="4112" max="4112" width="22" style="171" customWidth="1"/>
    <col min="4113" max="4113" width="17.28515625" style="171" customWidth="1"/>
    <col min="4114" max="4114" width="17" style="171" customWidth="1"/>
    <col min="4115" max="4115" width="14.42578125" style="171" customWidth="1"/>
    <col min="4116" max="4116" width="13.28515625" style="171" customWidth="1"/>
    <col min="4117" max="4117" width="13.42578125" style="171" customWidth="1"/>
    <col min="4118" max="4347" width="9.140625" style="171"/>
    <col min="4348" max="4348" width="61.7109375" style="171" customWidth="1"/>
    <col min="4349" max="4349" width="22.85546875" style="171" customWidth="1"/>
    <col min="4350" max="4350" width="20.7109375" style="171" customWidth="1"/>
    <col min="4351" max="4351" width="21.42578125" style="171" customWidth="1"/>
    <col min="4352" max="4352" width="23.140625" style="171" customWidth="1"/>
    <col min="4353" max="4353" width="18.28515625" style="171" customWidth="1"/>
    <col min="4354" max="4354" width="22.7109375" style="171" customWidth="1"/>
    <col min="4355" max="4355" width="18.140625" style="171" customWidth="1"/>
    <col min="4356" max="4356" width="19.140625" style="171" customWidth="1"/>
    <col min="4357" max="4363" width="18.140625" style="171" customWidth="1"/>
    <col min="4364" max="4364" width="18.42578125" style="171" customWidth="1"/>
    <col min="4365" max="4365" width="18.28515625" style="171" customWidth="1"/>
    <col min="4366" max="4366" width="19.140625" style="171" customWidth="1"/>
    <col min="4367" max="4367" width="18.42578125" style="171" customWidth="1"/>
    <col min="4368" max="4368" width="22" style="171" customWidth="1"/>
    <col min="4369" max="4369" width="17.28515625" style="171" customWidth="1"/>
    <col min="4370" max="4370" width="17" style="171" customWidth="1"/>
    <col min="4371" max="4371" width="14.42578125" style="171" customWidth="1"/>
    <col min="4372" max="4372" width="13.28515625" style="171" customWidth="1"/>
    <col min="4373" max="4373" width="13.42578125" style="171" customWidth="1"/>
    <col min="4374" max="4603" width="9.140625" style="171"/>
    <col min="4604" max="4604" width="61.7109375" style="171" customWidth="1"/>
    <col min="4605" max="4605" width="22.85546875" style="171" customWidth="1"/>
    <col min="4606" max="4606" width="20.7109375" style="171" customWidth="1"/>
    <col min="4607" max="4607" width="21.42578125" style="171" customWidth="1"/>
    <col min="4608" max="4608" width="23.140625" style="171" customWidth="1"/>
    <col min="4609" max="4609" width="18.28515625" style="171" customWidth="1"/>
    <col min="4610" max="4610" width="22.7109375" style="171" customWidth="1"/>
    <col min="4611" max="4611" width="18.140625" style="171" customWidth="1"/>
    <col min="4612" max="4612" width="19.140625" style="171" customWidth="1"/>
    <col min="4613" max="4619" width="18.140625" style="171" customWidth="1"/>
    <col min="4620" max="4620" width="18.42578125" style="171" customWidth="1"/>
    <col min="4621" max="4621" width="18.28515625" style="171" customWidth="1"/>
    <col min="4622" max="4622" width="19.140625" style="171" customWidth="1"/>
    <col min="4623" max="4623" width="18.42578125" style="171" customWidth="1"/>
    <col min="4624" max="4624" width="22" style="171" customWidth="1"/>
    <col min="4625" max="4625" width="17.28515625" style="171" customWidth="1"/>
    <col min="4626" max="4626" width="17" style="171" customWidth="1"/>
    <col min="4627" max="4627" width="14.42578125" style="171" customWidth="1"/>
    <col min="4628" max="4628" width="13.28515625" style="171" customWidth="1"/>
    <col min="4629" max="4629" width="13.42578125" style="171" customWidth="1"/>
    <col min="4630" max="4859" width="9.140625" style="171"/>
    <col min="4860" max="4860" width="61.7109375" style="171" customWidth="1"/>
    <col min="4861" max="4861" width="22.85546875" style="171" customWidth="1"/>
    <col min="4862" max="4862" width="20.7109375" style="171" customWidth="1"/>
    <col min="4863" max="4863" width="21.42578125" style="171" customWidth="1"/>
    <col min="4864" max="4864" width="23.140625" style="171" customWidth="1"/>
    <col min="4865" max="4865" width="18.28515625" style="171" customWidth="1"/>
    <col min="4866" max="4866" width="22.7109375" style="171" customWidth="1"/>
    <col min="4867" max="4867" width="18.140625" style="171" customWidth="1"/>
    <col min="4868" max="4868" width="19.140625" style="171" customWidth="1"/>
    <col min="4869" max="4875" width="18.140625" style="171" customWidth="1"/>
    <col min="4876" max="4876" width="18.42578125" style="171" customWidth="1"/>
    <col min="4877" max="4877" width="18.28515625" style="171" customWidth="1"/>
    <col min="4878" max="4878" width="19.140625" style="171" customWidth="1"/>
    <col min="4879" max="4879" width="18.42578125" style="171" customWidth="1"/>
    <col min="4880" max="4880" width="22" style="171" customWidth="1"/>
    <col min="4881" max="4881" width="17.28515625" style="171" customWidth="1"/>
    <col min="4882" max="4882" width="17" style="171" customWidth="1"/>
    <col min="4883" max="4883" width="14.42578125" style="171" customWidth="1"/>
    <col min="4884" max="4884" width="13.28515625" style="171" customWidth="1"/>
    <col min="4885" max="4885" width="13.42578125" style="171" customWidth="1"/>
    <col min="4886" max="5115" width="9.140625" style="171"/>
    <col min="5116" max="5116" width="61.7109375" style="171" customWidth="1"/>
    <col min="5117" max="5117" width="22.85546875" style="171" customWidth="1"/>
    <col min="5118" max="5118" width="20.7109375" style="171" customWidth="1"/>
    <col min="5119" max="5119" width="21.42578125" style="171" customWidth="1"/>
    <col min="5120" max="5120" width="23.140625" style="171" customWidth="1"/>
    <col min="5121" max="5121" width="18.28515625" style="171" customWidth="1"/>
    <col min="5122" max="5122" width="22.7109375" style="171" customWidth="1"/>
    <col min="5123" max="5123" width="18.140625" style="171" customWidth="1"/>
    <col min="5124" max="5124" width="19.140625" style="171" customWidth="1"/>
    <col min="5125" max="5131" width="18.140625" style="171" customWidth="1"/>
    <col min="5132" max="5132" width="18.42578125" style="171" customWidth="1"/>
    <col min="5133" max="5133" width="18.28515625" style="171" customWidth="1"/>
    <col min="5134" max="5134" width="19.140625" style="171" customWidth="1"/>
    <col min="5135" max="5135" width="18.42578125" style="171" customWidth="1"/>
    <col min="5136" max="5136" width="22" style="171" customWidth="1"/>
    <col min="5137" max="5137" width="17.28515625" style="171" customWidth="1"/>
    <col min="5138" max="5138" width="17" style="171" customWidth="1"/>
    <col min="5139" max="5139" width="14.42578125" style="171" customWidth="1"/>
    <col min="5140" max="5140" width="13.28515625" style="171" customWidth="1"/>
    <col min="5141" max="5141" width="13.42578125" style="171" customWidth="1"/>
    <col min="5142" max="5371" width="9.140625" style="171"/>
    <col min="5372" max="5372" width="61.7109375" style="171" customWidth="1"/>
    <col min="5373" max="5373" width="22.85546875" style="171" customWidth="1"/>
    <col min="5374" max="5374" width="20.7109375" style="171" customWidth="1"/>
    <col min="5375" max="5375" width="21.42578125" style="171" customWidth="1"/>
    <col min="5376" max="5376" width="23.140625" style="171" customWidth="1"/>
    <col min="5377" max="5377" width="18.28515625" style="171" customWidth="1"/>
    <col min="5378" max="5378" width="22.7109375" style="171" customWidth="1"/>
    <col min="5379" max="5379" width="18.140625" style="171" customWidth="1"/>
    <col min="5380" max="5380" width="19.140625" style="171" customWidth="1"/>
    <col min="5381" max="5387" width="18.140625" style="171" customWidth="1"/>
    <col min="5388" max="5388" width="18.42578125" style="171" customWidth="1"/>
    <col min="5389" max="5389" width="18.28515625" style="171" customWidth="1"/>
    <col min="5390" max="5390" width="19.140625" style="171" customWidth="1"/>
    <col min="5391" max="5391" width="18.42578125" style="171" customWidth="1"/>
    <col min="5392" max="5392" width="22" style="171" customWidth="1"/>
    <col min="5393" max="5393" width="17.28515625" style="171" customWidth="1"/>
    <col min="5394" max="5394" width="17" style="171" customWidth="1"/>
    <col min="5395" max="5395" width="14.42578125" style="171" customWidth="1"/>
    <col min="5396" max="5396" width="13.28515625" style="171" customWidth="1"/>
    <col min="5397" max="5397" width="13.42578125" style="171" customWidth="1"/>
    <col min="5398" max="5627" width="9.140625" style="171"/>
    <col min="5628" max="5628" width="61.7109375" style="171" customWidth="1"/>
    <col min="5629" max="5629" width="22.85546875" style="171" customWidth="1"/>
    <col min="5630" max="5630" width="20.7109375" style="171" customWidth="1"/>
    <col min="5631" max="5631" width="21.42578125" style="171" customWidth="1"/>
    <col min="5632" max="5632" width="23.140625" style="171" customWidth="1"/>
    <col min="5633" max="5633" width="18.28515625" style="171" customWidth="1"/>
    <col min="5634" max="5634" width="22.7109375" style="171" customWidth="1"/>
    <col min="5635" max="5635" width="18.140625" style="171" customWidth="1"/>
    <col min="5636" max="5636" width="19.140625" style="171" customWidth="1"/>
    <col min="5637" max="5643" width="18.140625" style="171" customWidth="1"/>
    <col min="5644" max="5644" width="18.42578125" style="171" customWidth="1"/>
    <col min="5645" max="5645" width="18.28515625" style="171" customWidth="1"/>
    <col min="5646" max="5646" width="19.140625" style="171" customWidth="1"/>
    <col min="5647" max="5647" width="18.42578125" style="171" customWidth="1"/>
    <col min="5648" max="5648" width="22" style="171" customWidth="1"/>
    <col min="5649" max="5649" width="17.28515625" style="171" customWidth="1"/>
    <col min="5650" max="5650" width="17" style="171" customWidth="1"/>
    <col min="5651" max="5651" width="14.42578125" style="171" customWidth="1"/>
    <col min="5652" max="5652" width="13.28515625" style="171" customWidth="1"/>
    <col min="5653" max="5653" width="13.42578125" style="171" customWidth="1"/>
    <col min="5654" max="5883" width="9.140625" style="171"/>
    <col min="5884" max="5884" width="61.7109375" style="171" customWidth="1"/>
    <col min="5885" max="5885" width="22.85546875" style="171" customWidth="1"/>
    <col min="5886" max="5886" width="20.7109375" style="171" customWidth="1"/>
    <col min="5887" max="5887" width="21.42578125" style="171" customWidth="1"/>
    <col min="5888" max="5888" width="23.140625" style="171" customWidth="1"/>
    <col min="5889" max="5889" width="18.28515625" style="171" customWidth="1"/>
    <col min="5890" max="5890" width="22.7109375" style="171" customWidth="1"/>
    <col min="5891" max="5891" width="18.140625" style="171" customWidth="1"/>
    <col min="5892" max="5892" width="19.140625" style="171" customWidth="1"/>
    <col min="5893" max="5899" width="18.140625" style="171" customWidth="1"/>
    <col min="5900" max="5900" width="18.42578125" style="171" customWidth="1"/>
    <col min="5901" max="5901" width="18.28515625" style="171" customWidth="1"/>
    <col min="5902" max="5902" width="19.140625" style="171" customWidth="1"/>
    <col min="5903" max="5903" width="18.42578125" style="171" customWidth="1"/>
    <col min="5904" max="5904" width="22" style="171" customWidth="1"/>
    <col min="5905" max="5905" width="17.28515625" style="171" customWidth="1"/>
    <col min="5906" max="5906" width="17" style="171" customWidth="1"/>
    <col min="5907" max="5907" width="14.42578125" style="171" customWidth="1"/>
    <col min="5908" max="5908" width="13.28515625" style="171" customWidth="1"/>
    <col min="5909" max="5909" width="13.42578125" style="171" customWidth="1"/>
    <col min="5910" max="6139" width="9.140625" style="171"/>
    <col min="6140" max="6140" width="61.7109375" style="171" customWidth="1"/>
    <col min="6141" max="6141" width="22.85546875" style="171" customWidth="1"/>
    <col min="6142" max="6142" width="20.7109375" style="171" customWidth="1"/>
    <col min="6143" max="6143" width="21.42578125" style="171" customWidth="1"/>
    <col min="6144" max="6144" width="23.140625" style="171" customWidth="1"/>
    <col min="6145" max="6145" width="18.28515625" style="171" customWidth="1"/>
    <col min="6146" max="6146" width="22.7109375" style="171" customWidth="1"/>
    <col min="6147" max="6147" width="18.140625" style="171" customWidth="1"/>
    <col min="6148" max="6148" width="19.140625" style="171" customWidth="1"/>
    <col min="6149" max="6155" width="18.140625" style="171" customWidth="1"/>
    <col min="6156" max="6156" width="18.42578125" style="171" customWidth="1"/>
    <col min="6157" max="6157" width="18.28515625" style="171" customWidth="1"/>
    <col min="6158" max="6158" width="19.140625" style="171" customWidth="1"/>
    <col min="6159" max="6159" width="18.42578125" style="171" customWidth="1"/>
    <col min="6160" max="6160" width="22" style="171" customWidth="1"/>
    <col min="6161" max="6161" width="17.28515625" style="171" customWidth="1"/>
    <col min="6162" max="6162" width="17" style="171" customWidth="1"/>
    <col min="6163" max="6163" width="14.42578125" style="171" customWidth="1"/>
    <col min="6164" max="6164" width="13.28515625" style="171" customWidth="1"/>
    <col min="6165" max="6165" width="13.42578125" style="171" customWidth="1"/>
    <col min="6166" max="6395" width="9.140625" style="171"/>
    <col min="6396" max="6396" width="61.7109375" style="171" customWidth="1"/>
    <col min="6397" max="6397" width="22.85546875" style="171" customWidth="1"/>
    <col min="6398" max="6398" width="20.7109375" style="171" customWidth="1"/>
    <col min="6399" max="6399" width="21.42578125" style="171" customWidth="1"/>
    <col min="6400" max="6400" width="23.140625" style="171" customWidth="1"/>
    <col min="6401" max="6401" width="18.28515625" style="171" customWidth="1"/>
    <col min="6402" max="6402" width="22.7109375" style="171" customWidth="1"/>
    <col min="6403" max="6403" width="18.140625" style="171" customWidth="1"/>
    <col min="6404" max="6404" width="19.140625" style="171" customWidth="1"/>
    <col min="6405" max="6411" width="18.140625" style="171" customWidth="1"/>
    <col min="6412" max="6412" width="18.42578125" style="171" customWidth="1"/>
    <col min="6413" max="6413" width="18.28515625" style="171" customWidth="1"/>
    <col min="6414" max="6414" width="19.140625" style="171" customWidth="1"/>
    <col min="6415" max="6415" width="18.42578125" style="171" customWidth="1"/>
    <col min="6416" max="6416" width="22" style="171" customWidth="1"/>
    <col min="6417" max="6417" width="17.28515625" style="171" customWidth="1"/>
    <col min="6418" max="6418" width="17" style="171" customWidth="1"/>
    <col min="6419" max="6419" width="14.42578125" style="171" customWidth="1"/>
    <col min="6420" max="6420" width="13.28515625" style="171" customWidth="1"/>
    <col min="6421" max="6421" width="13.42578125" style="171" customWidth="1"/>
    <col min="6422" max="6651" width="9.140625" style="171"/>
    <col min="6652" max="6652" width="61.7109375" style="171" customWidth="1"/>
    <col min="6653" max="6653" width="22.85546875" style="171" customWidth="1"/>
    <col min="6654" max="6654" width="20.7109375" style="171" customWidth="1"/>
    <col min="6655" max="6655" width="21.42578125" style="171" customWidth="1"/>
    <col min="6656" max="6656" width="23.140625" style="171" customWidth="1"/>
    <col min="6657" max="6657" width="18.28515625" style="171" customWidth="1"/>
    <col min="6658" max="6658" width="22.7109375" style="171" customWidth="1"/>
    <col min="6659" max="6659" width="18.140625" style="171" customWidth="1"/>
    <col min="6660" max="6660" width="19.140625" style="171" customWidth="1"/>
    <col min="6661" max="6667" width="18.140625" style="171" customWidth="1"/>
    <col min="6668" max="6668" width="18.42578125" style="171" customWidth="1"/>
    <col min="6669" max="6669" width="18.28515625" style="171" customWidth="1"/>
    <col min="6670" max="6670" width="19.140625" style="171" customWidth="1"/>
    <col min="6671" max="6671" width="18.42578125" style="171" customWidth="1"/>
    <col min="6672" max="6672" width="22" style="171" customWidth="1"/>
    <col min="6673" max="6673" width="17.28515625" style="171" customWidth="1"/>
    <col min="6674" max="6674" width="17" style="171" customWidth="1"/>
    <col min="6675" max="6675" width="14.42578125" style="171" customWidth="1"/>
    <col min="6676" max="6676" width="13.28515625" style="171" customWidth="1"/>
    <col min="6677" max="6677" width="13.42578125" style="171" customWidth="1"/>
    <col min="6678" max="6907" width="9.140625" style="171"/>
    <col min="6908" max="6908" width="61.7109375" style="171" customWidth="1"/>
    <col min="6909" max="6909" width="22.85546875" style="171" customWidth="1"/>
    <col min="6910" max="6910" width="20.7109375" style="171" customWidth="1"/>
    <col min="6911" max="6911" width="21.42578125" style="171" customWidth="1"/>
    <col min="6912" max="6912" width="23.140625" style="171" customWidth="1"/>
    <col min="6913" max="6913" width="18.28515625" style="171" customWidth="1"/>
    <col min="6914" max="6914" width="22.7109375" style="171" customWidth="1"/>
    <col min="6915" max="6915" width="18.140625" style="171" customWidth="1"/>
    <col min="6916" max="6916" width="19.140625" style="171" customWidth="1"/>
    <col min="6917" max="6923" width="18.140625" style="171" customWidth="1"/>
    <col min="6924" max="6924" width="18.42578125" style="171" customWidth="1"/>
    <col min="6925" max="6925" width="18.28515625" style="171" customWidth="1"/>
    <col min="6926" max="6926" width="19.140625" style="171" customWidth="1"/>
    <col min="6927" max="6927" width="18.42578125" style="171" customWidth="1"/>
    <col min="6928" max="6928" width="22" style="171" customWidth="1"/>
    <col min="6929" max="6929" width="17.28515625" style="171" customWidth="1"/>
    <col min="6930" max="6930" width="17" style="171" customWidth="1"/>
    <col min="6931" max="6931" width="14.42578125" style="171" customWidth="1"/>
    <col min="6932" max="6932" width="13.28515625" style="171" customWidth="1"/>
    <col min="6933" max="6933" width="13.42578125" style="171" customWidth="1"/>
    <col min="6934" max="7163" width="9.140625" style="171"/>
    <col min="7164" max="7164" width="61.7109375" style="171" customWidth="1"/>
    <col min="7165" max="7165" width="22.85546875" style="171" customWidth="1"/>
    <col min="7166" max="7166" width="20.7109375" style="171" customWidth="1"/>
    <col min="7167" max="7167" width="21.42578125" style="171" customWidth="1"/>
    <col min="7168" max="7168" width="23.140625" style="171" customWidth="1"/>
    <col min="7169" max="7169" width="18.28515625" style="171" customWidth="1"/>
    <col min="7170" max="7170" width="22.7109375" style="171" customWidth="1"/>
    <col min="7171" max="7171" width="18.140625" style="171" customWidth="1"/>
    <col min="7172" max="7172" width="19.140625" style="171" customWidth="1"/>
    <col min="7173" max="7179" width="18.140625" style="171" customWidth="1"/>
    <col min="7180" max="7180" width="18.42578125" style="171" customWidth="1"/>
    <col min="7181" max="7181" width="18.28515625" style="171" customWidth="1"/>
    <col min="7182" max="7182" width="19.140625" style="171" customWidth="1"/>
    <col min="7183" max="7183" width="18.42578125" style="171" customWidth="1"/>
    <col min="7184" max="7184" width="22" style="171" customWidth="1"/>
    <col min="7185" max="7185" width="17.28515625" style="171" customWidth="1"/>
    <col min="7186" max="7186" width="17" style="171" customWidth="1"/>
    <col min="7187" max="7187" width="14.42578125" style="171" customWidth="1"/>
    <col min="7188" max="7188" width="13.28515625" style="171" customWidth="1"/>
    <col min="7189" max="7189" width="13.42578125" style="171" customWidth="1"/>
    <col min="7190" max="7419" width="9.140625" style="171"/>
    <col min="7420" max="7420" width="61.7109375" style="171" customWidth="1"/>
    <col min="7421" max="7421" width="22.85546875" style="171" customWidth="1"/>
    <col min="7422" max="7422" width="20.7109375" style="171" customWidth="1"/>
    <col min="7423" max="7423" width="21.42578125" style="171" customWidth="1"/>
    <col min="7424" max="7424" width="23.140625" style="171" customWidth="1"/>
    <col min="7425" max="7425" width="18.28515625" style="171" customWidth="1"/>
    <col min="7426" max="7426" width="22.7109375" style="171" customWidth="1"/>
    <col min="7427" max="7427" width="18.140625" style="171" customWidth="1"/>
    <col min="7428" max="7428" width="19.140625" style="171" customWidth="1"/>
    <col min="7429" max="7435" width="18.140625" style="171" customWidth="1"/>
    <col min="7436" max="7436" width="18.42578125" style="171" customWidth="1"/>
    <col min="7437" max="7437" width="18.28515625" style="171" customWidth="1"/>
    <col min="7438" max="7438" width="19.140625" style="171" customWidth="1"/>
    <col min="7439" max="7439" width="18.42578125" style="171" customWidth="1"/>
    <col min="7440" max="7440" width="22" style="171" customWidth="1"/>
    <col min="7441" max="7441" width="17.28515625" style="171" customWidth="1"/>
    <col min="7442" max="7442" width="17" style="171" customWidth="1"/>
    <col min="7443" max="7443" width="14.42578125" style="171" customWidth="1"/>
    <col min="7444" max="7444" width="13.28515625" style="171" customWidth="1"/>
    <col min="7445" max="7445" width="13.42578125" style="171" customWidth="1"/>
    <col min="7446" max="7675" width="9.140625" style="171"/>
    <col min="7676" max="7676" width="61.7109375" style="171" customWidth="1"/>
    <col min="7677" max="7677" width="22.85546875" style="171" customWidth="1"/>
    <col min="7678" max="7678" width="20.7109375" style="171" customWidth="1"/>
    <col min="7679" max="7679" width="21.42578125" style="171" customWidth="1"/>
    <col min="7680" max="7680" width="23.140625" style="171" customWidth="1"/>
    <col min="7681" max="7681" width="18.28515625" style="171" customWidth="1"/>
    <col min="7682" max="7682" width="22.7109375" style="171" customWidth="1"/>
    <col min="7683" max="7683" width="18.140625" style="171" customWidth="1"/>
    <col min="7684" max="7684" width="19.140625" style="171" customWidth="1"/>
    <col min="7685" max="7691" width="18.140625" style="171" customWidth="1"/>
    <col min="7692" max="7692" width="18.42578125" style="171" customWidth="1"/>
    <col min="7693" max="7693" width="18.28515625" style="171" customWidth="1"/>
    <col min="7694" max="7694" width="19.140625" style="171" customWidth="1"/>
    <col min="7695" max="7695" width="18.42578125" style="171" customWidth="1"/>
    <col min="7696" max="7696" width="22" style="171" customWidth="1"/>
    <col min="7697" max="7697" width="17.28515625" style="171" customWidth="1"/>
    <col min="7698" max="7698" width="17" style="171" customWidth="1"/>
    <col min="7699" max="7699" width="14.42578125" style="171" customWidth="1"/>
    <col min="7700" max="7700" width="13.28515625" style="171" customWidth="1"/>
    <col min="7701" max="7701" width="13.42578125" style="171" customWidth="1"/>
    <col min="7702" max="7931" width="9.140625" style="171"/>
    <col min="7932" max="7932" width="61.7109375" style="171" customWidth="1"/>
    <col min="7933" max="7933" width="22.85546875" style="171" customWidth="1"/>
    <col min="7934" max="7934" width="20.7109375" style="171" customWidth="1"/>
    <col min="7935" max="7935" width="21.42578125" style="171" customWidth="1"/>
    <col min="7936" max="7936" width="23.140625" style="171" customWidth="1"/>
    <col min="7937" max="7937" width="18.28515625" style="171" customWidth="1"/>
    <col min="7938" max="7938" width="22.7109375" style="171" customWidth="1"/>
    <col min="7939" max="7939" width="18.140625" style="171" customWidth="1"/>
    <col min="7940" max="7940" width="19.140625" style="171" customWidth="1"/>
    <col min="7941" max="7947" width="18.140625" style="171" customWidth="1"/>
    <col min="7948" max="7948" width="18.42578125" style="171" customWidth="1"/>
    <col min="7949" max="7949" width="18.28515625" style="171" customWidth="1"/>
    <col min="7950" max="7950" width="19.140625" style="171" customWidth="1"/>
    <col min="7951" max="7951" width="18.42578125" style="171" customWidth="1"/>
    <col min="7952" max="7952" width="22" style="171" customWidth="1"/>
    <col min="7953" max="7953" width="17.28515625" style="171" customWidth="1"/>
    <col min="7954" max="7954" width="17" style="171" customWidth="1"/>
    <col min="7955" max="7955" width="14.42578125" style="171" customWidth="1"/>
    <col min="7956" max="7956" width="13.28515625" style="171" customWidth="1"/>
    <col min="7957" max="7957" width="13.42578125" style="171" customWidth="1"/>
    <col min="7958" max="8187" width="9.140625" style="171"/>
    <col min="8188" max="8188" width="61.7109375" style="171" customWidth="1"/>
    <col min="8189" max="8189" width="22.85546875" style="171" customWidth="1"/>
    <col min="8190" max="8190" width="20.7109375" style="171" customWidth="1"/>
    <col min="8191" max="8191" width="21.42578125" style="171" customWidth="1"/>
    <col min="8192" max="8192" width="23.140625" style="171" customWidth="1"/>
    <col min="8193" max="8193" width="18.28515625" style="171" customWidth="1"/>
    <col min="8194" max="8194" width="22.7109375" style="171" customWidth="1"/>
    <col min="8195" max="8195" width="18.140625" style="171" customWidth="1"/>
    <col min="8196" max="8196" width="19.140625" style="171" customWidth="1"/>
    <col min="8197" max="8203" width="18.140625" style="171" customWidth="1"/>
    <col min="8204" max="8204" width="18.42578125" style="171" customWidth="1"/>
    <col min="8205" max="8205" width="18.28515625" style="171" customWidth="1"/>
    <col min="8206" max="8206" width="19.140625" style="171" customWidth="1"/>
    <col min="8207" max="8207" width="18.42578125" style="171" customWidth="1"/>
    <col min="8208" max="8208" width="22" style="171" customWidth="1"/>
    <col min="8209" max="8209" width="17.28515625" style="171" customWidth="1"/>
    <col min="8210" max="8210" width="17" style="171" customWidth="1"/>
    <col min="8211" max="8211" width="14.42578125" style="171" customWidth="1"/>
    <col min="8212" max="8212" width="13.28515625" style="171" customWidth="1"/>
    <col min="8213" max="8213" width="13.42578125" style="171" customWidth="1"/>
    <col min="8214" max="8443" width="9.140625" style="171"/>
    <col min="8444" max="8444" width="61.7109375" style="171" customWidth="1"/>
    <col min="8445" max="8445" width="22.85546875" style="171" customWidth="1"/>
    <col min="8446" max="8446" width="20.7109375" style="171" customWidth="1"/>
    <col min="8447" max="8447" width="21.42578125" style="171" customWidth="1"/>
    <col min="8448" max="8448" width="23.140625" style="171" customWidth="1"/>
    <col min="8449" max="8449" width="18.28515625" style="171" customWidth="1"/>
    <col min="8450" max="8450" width="22.7109375" style="171" customWidth="1"/>
    <col min="8451" max="8451" width="18.140625" style="171" customWidth="1"/>
    <col min="8452" max="8452" width="19.140625" style="171" customWidth="1"/>
    <col min="8453" max="8459" width="18.140625" style="171" customWidth="1"/>
    <col min="8460" max="8460" width="18.42578125" style="171" customWidth="1"/>
    <col min="8461" max="8461" width="18.28515625" style="171" customWidth="1"/>
    <col min="8462" max="8462" width="19.140625" style="171" customWidth="1"/>
    <col min="8463" max="8463" width="18.42578125" style="171" customWidth="1"/>
    <col min="8464" max="8464" width="22" style="171" customWidth="1"/>
    <col min="8465" max="8465" width="17.28515625" style="171" customWidth="1"/>
    <col min="8466" max="8466" width="17" style="171" customWidth="1"/>
    <col min="8467" max="8467" width="14.42578125" style="171" customWidth="1"/>
    <col min="8468" max="8468" width="13.28515625" style="171" customWidth="1"/>
    <col min="8469" max="8469" width="13.42578125" style="171" customWidth="1"/>
    <col min="8470" max="8699" width="9.140625" style="171"/>
    <col min="8700" max="8700" width="61.7109375" style="171" customWidth="1"/>
    <col min="8701" max="8701" width="22.85546875" style="171" customWidth="1"/>
    <col min="8702" max="8702" width="20.7109375" style="171" customWidth="1"/>
    <col min="8703" max="8703" width="21.42578125" style="171" customWidth="1"/>
    <col min="8704" max="8704" width="23.140625" style="171" customWidth="1"/>
    <col min="8705" max="8705" width="18.28515625" style="171" customWidth="1"/>
    <col min="8706" max="8706" width="22.7109375" style="171" customWidth="1"/>
    <col min="8707" max="8707" width="18.140625" style="171" customWidth="1"/>
    <col min="8708" max="8708" width="19.140625" style="171" customWidth="1"/>
    <col min="8709" max="8715" width="18.140625" style="171" customWidth="1"/>
    <col min="8716" max="8716" width="18.42578125" style="171" customWidth="1"/>
    <col min="8717" max="8717" width="18.28515625" style="171" customWidth="1"/>
    <col min="8718" max="8718" width="19.140625" style="171" customWidth="1"/>
    <col min="8719" max="8719" width="18.42578125" style="171" customWidth="1"/>
    <col min="8720" max="8720" width="22" style="171" customWidth="1"/>
    <col min="8721" max="8721" width="17.28515625" style="171" customWidth="1"/>
    <col min="8722" max="8722" width="17" style="171" customWidth="1"/>
    <col min="8723" max="8723" width="14.42578125" style="171" customWidth="1"/>
    <col min="8724" max="8724" width="13.28515625" style="171" customWidth="1"/>
    <col min="8725" max="8725" width="13.42578125" style="171" customWidth="1"/>
    <col min="8726" max="8955" width="9.140625" style="171"/>
    <col min="8956" max="8956" width="61.7109375" style="171" customWidth="1"/>
    <col min="8957" max="8957" width="22.85546875" style="171" customWidth="1"/>
    <col min="8958" max="8958" width="20.7109375" style="171" customWidth="1"/>
    <col min="8959" max="8959" width="21.42578125" style="171" customWidth="1"/>
    <col min="8960" max="8960" width="23.140625" style="171" customWidth="1"/>
    <col min="8961" max="8961" width="18.28515625" style="171" customWidth="1"/>
    <col min="8962" max="8962" width="22.7109375" style="171" customWidth="1"/>
    <col min="8963" max="8963" width="18.140625" style="171" customWidth="1"/>
    <col min="8964" max="8964" width="19.140625" style="171" customWidth="1"/>
    <col min="8965" max="8971" width="18.140625" style="171" customWidth="1"/>
    <col min="8972" max="8972" width="18.42578125" style="171" customWidth="1"/>
    <col min="8973" max="8973" width="18.28515625" style="171" customWidth="1"/>
    <col min="8974" max="8974" width="19.140625" style="171" customWidth="1"/>
    <col min="8975" max="8975" width="18.42578125" style="171" customWidth="1"/>
    <col min="8976" max="8976" width="22" style="171" customWidth="1"/>
    <col min="8977" max="8977" width="17.28515625" style="171" customWidth="1"/>
    <col min="8978" max="8978" width="17" style="171" customWidth="1"/>
    <col min="8979" max="8979" width="14.42578125" style="171" customWidth="1"/>
    <col min="8980" max="8980" width="13.28515625" style="171" customWidth="1"/>
    <col min="8981" max="8981" width="13.42578125" style="171" customWidth="1"/>
    <col min="8982" max="9211" width="9.140625" style="171"/>
    <col min="9212" max="9212" width="61.7109375" style="171" customWidth="1"/>
    <col min="9213" max="9213" width="22.85546875" style="171" customWidth="1"/>
    <col min="9214" max="9214" width="20.7109375" style="171" customWidth="1"/>
    <col min="9215" max="9215" width="21.42578125" style="171" customWidth="1"/>
    <col min="9216" max="9216" width="23.140625" style="171" customWidth="1"/>
    <col min="9217" max="9217" width="18.28515625" style="171" customWidth="1"/>
    <col min="9218" max="9218" width="22.7109375" style="171" customWidth="1"/>
    <col min="9219" max="9219" width="18.140625" style="171" customWidth="1"/>
    <col min="9220" max="9220" width="19.140625" style="171" customWidth="1"/>
    <col min="9221" max="9227" width="18.140625" style="171" customWidth="1"/>
    <col min="9228" max="9228" width="18.42578125" style="171" customWidth="1"/>
    <col min="9229" max="9229" width="18.28515625" style="171" customWidth="1"/>
    <col min="9230" max="9230" width="19.140625" style="171" customWidth="1"/>
    <col min="9231" max="9231" width="18.42578125" style="171" customWidth="1"/>
    <col min="9232" max="9232" width="22" style="171" customWidth="1"/>
    <col min="9233" max="9233" width="17.28515625" style="171" customWidth="1"/>
    <col min="9234" max="9234" width="17" style="171" customWidth="1"/>
    <col min="9235" max="9235" width="14.42578125" style="171" customWidth="1"/>
    <col min="9236" max="9236" width="13.28515625" style="171" customWidth="1"/>
    <col min="9237" max="9237" width="13.42578125" style="171" customWidth="1"/>
    <col min="9238" max="9467" width="9.140625" style="171"/>
    <col min="9468" max="9468" width="61.7109375" style="171" customWidth="1"/>
    <col min="9469" max="9469" width="22.85546875" style="171" customWidth="1"/>
    <col min="9470" max="9470" width="20.7109375" style="171" customWidth="1"/>
    <col min="9471" max="9471" width="21.42578125" style="171" customWidth="1"/>
    <col min="9472" max="9472" width="23.140625" style="171" customWidth="1"/>
    <col min="9473" max="9473" width="18.28515625" style="171" customWidth="1"/>
    <col min="9474" max="9474" width="22.7109375" style="171" customWidth="1"/>
    <col min="9475" max="9475" width="18.140625" style="171" customWidth="1"/>
    <col min="9476" max="9476" width="19.140625" style="171" customWidth="1"/>
    <col min="9477" max="9483" width="18.140625" style="171" customWidth="1"/>
    <col min="9484" max="9484" width="18.42578125" style="171" customWidth="1"/>
    <col min="9485" max="9485" width="18.28515625" style="171" customWidth="1"/>
    <col min="9486" max="9486" width="19.140625" style="171" customWidth="1"/>
    <col min="9487" max="9487" width="18.42578125" style="171" customWidth="1"/>
    <col min="9488" max="9488" width="22" style="171" customWidth="1"/>
    <col min="9489" max="9489" width="17.28515625" style="171" customWidth="1"/>
    <col min="9490" max="9490" width="17" style="171" customWidth="1"/>
    <col min="9491" max="9491" width="14.42578125" style="171" customWidth="1"/>
    <col min="9492" max="9492" width="13.28515625" style="171" customWidth="1"/>
    <col min="9493" max="9493" width="13.42578125" style="171" customWidth="1"/>
    <col min="9494" max="9723" width="9.140625" style="171"/>
    <col min="9724" max="9724" width="61.7109375" style="171" customWidth="1"/>
    <col min="9725" max="9725" width="22.85546875" style="171" customWidth="1"/>
    <col min="9726" max="9726" width="20.7109375" style="171" customWidth="1"/>
    <col min="9727" max="9727" width="21.42578125" style="171" customWidth="1"/>
    <col min="9728" max="9728" width="23.140625" style="171" customWidth="1"/>
    <col min="9729" max="9729" width="18.28515625" style="171" customWidth="1"/>
    <col min="9730" max="9730" width="22.7109375" style="171" customWidth="1"/>
    <col min="9731" max="9731" width="18.140625" style="171" customWidth="1"/>
    <col min="9732" max="9732" width="19.140625" style="171" customWidth="1"/>
    <col min="9733" max="9739" width="18.140625" style="171" customWidth="1"/>
    <col min="9740" max="9740" width="18.42578125" style="171" customWidth="1"/>
    <col min="9741" max="9741" width="18.28515625" style="171" customWidth="1"/>
    <col min="9742" max="9742" width="19.140625" style="171" customWidth="1"/>
    <col min="9743" max="9743" width="18.42578125" style="171" customWidth="1"/>
    <col min="9744" max="9744" width="22" style="171" customWidth="1"/>
    <col min="9745" max="9745" width="17.28515625" style="171" customWidth="1"/>
    <col min="9746" max="9746" width="17" style="171" customWidth="1"/>
    <col min="9747" max="9747" width="14.42578125" style="171" customWidth="1"/>
    <col min="9748" max="9748" width="13.28515625" style="171" customWidth="1"/>
    <col min="9749" max="9749" width="13.42578125" style="171" customWidth="1"/>
    <col min="9750" max="9979" width="9.140625" style="171"/>
    <col min="9980" max="9980" width="61.7109375" style="171" customWidth="1"/>
    <col min="9981" max="9981" width="22.85546875" style="171" customWidth="1"/>
    <col min="9982" max="9982" width="20.7109375" style="171" customWidth="1"/>
    <col min="9983" max="9983" width="21.42578125" style="171" customWidth="1"/>
    <col min="9984" max="9984" width="23.140625" style="171" customWidth="1"/>
    <col min="9985" max="9985" width="18.28515625" style="171" customWidth="1"/>
    <col min="9986" max="9986" width="22.7109375" style="171" customWidth="1"/>
    <col min="9987" max="9987" width="18.140625" style="171" customWidth="1"/>
    <col min="9988" max="9988" width="19.140625" style="171" customWidth="1"/>
    <col min="9989" max="9995" width="18.140625" style="171" customWidth="1"/>
    <col min="9996" max="9996" width="18.42578125" style="171" customWidth="1"/>
    <col min="9997" max="9997" width="18.28515625" style="171" customWidth="1"/>
    <col min="9998" max="9998" width="19.140625" style="171" customWidth="1"/>
    <col min="9999" max="9999" width="18.42578125" style="171" customWidth="1"/>
    <col min="10000" max="10000" width="22" style="171" customWidth="1"/>
    <col min="10001" max="10001" width="17.28515625" style="171" customWidth="1"/>
    <col min="10002" max="10002" width="17" style="171" customWidth="1"/>
    <col min="10003" max="10003" width="14.42578125" style="171" customWidth="1"/>
    <col min="10004" max="10004" width="13.28515625" style="171" customWidth="1"/>
    <col min="10005" max="10005" width="13.42578125" style="171" customWidth="1"/>
    <col min="10006" max="10235" width="9.140625" style="171"/>
    <col min="10236" max="10236" width="61.7109375" style="171" customWidth="1"/>
    <col min="10237" max="10237" width="22.85546875" style="171" customWidth="1"/>
    <col min="10238" max="10238" width="20.7109375" style="171" customWidth="1"/>
    <col min="10239" max="10239" width="21.42578125" style="171" customWidth="1"/>
    <col min="10240" max="10240" width="23.140625" style="171" customWidth="1"/>
    <col min="10241" max="10241" width="18.28515625" style="171" customWidth="1"/>
    <col min="10242" max="10242" width="22.7109375" style="171" customWidth="1"/>
    <col min="10243" max="10243" width="18.140625" style="171" customWidth="1"/>
    <col min="10244" max="10244" width="19.140625" style="171" customWidth="1"/>
    <col min="10245" max="10251" width="18.140625" style="171" customWidth="1"/>
    <col min="10252" max="10252" width="18.42578125" style="171" customWidth="1"/>
    <col min="10253" max="10253" width="18.28515625" style="171" customWidth="1"/>
    <col min="10254" max="10254" width="19.140625" style="171" customWidth="1"/>
    <col min="10255" max="10255" width="18.42578125" style="171" customWidth="1"/>
    <col min="10256" max="10256" width="22" style="171" customWidth="1"/>
    <col min="10257" max="10257" width="17.28515625" style="171" customWidth="1"/>
    <col min="10258" max="10258" width="17" style="171" customWidth="1"/>
    <col min="10259" max="10259" width="14.42578125" style="171" customWidth="1"/>
    <col min="10260" max="10260" width="13.28515625" style="171" customWidth="1"/>
    <col min="10261" max="10261" width="13.42578125" style="171" customWidth="1"/>
    <col min="10262" max="10491" width="9.140625" style="171"/>
    <col min="10492" max="10492" width="61.7109375" style="171" customWidth="1"/>
    <col min="10493" max="10493" width="22.85546875" style="171" customWidth="1"/>
    <col min="10494" max="10494" width="20.7109375" style="171" customWidth="1"/>
    <col min="10495" max="10495" width="21.42578125" style="171" customWidth="1"/>
    <col min="10496" max="10496" width="23.140625" style="171" customWidth="1"/>
    <col min="10497" max="10497" width="18.28515625" style="171" customWidth="1"/>
    <col min="10498" max="10498" width="22.7109375" style="171" customWidth="1"/>
    <col min="10499" max="10499" width="18.140625" style="171" customWidth="1"/>
    <col min="10500" max="10500" width="19.140625" style="171" customWidth="1"/>
    <col min="10501" max="10507" width="18.140625" style="171" customWidth="1"/>
    <col min="10508" max="10508" width="18.42578125" style="171" customWidth="1"/>
    <col min="10509" max="10509" width="18.28515625" style="171" customWidth="1"/>
    <col min="10510" max="10510" width="19.140625" style="171" customWidth="1"/>
    <col min="10511" max="10511" width="18.42578125" style="171" customWidth="1"/>
    <col min="10512" max="10512" width="22" style="171" customWidth="1"/>
    <col min="10513" max="10513" width="17.28515625" style="171" customWidth="1"/>
    <col min="10514" max="10514" width="17" style="171" customWidth="1"/>
    <col min="10515" max="10515" width="14.42578125" style="171" customWidth="1"/>
    <col min="10516" max="10516" width="13.28515625" style="171" customWidth="1"/>
    <col min="10517" max="10517" width="13.42578125" style="171" customWidth="1"/>
    <col min="10518" max="10747" width="9.140625" style="171"/>
    <col min="10748" max="10748" width="61.7109375" style="171" customWidth="1"/>
    <col min="10749" max="10749" width="22.85546875" style="171" customWidth="1"/>
    <col min="10750" max="10750" width="20.7109375" style="171" customWidth="1"/>
    <col min="10751" max="10751" width="21.42578125" style="171" customWidth="1"/>
    <col min="10752" max="10752" width="23.140625" style="171" customWidth="1"/>
    <col min="10753" max="10753" width="18.28515625" style="171" customWidth="1"/>
    <col min="10754" max="10754" width="22.7109375" style="171" customWidth="1"/>
    <col min="10755" max="10755" width="18.140625" style="171" customWidth="1"/>
    <col min="10756" max="10756" width="19.140625" style="171" customWidth="1"/>
    <col min="10757" max="10763" width="18.140625" style="171" customWidth="1"/>
    <col min="10764" max="10764" width="18.42578125" style="171" customWidth="1"/>
    <col min="10765" max="10765" width="18.28515625" style="171" customWidth="1"/>
    <col min="10766" max="10766" width="19.140625" style="171" customWidth="1"/>
    <col min="10767" max="10767" width="18.42578125" style="171" customWidth="1"/>
    <col min="10768" max="10768" width="22" style="171" customWidth="1"/>
    <col min="10769" max="10769" width="17.28515625" style="171" customWidth="1"/>
    <col min="10770" max="10770" width="17" style="171" customWidth="1"/>
    <col min="10771" max="10771" width="14.42578125" style="171" customWidth="1"/>
    <col min="10772" max="10772" width="13.28515625" style="171" customWidth="1"/>
    <col min="10773" max="10773" width="13.42578125" style="171" customWidth="1"/>
    <col min="10774" max="11003" width="9.140625" style="171"/>
    <col min="11004" max="11004" width="61.7109375" style="171" customWidth="1"/>
    <col min="11005" max="11005" width="22.85546875" style="171" customWidth="1"/>
    <col min="11006" max="11006" width="20.7109375" style="171" customWidth="1"/>
    <col min="11007" max="11007" width="21.42578125" style="171" customWidth="1"/>
    <col min="11008" max="11008" width="23.140625" style="171" customWidth="1"/>
    <col min="11009" max="11009" width="18.28515625" style="171" customWidth="1"/>
    <col min="11010" max="11010" width="22.7109375" style="171" customWidth="1"/>
    <col min="11011" max="11011" width="18.140625" style="171" customWidth="1"/>
    <col min="11012" max="11012" width="19.140625" style="171" customWidth="1"/>
    <col min="11013" max="11019" width="18.140625" style="171" customWidth="1"/>
    <col min="11020" max="11020" width="18.42578125" style="171" customWidth="1"/>
    <col min="11021" max="11021" width="18.28515625" style="171" customWidth="1"/>
    <col min="11022" max="11022" width="19.140625" style="171" customWidth="1"/>
    <col min="11023" max="11023" width="18.42578125" style="171" customWidth="1"/>
    <col min="11024" max="11024" width="22" style="171" customWidth="1"/>
    <col min="11025" max="11025" width="17.28515625" style="171" customWidth="1"/>
    <col min="11026" max="11026" width="17" style="171" customWidth="1"/>
    <col min="11027" max="11027" width="14.42578125" style="171" customWidth="1"/>
    <col min="11028" max="11028" width="13.28515625" style="171" customWidth="1"/>
    <col min="11029" max="11029" width="13.42578125" style="171" customWidth="1"/>
    <col min="11030" max="11259" width="9.140625" style="171"/>
    <col min="11260" max="11260" width="61.7109375" style="171" customWidth="1"/>
    <col min="11261" max="11261" width="22.85546875" style="171" customWidth="1"/>
    <col min="11262" max="11262" width="20.7109375" style="171" customWidth="1"/>
    <col min="11263" max="11263" width="21.42578125" style="171" customWidth="1"/>
    <col min="11264" max="11264" width="23.140625" style="171" customWidth="1"/>
    <col min="11265" max="11265" width="18.28515625" style="171" customWidth="1"/>
    <col min="11266" max="11266" width="22.7109375" style="171" customWidth="1"/>
    <col min="11267" max="11267" width="18.140625" style="171" customWidth="1"/>
    <col min="11268" max="11268" width="19.140625" style="171" customWidth="1"/>
    <col min="11269" max="11275" width="18.140625" style="171" customWidth="1"/>
    <col min="11276" max="11276" width="18.42578125" style="171" customWidth="1"/>
    <col min="11277" max="11277" width="18.28515625" style="171" customWidth="1"/>
    <col min="11278" max="11278" width="19.140625" style="171" customWidth="1"/>
    <col min="11279" max="11279" width="18.42578125" style="171" customWidth="1"/>
    <col min="11280" max="11280" width="22" style="171" customWidth="1"/>
    <col min="11281" max="11281" width="17.28515625" style="171" customWidth="1"/>
    <col min="11282" max="11282" width="17" style="171" customWidth="1"/>
    <col min="11283" max="11283" width="14.42578125" style="171" customWidth="1"/>
    <col min="11284" max="11284" width="13.28515625" style="171" customWidth="1"/>
    <col min="11285" max="11285" width="13.42578125" style="171" customWidth="1"/>
    <col min="11286" max="11515" width="9.140625" style="171"/>
    <col min="11516" max="11516" width="61.7109375" style="171" customWidth="1"/>
    <col min="11517" max="11517" width="22.85546875" style="171" customWidth="1"/>
    <col min="11518" max="11518" width="20.7109375" style="171" customWidth="1"/>
    <col min="11519" max="11519" width="21.42578125" style="171" customWidth="1"/>
    <col min="11520" max="11520" width="23.140625" style="171" customWidth="1"/>
    <col min="11521" max="11521" width="18.28515625" style="171" customWidth="1"/>
    <col min="11522" max="11522" width="22.7109375" style="171" customWidth="1"/>
    <col min="11523" max="11523" width="18.140625" style="171" customWidth="1"/>
    <col min="11524" max="11524" width="19.140625" style="171" customWidth="1"/>
    <col min="11525" max="11531" width="18.140625" style="171" customWidth="1"/>
    <col min="11532" max="11532" width="18.42578125" style="171" customWidth="1"/>
    <col min="11533" max="11533" width="18.28515625" style="171" customWidth="1"/>
    <col min="11534" max="11534" width="19.140625" style="171" customWidth="1"/>
    <col min="11535" max="11535" width="18.42578125" style="171" customWidth="1"/>
    <col min="11536" max="11536" width="22" style="171" customWidth="1"/>
    <col min="11537" max="11537" width="17.28515625" style="171" customWidth="1"/>
    <col min="11538" max="11538" width="17" style="171" customWidth="1"/>
    <col min="11539" max="11539" width="14.42578125" style="171" customWidth="1"/>
    <col min="11540" max="11540" width="13.28515625" style="171" customWidth="1"/>
    <col min="11541" max="11541" width="13.42578125" style="171" customWidth="1"/>
    <col min="11542" max="11771" width="9.140625" style="171"/>
    <col min="11772" max="11772" width="61.7109375" style="171" customWidth="1"/>
    <col min="11773" max="11773" width="22.85546875" style="171" customWidth="1"/>
    <col min="11774" max="11774" width="20.7109375" style="171" customWidth="1"/>
    <col min="11775" max="11775" width="21.42578125" style="171" customWidth="1"/>
    <col min="11776" max="11776" width="23.140625" style="171" customWidth="1"/>
    <col min="11777" max="11777" width="18.28515625" style="171" customWidth="1"/>
    <col min="11778" max="11778" width="22.7109375" style="171" customWidth="1"/>
    <col min="11779" max="11779" width="18.140625" style="171" customWidth="1"/>
    <col min="11780" max="11780" width="19.140625" style="171" customWidth="1"/>
    <col min="11781" max="11787" width="18.140625" style="171" customWidth="1"/>
    <col min="11788" max="11788" width="18.42578125" style="171" customWidth="1"/>
    <col min="11789" max="11789" width="18.28515625" style="171" customWidth="1"/>
    <col min="11790" max="11790" width="19.140625" style="171" customWidth="1"/>
    <col min="11791" max="11791" width="18.42578125" style="171" customWidth="1"/>
    <col min="11792" max="11792" width="22" style="171" customWidth="1"/>
    <col min="11793" max="11793" width="17.28515625" style="171" customWidth="1"/>
    <col min="11794" max="11794" width="17" style="171" customWidth="1"/>
    <col min="11795" max="11795" width="14.42578125" style="171" customWidth="1"/>
    <col min="11796" max="11796" width="13.28515625" style="171" customWidth="1"/>
    <col min="11797" max="11797" width="13.42578125" style="171" customWidth="1"/>
    <col min="11798" max="12027" width="9.140625" style="171"/>
    <col min="12028" max="12028" width="61.7109375" style="171" customWidth="1"/>
    <col min="12029" max="12029" width="22.85546875" style="171" customWidth="1"/>
    <col min="12030" max="12030" width="20.7109375" style="171" customWidth="1"/>
    <col min="12031" max="12031" width="21.42578125" style="171" customWidth="1"/>
    <col min="12032" max="12032" width="23.140625" style="171" customWidth="1"/>
    <col min="12033" max="12033" width="18.28515625" style="171" customWidth="1"/>
    <col min="12034" max="12034" width="22.7109375" style="171" customWidth="1"/>
    <col min="12035" max="12035" width="18.140625" style="171" customWidth="1"/>
    <col min="12036" max="12036" width="19.140625" style="171" customWidth="1"/>
    <col min="12037" max="12043" width="18.140625" style="171" customWidth="1"/>
    <col min="12044" max="12044" width="18.42578125" style="171" customWidth="1"/>
    <col min="12045" max="12045" width="18.28515625" style="171" customWidth="1"/>
    <col min="12046" max="12046" width="19.140625" style="171" customWidth="1"/>
    <col min="12047" max="12047" width="18.42578125" style="171" customWidth="1"/>
    <col min="12048" max="12048" width="22" style="171" customWidth="1"/>
    <col min="12049" max="12049" width="17.28515625" style="171" customWidth="1"/>
    <col min="12050" max="12050" width="17" style="171" customWidth="1"/>
    <col min="12051" max="12051" width="14.42578125" style="171" customWidth="1"/>
    <col min="12052" max="12052" width="13.28515625" style="171" customWidth="1"/>
    <col min="12053" max="12053" width="13.42578125" style="171" customWidth="1"/>
    <col min="12054" max="12283" width="9.140625" style="171"/>
    <col min="12284" max="12284" width="61.7109375" style="171" customWidth="1"/>
    <col min="12285" max="12285" width="22.85546875" style="171" customWidth="1"/>
    <col min="12286" max="12286" width="20.7109375" style="171" customWidth="1"/>
    <col min="12287" max="12287" width="21.42578125" style="171" customWidth="1"/>
    <col min="12288" max="12288" width="23.140625" style="171" customWidth="1"/>
    <col min="12289" max="12289" width="18.28515625" style="171" customWidth="1"/>
    <col min="12290" max="12290" width="22.7109375" style="171" customWidth="1"/>
    <col min="12291" max="12291" width="18.140625" style="171" customWidth="1"/>
    <col min="12292" max="12292" width="19.140625" style="171" customWidth="1"/>
    <col min="12293" max="12299" width="18.140625" style="171" customWidth="1"/>
    <col min="12300" max="12300" width="18.42578125" style="171" customWidth="1"/>
    <col min="12301" max="12301" width="18.28515625" style="171" customWidth="1"/>
    <col min="12302" max="12302" width="19.140625" style="171" customWidth="1"/>
    <col min="12303" max="12303" width="18.42578125" style="171" customWidth="1"/>
    <col min="12304" max="12304" width="22" style="171" customWidth="1"/>
    <col min="12305" max="12305" width="17.28515625" style="171" customWidth="1"/>
    <col min="12306" max="12306" width="17" style="171" customWidth="1"/>
    <col min="12307" max="12307" width="14.42578125" style="171" customWidth="1"/>
    <col min="12308" max="12308" width="13.28515625" style="171" customWidth="1"/>
    <col min="12309" max="12309" width="13.42578125" style="171" customWidth="1"/>
    <col min="12310" max="12539" width="9.140625" style="171"/>
    <col min="12540" max="12540" width="61.7109375" style="171" customWidth="1"/>
    <col min="12541" max="12541" width="22.85546875" style="171" customWidth="1"/>
    <col min="12542" max="12542" width="20.7109375" style="171" customWidth="1"/>
    <col min="12543" max="12543" width="21.42578125" style="171" customWidth="1"/>
    <col min="12544" max="12544" width="23.140625" style="171" customWidth="1"/>
    <col min="12545" max="12545" width="18.28515625" style="171" customWidth="1"/>
    <col min="12546" max="12546" width="22.7109375" style="171" customWidth="1"/>
    <col min="12547" max="12547" width="18.140625" style="171" customWidth="1"/>
    <col min="12548" max="12548" width="19.140625" style="171" customWidth="1"/>
    <col min="12549" max="12555" width="18.140625" style="171" customWidth="1"/>
    <col min="12556" max="12556" width="18.42578125" style="171" customWidth="1"/>
    <col min="12557" max="12557" width="18.28515625" style="171" customWidth="1"/>
    <col min="12558" max="12558" width="19.140625" style="171" customWidth="1"/>
    <col min="12559" max="12559" width="18.42578125" style="171" customWidth="1"/>
    <col min="12560" max="12560" width="22" style="171" customWidth="1"/>
    <col min="12561" max="12561" width="17.28515625" style="171" customWidth="1"/>
    <col min="12562" max="12562" width="17" style="171" customWidth="1"/>
    <col min="12563" max="12563" width="14.42578125" style="171" customWidth="1"/>
    <col min="12564" max="12564" width="13.28515625" style="171" customWidth="1"/>
    <col min="12565" max="12565" width="13.42578125" style="171" customWidth="1"/>
    <col min="12566" max="12795" width="9.140625" style="171"/>
    <col min="12796" max="12796" width="61.7109375" style="171" customWidth="1"/>
    <col min="12797" max="12797" width="22.85546875" style="171" customWidth="1"/>
    <col min="12798" max="12798" width="20.7109375" style="171" customWidth="1"/>
    <col min="12799" max="12799" width="21.42578125" style="171" customWidth="1"/>
    <col min="12800" max="12800" width="23.140625" style="171" customWidth="1"/>
    <col min="12801" max="12801" width="18.28515625" style="171" customWidth="1"/>
    <col min="12802" max="12802" width="22.7109375" style="171" customWidth="1"/>
    <col min="12803" max="12803" width="18.140625" style="171" customWidth="1"/>
    <col min="12804" max="12804" width="19.140625" style="171" customWidth="1"/>
    <col min="12805" max="12811" width="18.140625" style="171" customWidth="1"/>
    <col min="12812" max="12812" width="18.42578125" style="171" customWidth="1"/>
    <col min="12813" max="12813" width="18.28515625" style="171" customWidth="1"/>
    <col min="12814" max="12814" width="19.140625" style="171" customWidth="1"/>
    <col min="12815" max="12815" width="18.42578125" style="171" customWidth="1"/>
    <col min="12816" max="12816" width="22" style="171" customWidth="1"/>
    <col min="12817" max="12817" width="17.28515625" style="171" customWidth="1"/>
    <col min="12818" max="12818" width="17" style="171" customWidth="1"/>
    <col min="12819" max="12819" width="14.42578125" style="171" customWidth="1"/>
    <col min="12820" max="12820" width="13.28515625" style="171" customWidth="1"/>
    <col min="12821" max="12821" width="13.42578125" style="171" customWidth="1"/>
    <col min="12822" max="13051" width="9.140625" style="171"/>
    <col min="13052" max="13052" width="61.7109375" style="171" customWidth="1"/>
    <col min="13053" max="13053" width="22.85546875" style="171" customWidth="1"/>
    <col min="13054" max="13054" width="20.7109375" style="171" customWidth="1"/>
    <col min="13055" max="13055" width="21.42578125" style="171" customWidth="1"/>
    <col min="13056" max="13056" width="23.140625" style="171" customWidth="1"/>
    <col min="13057" max="13057" width="18.28515625" style="171" customWidth="1"/>
    <col min="13058" max="13058" width="22.7109375" style="171" customWidth="1"/>
    <col min="13059" max="13059" width="18.140625" style="171" customWidth="1"/>
    <col min="13060" max="13060" width="19.140625" style="171" customWidth="1"/>
    <col min="13061" max="13067" width="18.140625" style="171" customWidth="1"/>
    <col min="13068" max="13068" width="18.42578125" style="171" customWidth="1"/>
    <col min="13069" max="13069" width="18.28515625" style="171" customWidth="1"/>
    <col min="13070" max="13070" width="19.140625" style="171" customWidth="1"/>
    <col min="13071" max="13071" width="18.42578125" style="171" customWidth="1"/>
    <col min="13072" max="13072" width="22" style="171" customWidth="1"/>
    <col min="13073" max="13073" width="17.28515625" style="171" customWidth="1"/>
    <col min="13074" max="13074" width="17" style="171" customWidth="1"/>
    <col min="13075" max="13075" width="14.42578125" style="171" customWidth="1"/>
    <col min="13076" max="13076" width="13.28515625" style="171" customWidth="1"/>
    <col min="13077" max="13077" width="13.42578125" style="171" customWidth="1"/>
    <col min="13078" max="13307" width="9.140625" style="171"/>
    <col min="13308" max="13308" width="61.7109375" style="171" customWidth="1"/>
    <col min="13309" max="13309" width="22.85546875" style="171" customWidth="1"/>
    <col min="13310" max="13310" width="20.7109375" style="171" customWidth="1"/>
    <col min="13311" max="13311" width="21.42578125" style="171" customWidth="1"/>
    <col min="13312" max="13312" width="23.140625" style="171" customWidth="1"/>
    <col min="13313" max="13313" width="18.28515625" style="171" customWidth="1"/>
    <col min="13314" max="13314" width="22.7109375" style="171" customWidth="1"/>
    <col min="13315" max="13315" width="18.140625" style="171" customWidth="1"/>
    <col min="13316" max="13316" width="19.140625" style="171" customWidth="1"/>
    <col min="13317" max="13323" width="18.140625" style="171" customWidth="1"/>
    <col min="13324" max="13324" width="18.42578125" style="171" customWidth="1"/>
    <col min="13325" max="13325" width="18.28515625" style="171" customWidth="1"/>
    <col min="13326" max="13326" width="19.140625" style="171" customWidth="1"/>
    <col min="13327" max="13327" width="18.42578125" style="171" customWidth="1"/>
    <col min="13328" max="13328" width="22" style="171" customWidth="1"/>
    <col min="13329" max="13329" width="17.28515625" style="171" customWidth="1"/>
    <col min="13330" max="13330" width="17" style="171" customWidth="1"/>
    <col min="13331" max="13331" width="14.42578125" style="171" customWidth="1"/>
    <col min="13332" max="13332" width="13.28515625" style="171" customWidth="1"/>
    <col min="13333" max="13333" width="13.42578125" style="171" customWidth="1"/>
    <col min="13334" max="13563" width="9.140625" style="171"/>
    <col min="13564" max="13564" width="61.7109375" style="171" customWidth="1"/>
    <col min="13565" max="13565" width="22.85546875" style="171" customWidth="1"/>
    <col min="13566" max="13566" width="20.7109375" style="171" customWidth="1"/>
    <col min="13567" max="13567" width="21.42578125" style="171" customWidth="1"/>
    <col min="13568" max="13568" width="23.140625" style="171" customWidth="1"/>
    <col min="13569" max="13569" width="18.28515625" style="171" customWidth="1"/>
    <col min="13570" max="13570" width="22.7109375" style="171" customWidth="1"/>
    <col min="13571" max="13571" width="18.140625" style="171" customWidth="1"/>
    <col min="13572" max="13572" width="19.140625" style="171" customWidth="1"/>
    <col min="13573" max="13579" width="18.140625" style="171" customWidth="1"/>
    <col min="13580" max="13580" width="18.42578125" style="171" customWidth="1"/>
    <col min="13581" max="13581" width="18.28515625" style="171" customWidth="1"/>
    <col min="13582" max="13582" width="19.140625" style="171" customWidth="1"/>
    <col min="13583" max="13583" width="18.42578125" style="171" customWidth="1"/>
    <col min="13584" max="13584" width="22" style="171" customWidth="1"/>
    <col min="13585" max="13585" width="17.28515625" style="171" customWidth="1"/>
    <col min="13586" max="13586" width="17" style="171" customWidth="1"/>
    <col min="13587" max="13587" width="14.42578125" style="171" customWidth="1"/>
    <col min="13588" max="13588" width="13.28515625" style="171" customWidth="1"/>
    <col min="13589" max="13589" width="13.42578125" style="171" customWidth="1"/>
    <col min="13590" max="13819" width="9.140625" style="171"/>
    <col min="13820" max="13820" width="61.7109375" style="171" customWidth="1"/>
    <col min="13821" max="13821" width="22.85546875" style="171" customWidth="1"/>
    <col min="13822" max="13822" width="20.7109375" style="171" customWidth="1"/>
    <col min="13823" max="13823" width="21.42578125" style="171" customWidth="1"/>
    <col min="13824" max="13824" width="23.140625" style="171" customWidth="1"/>
    <col min="13825" max="13825" width="18.28515625" style="171" customWidth="1"/>
    <col min="13826" max="13826" width="22.7109375" style="171" customWidth="1"/>
    <col min="13827" max="13827" width="18.140625" style="171" customWidth="1"/>
    <col min="13828" max="13828" width="19.140625" style="171" customWidth="1"/>
    <col min="13829" max="13835" width="18.140625" style="171" customWidth="1"/>
    <col min="13836" max="13836" width="18.42578125" style="171" customWidth="1"/>
    <col min="13837" max="13837" width="18.28515625" style="171" customWidth="1"/>
    <col min="13838" max="13838" width="19.140625" style="171" customWidth="1"/>
    <col min="13839" max="13839" width="18.42578125" style="171" customWidth="1"/>
    <col min="13840" max="13840" width="22" style="171" customWidth="1"/>
    <col min="13841" max="13841" width="17.28515625" style="171" customWidth="1"/>
    <col min="13842" max="13842" width="17" style="171" customWidth="1"/>
    <col min="13843" max="13843" width="14.42578125" style="171" customWidth="1"/>
    <col min="13844" max="13844" width="13.28515625" style="171" customWidth="1"/>
    <col min="13845" max="13845" width="13.42578125" style="171" customWidth="1"/>
    <col min="13846" max="14075" width="9.140625" style="171"/>
    <col min="14076" max="14076" width="61.7109375" style="171" customWidth="1"/>
    <col min="14077" max="14077" width="22.85546875" style="171" customWidth="1"/>
    <col min="14078" max="14078" width="20.7109375" style="171" customWidth="1"/>
    <col min="14079" max="14079" width="21.42578125" style="171" customWidth="1"/>
    <col min="14080" max="14080" width="23.140625" style="171" customWidth="1"/>
    <col min="14081" max="14081" width="18.28515625" style="171" customWidth="1"/>
    <col min="14082" max="14082" width="22.7109375" style="171" customWidth="1"/>
    <col min="14083" max="14083" width="18.140625" style="171" customWidth="1"/>
    <col min="14084" max="14084" width="19.140625" style="171" customWidth="1"/>
    <col min="14085" max="14091" width="18.140625" style="171" customWidth="1"/>
    <col min="14092" max="14092" width="18.42578125" style="171" customWidth="1"/>
    <col min="14093" max="14093" width="18.28515625" style="171" customWidth="1"/>
    <col min="14094" max="14094" width="19.140625" style="171" customWidth="1"/>
    <col min="14095" max="14095" width="18.42578125" style="171" customWidth="1"/>
    <col min="14096" max="14096" width="22" style="171" customWidth="1"/>
    <col min="14097" max="14097" width="17.28515625" style="171" customWidth="1"/>
    <col min="14098" max="14098" width="17" style="171" customWidth="1"/>
    <col min="14099" max="14099" width="14.42578125" style="171" customWidth="1"/>
    <col min="14100" max="14100" width="13.28515625" style="171" customWidth="1"/>
    <col min="14101" max="14101" width="13.42578125" style="171" customWidth="1"/>
    <col min="14102" max="14331" width="9.140625" style="171"/>
    <col min="14332" max="14332" width="61.7109375" style="171" customWidth="1"/>
    <col min="14333" max="14333" width="22.85546875" style="171" customWidth="1"/>
    <col min="14334" max="14334" width="20.7109375" style="171" customWidth="1"/>
    <col min="14335" max="14335" width="21.42578125" style="171" customWidth="1"/>
    <col min="14336" max="14336" width="23.140625" style="171" customWidth="1"/>
    <col min="14337" max="14337" width="18.28515625" style="171" customWidth="1"/>
    <col min="14338" max="14338" width="22.7109375" style="171" customWidth="1"/>
    <col min="14339" max="14339" width="18.140625" style="171" customWidth="1"/>
    <col min="14340" max="14340" width="19.140625" style="171" customWidth="1"/>
    <col min="14341" max="14347" width="18.140625" style="171" customWidth="1"/>
    <col min="14348" max="14348" width="18.42578125" style="171" customWidth="1"/>
    <col min="14349" max="14349" width="18.28515625" style="171" customWidth="1"/>
    <col min="14350" max="14350" width="19.140625" style="171" customWidth="1"/>
    <col min="14351" max="14351" width="18.42578125" style="171" customWidth="1"/>
    <col min="14352" max="14352" width="22" style="171" customWidth="1"/>
    <col min="14353" max="14353" width="17.28515625" style="171" customWidth="1"/>
    <col min="14354" max="14354" width="17" style="171" customWidth="1"/>
    <col min="14355" max="14355" width="14.42578125" style="171" customWidth="1"/>
    <col min="14356" max="14356" width="13.28515625" style="171" customWidth="1"/>
    <col min="14357" max="14357" width="13.42578125" style="171" customWidth="1"/>
    <col min="14358" max="14587" width="9.140625" style="171"/>
    <col min="14588" max="14588" width="61.7109375" style="171" customWidth="1"/>
    <col min="14589" max="14589" width="22.85546875" style="171" customWidth="1"/>
    <col min="14590" max="14590" width="20.7109375" style="171" customWidth="1"/>
    <col min="14591" max="14591" width="21.42578125" style="171" customWidth="1"/>
    <col min="14592" max="14592" width="23.140625" style="171" customWidth="1"/>
    <col min="14593" max="14593" width="18.28515625" style="171" customWidth="1"/>
    <col min="14594" max="14594" width="22.7109375" style="171" customWidth="1"/>
    <col min="14595" max="14595" width="18.140625" style="171" customWidth="1"/>
    <col min="14596" max="14596" width="19.140625" style="171" customWidth="1"/>
    <col min="14597" max="14603" width="18.140625" style="171" customWidth="1"/>
    <col min="14604" max="14604" width="18.42578125" style="171" customWidth="1"/>
    <col min="14605" max="14605" width="18.28515625" style="171" customWidth="1"/>
    <col min="14606" max="14606" width="19.140625" style="171" customWidth="1"/>
    <col min="14607" max="14607" width="18.42578125" style="171" customWidth="1"/>
    <col min="14608" max="14608" width="22" style="171" customWidth="1"/>
    <col min="14609" max="14609" width="17.28515625" style="171" customWidth="1"/>
    <col min="14610" max="14610" width="17" style="171" customWidth="1"/>
    <col min="14611" max="14611" width="14.42578125" style="171" customWidth="1"/>
    <col min="14612" max="14612" width="13.28515625" style="171" customWidth="1"/>
    <col min="14613" max="14613" width="13.42578125" style="171" customWidth="1"/>
    <col min="14614" max="14843" width="9.140625" style="171"/>
    <col min="14844" max="14844" width="61.7109375" style="171" customWidth="1"/>
    <col min="14845" max="14845" width="22.85546875" style="171" customWidth="1"/>
    <col min="14846" max="14846" width="20.7109375" style="171" customWidth="1"/>
    <col min="14847" max="14847" width="21.42578125" style="171" customWidth="1"/>
    <col min="14848" max="14848" width="23.140625" style="171" customWidth="1"/>
    <col min="14849" max="14849" width="18.28515625" style="171" customWidth="1"/>
    <col min="14850" max="14850" width="22.7109375" style="171" customWidth="1"/>
    <col min="14851" max="14851" width="18.140625" style="171" customWidth="1"/>
    <col min="14852" max="14852" width="19.140625" style="171" customWidth="1"/>
    <col min="14853" max="14859" width="18.140625" style="171" customWidth="1"/>
    <col min="14860" max="14860" width="18.42578125" style="171" customWidth="1"/>
    <col min="14861" max="14861" width="18.28515625" style="171" customWidth="1"/>
    <col min="14862" max="14862" width="19.140625" style="171" customWidth="1"/>
    <col min="14863" max="14863" width="18.42578125" style="171" customWidth="1"/>
    <col min="14864" max="14864" width="22" style="171" customWidth="1"/>
    <col min="14865" max="14865" width="17.28515625" style="171" customWidth="1"/>
    <col min="14866" max="14866" width="17" style="171" customWidth="1"/>
    <col min="14867" max="14867" width="14.42578125" style="171" customWidth="1"/>
    <col min="14868" max="14868" width="13.28515625" style="171" customWidth="1"/>
    <col min="14869" max="14869" width="13.42578125" style="171" customWidth="1"/>
    <col min="14870" max="15099" width="9.140625" style="171"/>
    <col min="15100" max="15100" width="61.7109375" style="171" customWidth="1"/>
    <col min="15101" max="15101" width="22.85546875" style="171" customWidth="1"/>
    <col min="15102" max="15102" width="20.7109375" style="171" customWidth="1"/>
    <col min="15103" max="15103" width="21.42578125" style="171" customWidth="1"/>
    <col min="15104" max="15104" width="23.140625" style="171" customWidth="1"/>
    <col min="15105" max="15105" width="18.28515625" style="171" customWidth="1"/>
    <col min="15106" max="15106" width="22.7109375" style="171" customWidth="1"/>
    <col min="15107" max="15107" width="18.140625" style="171" customWidth="1"/>
    <col min="15108" max="15108" width="19.140625" style="171" customWidth="1"/>
    <col min="15109" max="15115" width="18.140625" style="171" customWidth="1"/>
    <col min="15116" max="15116" width="18.42578125" style="171" customWidth="1"/>
    <col min="15117" max="15117" width="18.28515625" style="171" customWidth="1"/>
    <col min="15118" max="15118" width="19.140625" style="171" customWidth="1"/>
    <col min="15119" max="15119" width="18.42578125" style="171" customWidth="1"/>
    <col min="15120" max="15120" width="22" style="171" customWidth="1"/>
    <col min="15121" max="15121" width="17.28515625" style="171" customWidth="1"/>
    <col min="15122" max="15122" width="17" style="171" customWidth="1"/>
    <col min="15123" max="15123" width="14.42578125" style="171" customWidth="1"/>
    <col min="15124" max="15124" width="13.28515625" style="171" customWidth="1"/>
    <col min="15125" max="15125" width="13.42578125" style="171" customWidth="1"/>
    <col min="15126" max="15355" width="9.140625" style="171"/>
    <col min="15356" max="15356" width="61.7109375" style="171" customWidth="1"/>
    <col min="15357" max="15357" width="22.85546875" style="171" customWidth="1"/>
    <col min="15358" max="15358" width="20.7109375" style="171" customWidth="1"/>
    <col min="15359" max="15359" width="21.42578125" style="171" customWidth="1"/>
    <col min="15360" max="15360" width="23.140625" style="171" customWidth="1"/>
    <col min="15361" max="15361" width="18.28515625" style="171" customWidth="1"/>
    <col min="15362" max="15362" width="22.7109375" style="171" customWidth="1"/>
    <col min="15363" max="15363" width="18.140625" style="171" customWidth="1"/>
    <col min="15364" max="15364" width="19.140625" style="171" customWidth="1"/>
    <col min="15365" max="15371" width="18.140625" style="171" customWidth="1"/>
    <col min="15372" max="15372" width="18.42578125" style="171" customWidth="1"/>
    <col min="15373" max="15373" width="18.28515625" style="171" customWidth="1"/>
    <col min="15374" max="15374" width="19.140625" style="171" customWidth="1"/>
    <col min="15375" max="15375" width="18.42578125" style="171" customWidth="1"/>
    <col min="15376" max="15376" width="22" style="171" customWidth="1"/>
    <col min="15377" max="15377" width="17.28515625" style="171" customWidth="1"/>
    <col min="15378" max="15378" width="17" style="171" customWidth="1"/>
    <col min="15379" max="15379" width="14.42578125" style="171" customWidth="1"/>
    <col min="15380" max="15380" width="13.28515625" style="171" customWidth="1"/>
    <col min="15381" max="15381" width="13.42578125" style="171" customWidth="1"/>
    <col min="15382" max="15611" width="9.140625" style="171"/>
    <col min="15612" max="15612" width="61.7109375" style="171" customWidth="1"/>
    <col min="15613" max="15613" width="22.85546875" style="171" customWidth="1"/>
    <col min="15614" max="15614" width="20.7109375" style="171" customWidth="1"/>
    <col min="15615" max="15615" width="21.42578125" style="171" customWidth="1"/>
    <col min="15616" max="15616" width="23.140625" style="171" customWidth="1"/>
    <col min="15617" max="15617" width="18.28515625" style="171" customWidth="1"/>
    <col min="15618" max="15618" width="22.7109375" style="171" customWidth="1"/>
    <col min="15619" max="15619" width="18.140625" style="171" customWidth="1"/>
    <col min="15620" max="15620" width="19.140625" style="171" customWidth="1"/>
    <col min="15621" max="15627" width="18.140625" style="171" customWidth="1"/>
    <col min="15628" max="15628" width="18.42578125" style="171" customWidth="1"/>
    <col min="15629" max="15629" width="18.28515625" style="171" customWidth="1"/>
    <col min="15630" max="15630" width="19.140625" style="171" customWidth="1"/>
    <col min="15631" max="15631" width="18.42578125" style="171" customWidth="1"/>
    <col min="15632" max="15632" width="22" style="171" customWidth="1"/>
    <col min="15633" max="15633" width="17.28515625" style="171" customWidth="1"/>
    <col min="15634" max="15634" width="17" style="171" customWidth="1"/>
    <col min="15635" max="15635" width="14.42578125" style="171" customWidth="1"/>
    <col min="15636" max="15636" width="13.28515625" style="171" customWidth="1"/>
    <col min="15637" max="15637" width="13.42578125" style="171" customWidth="1"/>
    <col min="15638" max="15867" width="9.140625" style="171"/>
    <col min="15868" max="15868" width="61.7109375" style="171" customWidth="1"/>
    <col min="15869" max="15869" width="22.85546875" style="171" customWidth="1"/>
    <col min="15870" max="15870" width="20.7109375" style="171" customWidth="1"/>
    <col min="15871" max="15871" width="21.42578125" style="171" customWidth="1"/>
    <col min="15872" max="15872" width="23.140625" style="171" customWidth="1"/>
    <col min="15873" max="15873" width="18.28515625" style="171" customWidth="1"/>
    <col min="15874" max="15874" width="22.7109375" style="171" customWidth="1"/>
    <col min="15875" max="15875" width="18.140625" style="171" customWidth="1"/>
    <col min="15876" max="15876" width="19.140625" style="171" customWidth="1"/>
    <col min="15877" max="15883" width="18.140625" style="171" customWidth="1"/>
    <col min="15884" max="15884" width="18.42578125" style="171" customWidth="1"/>
    <col min="15885" max="15885" width="18.28515625" style="171" customWidth="1"/>
    <col min="15886" max="15886" width="19.140625" style="171" customWidth="1"/>
    <col min="15887" max="15887" width="18.42578125" style="171" customWidth="1"/>
    <col min="15888" max="15888" width="22" style="171" customWidth="1"/>
    <col min="15889" max="15889" width="17.28515625" style="171" customWidth="1"/>
    <col min="15890" max="15890" width="17" style="171" customWidth="1"/>
    <col min="15891" max="15891" width="14.42578125" style="171" customWidth="1"/>
    <col min="15892" max="15892" width="13.28515625" style="171" customWidth="1"/>
    <col min="15893" max="15893" width="13.42578125" style="171" customWidth="1"/>
    <col min="15894" max="16123" width="9.140625" style="171"/>
    <col min="16124" max="16124" width="61.7109375" style="171" customWidth="1"/>
    <col min="16125" max="16125" width="22.85546875" style="171" customWidth="1"/>
    <col min="16126" max="16126" width="20.7109375" style="171" customWidth="1"/>
    <col min="16127" max="16127" width="21.42578125" style="171" customWidth="1"/>
    <col min="16128" max="16128" width="23.140625" style="171" customWidth="1"/>
    <col min="16129" max="16129" width="18.28515625" style="171" customWidth="1"/>
    <col min="16130" max="16130" width="22.7109375" style="171" customWidth="1"/>
    <col min="16131" max="16131" width="18.140625" style="171" customWidth="1"/>
    <col min="16132" max="16132" width="19.140625" style="171" customWidth="1"/>
    <col min="16133" max="16139" width="18.140625" style="171" customWidth="1"/>
    <col min="16140" max="16140" width="18.42578125" style="171" customWidth="1"/>
    <col min="16141" max="16141" width="18.28515625" style="171" customWidth="1"/>
    <col min="16142" max="16142" width="19.140625" style="171" customWidth="1"/>
    <col min="16143" max="16143" width="18.42578125" style="171" customWidth="1"/>
    <col min="16144" max="16144" width="22" style="171" customWidth="1"/>
    <col min="16145" max="16145" width="17.28515625" style="171" customWidth="1"/>
    <col min="16146" max="16146" width="17" style="171" customWidth="1"/>
    <col min="16147" max="16147" width="14.42578125" style="171" customWidth="1"/>
    <col min="16148" max="16148" width="13.28515625" style="171" customWidth="1"/>
    <col min="16149" max="16149" width="13.42578125" style="171" customWidth="1"/>
    <col min="16150" max="16379" width="9.140625" style="171"/>
    <col min="16380" max="16384" width="9.140625" style="171" customWidth="1"/>
  </cols>
  <sheetData>
    <row r="1" spans="1:40" s="74" customFormat="1" ht="18.75" x14ac:dyDescent="0.2">
      <c r="A1" s="14"/>
      <c r="B1" s="8"/>
      <c r="C1" s="8"/>
      <c r="D1" s="8"/>
      <c r="E1" s="72"/>
      <c r="F1" s="72"/>
      <c r="G1" s="8"/>
      <c r="H1" s="24" t="s">
        <v>65</v>
      </c>
      <c r="I1" s="8"/>
      <c r="J1" s="8"/>
      <c r="K1" s="24"/>
      <c r="L1" s="8"/>
      <c r="M1" s="8"/>
      <c r="N1" s="8"/>
      <c r="O1" s="8"/>
      <c r="P1" s="8"/>
      <c r="Q1" s="8"/>
      <c r="R1" s="8"/>
      <c r="S1" s="8"/>
      <c r="T1" s="8"/>
      <c r="U1" s="8"/>
      <c r="V1" s="8"/>
      <c r="W1" s="8"/>
      <c r="X1" s="8"/>
      <c r="Y1" s="8"/>
      <c r="Z1" s="8"/>
      <c r="AA1" s="8"/>
      <c r="AB1" s="8"/>
      <c r="AC1" s="8"/>
      <c r="AD1" s="8"/>
      <c r="AE1" s="8"/>
      <c r="AF1" s="8"/>
      <c r="AG1" s="8"/>
      <c r="AH1" s="8"/>
      <c r="AI1" s="8"/>
      <c r="AJ1" s="8"/>
      <c r="AK1" s="8"/>
      <c r="AL1" s="73"/>
      <c r="AM1" s="73"/>
      <c r="AN1" s="73"/>
    </row>
    <row r="2" spans="1:40" s="74" customFormat="1" ht="18.75" x14ac:dyDescent="0.3">
      <c r="A2" s="14"/>
      <c r="B2" s="8"/>
      <c r="C2" s="8"/>
      <c r="D2" s="8"/>
      <c r="G2" s="8"/>
      <c r="H2" s="12" t="s">
        <v>7</v>
      </c>
      <c r="I2" s="8"/>
      <c r="J2" s="8"/>
      <c r="K2" s="12"/>
      <c r="L2" s="8"/>
      <c r="M2" s="8"/>
      <c r="N2" s="8"/>
      <c r="O2" s="8"/>
      <c r="P2" s="8"/>
      <c r="Q2" s="8"/>
      <c r="R2" s="8"/>
      <c r="S2" s="8"/>
      <c r="T2" s="8"/>
      <c r="U2" s="8"/>
      <c r="V2" s="8"/>
      <c r="W2" s="8"/>
      <c r="X2" s="8"/>
      <c r="Y2" s="8"/>
      <c r="Z2" s="8"/>
      <c r="AA2" s="8"/>
      <c r="AB2" s="8"/>
      <c r="AC2" s="8"/>
      <c r="AD2" s="8"/>
      <c r="AE2" s="8"/>
      <c r="AF2" s="8"/>
      <c r="AG2" s="8"/>
      <c r="AH2" s="8"/>
      <c r="AI2" s="8"/>
      <c r="AJ2" s="8"/>
      <c r="AK2" s="8"/>
      <c r="AL2" s="73"/>
      <c r="AM2" s="73"/>
      <c r="AN2" s="73"/>
    </row>
    <row r="3" spans="1:40" s="74" customFormat="1" ht="18.75" x14ac:dyDescent="0.3">
      <c r="A3" s="13"/>
      <c r="B3" s="8"/>
      <c r="C3" s="8"/>
      <c r="D3" s="8"/>
      <c r="G3" s="8"/>
      <c r="H3" s="12" t="s">
        <v>287</v>
      </c>
      <c r="I3" s="8"/>
      <c r="J3" s="8"/>
      <c r="K3" s="12"/>
      <c r="L3" s="8"/>
      <c r="M3" s="8"/>
      <c r="N3" s="8"/>
      <c r="O3" s="8"/>
      <c r="P3" s="8"/>
      <c r="Q3" s="8"/>
      <c r="R3" s="8"/>
      <c r="S3" s="8"/>
      <c r="T3" s="8"/>
      <c r="U3" s="8"/>
      <c r="V3" s="8"/>
      <c r="W3" s="8"/>
      <c r="X3" s="8"/>
      <c r="Y3" s="8"/>
      <c r="Z3" s="8"/>
      <c r="AA3" s="8"/>
      <c r="AB3" s="8"/>
      <c r="AC3" s="8"/>
      <c r="AD3" s="8"/>
      <c r="AE3" s="8"/>
      <c r="AF3" s="8"/>
      <c r="AG3" s="8"/>
      <c r="AH3" s="8"/>
      <c r="AI3" s="8"/>
      <c r="AJ3" s="8"/>
      <c r="AK3" s="8"/>
      <c r="AL3" s="73"/>
      <c r="AM3" s="73"/>
      <c r="AN3" s="73"/>
    </row>
    <row r="4" spans="1:40" s="74" customFormat="1" ht="18.75" x14ac:dyDescent="0.3">
      <c r="A4" s="13"/>
      <c r="B4" s="8"/>
      <c r="C4" s="8"/>
      <c r="D4" s="8"/>
      <c r="E4" s="8"/>
      <c r="F4" s="8"/>
      <c r="G4" s="8"/>
      <c r="H4" s="8"/>
      <c r="I4" s="8"/>
      <c r="J4" s="8"/>
      <c r="K4" s="12"/>
      <c r="L4" s="8"/>
      <c r="M4" s="8"/>
      <c r="N4" s="8"/>
      <c r="O4" s="8"/>
      <c r="P4" s="8"/>
      <c r="Q4" s="8"/>
      <c r="R4" s="8"/>
      <c r="S4" s="8"/>
      <c r="T4" s="8"/>
      <c r="U4" s="8"/>
      <c r="V4" s="8"/>
      <c r="W4" s="8"/>
      <c r="X4" s="8"/>
      <c r="Y4" s="8"/>
      <c r="Z4" s="8"/>
      <c r="AA4" s="8"/>
      <c r="AB4" s="8"/>
      <c r="AC4" s="8"/>
      <c r="AD4" s="8"/>
      <c r="AE4" s="8"/>
      <c r="AF4" s="8"/>
      <c r="AG4" s="8"/>
      <c r="AH4" s="8"/>
      <c r="AI4" s="8"/>
      <c r="AJ4" s="8"/>
      <c r="AK4" s="8"/>
      <c r="AL4" s="75"/>
      <c r="AM4" s="75"/>
      <c r="AN4" s="73"/>
    </row>
    <row r="5" spans="1:40" s="74" customFormat="1" x14ac:dyDescent="0.2">
      <c r="A5" s="380" t="str">
        <f>'1. паспорт местоположение'!A5:C5</f>
        <v>Год раскрытия информации: 2024 год</v>
      </c>
      <c r="B5" s="380"/>
      <c r="C5" s="380"/>
      <c r="D5" s="380"/>
      <c r="E5" s="380"/>
      <c r="F5" s="380"/>
      <c r="G5" s="380"/>
      <c r="H5" s="380"/>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7"/>
      <c r="AM5" s="77"/>
      <c r="AN5" s="73"/>
    </row>
    <row r="6" spans="1:40" s="74" customFormat="1" ht="18.75" x14ac:dyDescent="0.3">
      <c r="A6" s="13"/>
      <c r="B6" s="8"/>
      <c r="C6" s="8"/>
      <c r="D6" s="8"/>
      <c r="E6" s="8"/>
      <c r="F6" s="8"/>
      <c r="G6" s="8"/>
      <c r="H6" s="8"/>
      <c r="I6" s="8"/>
      <c r="J6" s="8"/>
      <c r="K6" s="12"/>
      <c r="L6" s="8"/>
      <c r="M6" s="8"/>
      <c r="N6" s="8"/>
      <c r="O6" s="8"/>
      <c r="P6" s="8"/>
      <c r="Q6" s="8"/>
      <c r="R6" s="8"/>
      <c r="S6" s="8"/>
      <c r="T6" s="8"/>
      <c r="U6" s="8"/>
      <c r="V6" s="8"/>
      <c r="W6" s="8"/>
      <c r="X6" s="8"/>
      <c r="Y6" s="8"/>
      <c r="Z6" s="8"/>
      <c r="AA6" s="8"/>
      <c r="AB6" s="8"/>
      <c r="AC6" s="8"/>
      <c r="AD6" s="8"/>
      <c r="AE6" s="8"/>
      <c r="AF6" s="8"/>
      <c r="AG6" s="8"/>
      <c r="AH6" s="8"/>
      <c r="AI6" s="8"/>
      <c r="AJ6" s="8"/>
      <c r="AK6" s="8"/>
      <c r="AL6" s="75"/>
      <c r="AM6" s="75"/>
      <c r="AN6" s="73"/>
    </row>
    <row r="7" spans="1:40" s="74" customFormat="1" ht="18.75" x14ac:dyDescent="0.2">
      <c r="A7" s="340" t="s">
        <v>6</v>
      </c>
      <c r="B7" s="340"/>
      <c r="C7" s="340"/>
      <c r="D7" s="340"/>
      <c r="E7" s="340"/>
      <c r="F7" s="340"/>
      <c r="G7" s="340"/>
      <c r="H7" s="34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78"/>
      <c r="AM7" s="78"/>
      <c r="AN7" s="73"/>
    </row>
    <row r="8" spans="1:40" s="74" customFormat="1" ht="18.75" x14ac:dyDescent="0.2">
      <c r="A8" s="11"/>
      <c r="B8" s="11"/>
      <c r="C8" s="11"/>
      <c r="D8" s="11"/>
      <c r="E8" s="11"/>
      <c r="F8" s="11"/>
      <c r="G8" s="11"/>
      <c r="H8" s="11"/>
      <c r="I8" s="11"/>
      <c r="J8" s="11"/>
      <c r="K8" s="11"/>
      <c r="L8" s="10"/>
      <c r="M8" s="10"/>
      <c r="N8" s="10"/>
      <c r="O8" s="10"/>
      <c r="P8" s="10"/>
      <c r="Q8" s="10"/>
      <c r="R8" s="10"/>
      <c r="S8" s="10"/>
      <c r="T8" s="10"/>
      <c r="U8" s="8"/>
      <c r="V8" s="8"/>
      <c r="W8" s="8"/>
      <c r="X8" s="8"/>
      <c r="Y8" s="8"/>
      <c r="Z8" s="8"/>
      <c r="AA8" s="8"/>
      <c r="AB8" s="8"/>
      <c r="AC8" s="8"/>
      <c r="AD8" s="8"/>
      <c r="AE8" s="8"/>
      <c r="AF8" s="8"/>
      <c r="AG8" s="8"/>
      <c r="AH8" s="8"/>
      <c r="AI8" s="8"/>
      <c r="AJ8" s="8"/>
      <c r="AK8" s="8"/>
      <c r="AL8" s="75"/>
      <c r="AM8" s="75"/>
      <c r="AN8" s="73"/>
    </row>
    <row r="9" spans="1:40" s="74" customFormat="1" ht="18.75" x14ac:dyDescent="0.2">
      <c r="A9" s="339" t="s">
        <v>473</v>
      </c>
      <c r="B9" s="339"/>
      <c r="C9" s="339"/>
      <c r="D9" s="339"/>
      <c r="E9" s="339"/>
      <c r="F9" s="339"/>
      <c r="G9" s="339"/>
      <c r="H9" s="339"/>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9"/>
      <c r="AM9" s="79"/>
      <c r="AN9" s="73"/>
    </row>
    <row r="10" spans="1:40" s="74" customFormat="1" x14ac:dyDescent="0.2">
      <c r="A10" s="337" t="s">
        <v>5</v>
      </c>
      <c r="B10" s="337"/>
      <c r="C10" s="337"/>
      <c r="D10" s="337"/>
      <c r="E10" s="337"/>
      <c r="F10" s="337"/>
      <c r="G10" s="337"/>
      <c r="H10" s="337"/>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80"/>
      <c r="AM10" s="80"/>
      <c r="AN10" s="73"/>
    </row>
    <row r="11" spans="1:40" s="74" customFormat="1" ht="18.75" x14ac:dyDescent="0.2">
      <c r="A11" s="11"/>
      <c r="B11" s="11"/>
      <c r="C11" s="11"/>
      <c r="D11" s="11"/>
      <c r="E11" s="11"/>
      <c r="F11" s="11"/>
      <c r="G11" s="11"/>
      <c r="H11" s="11"/>
      <c r="I11" s="11"/>
      <c r="J11" s="11"/>
      <c r="K11" s="11"/>
      <c r="L11" s="10"/>
      <c r="M11" s="10"/>
      <c r="N11" s="10"/>
      <c r="O11" s="10"/>
      <c r="P11" s="10"/>
      <c r="Q11" s="10"/>
      <c r="R11" s="10"/>
      <c r="S11" s="10"/>
      <c r="T11" s="10"/>
      <c r="U11" s="8"/>
      <c r="V11" s="8"/>
      <c r="W11" s="8"/>
      <c r="X11" s="8"/>
      <c r="Y11" s="8"/>
      <c r="Z11" s="8"/>
      <c r="AA11" s="8"/>
      <c r="AB11" s="8"/>
      <c r="AC11" s="8"/>
      <c r="AD11" s="8"/>
      <c r="AE11" s="8"/>
      <c r="AF11" s="8"/>
      <c r="AG11" s="8"/>
      <c r="AH11" s="8"/>
      <c r="AI11" s="8"/>
      <c r="AJ11" s="8"/>
      <c r="AK11" s="8"/>
      <c r="AL11" s="75"/>
      <c r="AM11" s="75"/>
      <c r="AN11" s="73"/>
    </row>
    <row r="12" spans="1:40" s="74" customFormat="1" ht="18.75" x14ac:dyDescent="0.2">
      <c r="A12" s="339" t="str">
        <f>'1. паспорт местоположение'!A12:C12</f>
        <v>O 24-30</v>
      </c>
      <c r="B12" s="339"/>
      <c r="C12" s="339"/>
      <c r="D12" s="339"/>
      <c r="E12" s="339"/>
      <c r="F12" s="339"/>
      <c r="G12" s="339"/>
      <c r="H12" s="339"/>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9"/>
      <c r="AM12" s="79"/>
      <c r="AN12" s="73"/>
    </row>
    <row r="13" spans="1:40" s="74" customFormat="1" x14ac:dyDescent="0.2">
      <c r="A13" s="337" t="s">
        <v>4</v>
      </c>
      <c r="B13" s="337"/>
      <c r="C13" s="337"/>
      <c r="D13" s="337"/>
      <c r="E13" s="337"/>
      <c r="F13" s="337"/>
      <c r="G13" s="337"/>
      <c r="H13" s="337"/>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80"/>
      <c r="AM13" s="80"/>
      <c r="AN13" s="73"/>
    </row>
    <row r="14" spans="1:40" s="74" customFormat="1" ht="18.75" x14ac:dyDescent="0.2">
      <c r="A14" s="4"/>
      <c r="B14" s="4"/>
      <c r="C14" s="4"/>
      <c r="D14" s="4"/>
      <c r="E14" s="4"/>
      <c r="F14" s="4"/>
      <c r="G14" s="4"/>
      <c r="H14" s="4"/>
      <c r="I14" s="4"/>
      <c r="J14" s="4"/>
      <c r="K14" s="4"/>
      <c r="L14" s="4"/>
      <c r="M14" s="4"/>
      <c r="N14" s="4"/>
      <c r="O14" s="4"/>
      <c r="P14" s="4"/>
      <c r="Q14" s="4"/>
      <c r="R14" s="4"/>
      <c r="S14" s="4"/>
      <c r="T14" s="4"/>
      <c r="U14" s="8"/>
      <c r="V14" s="8"/>
      <c r="W14" s="8"/>
      <c r="X14" s="8"/>
      <c r="Y14" s="8"/>
      <c r="Z14" s="8"/>
      <c r="AA14" s="8"/>
      <c r="AB14" s="8"/>
      <c r="AC14" s="8"/>
      <c r="AD14" s="8"/>
      <c r="AE14" s="8"/>
      <c r="AF14" s="8"/>
      <c r="AG14" s="8"/>
      <c r="AH14" s="8"/>
      <c r="AI14" s="8"/>
      <c r="AJ14" s="8"/>
      <c r="AK14" s="8"/>
      <c r="AL14" s="75"/>
      <c r="AM14" s="75"/>
      <c r="AN14" s="73"/>
    </row>
    <row r="15" spans="1:40" s="74" customFormat="1" ht="52.5" customHeight="1" x14ac:dyDescent="0.2">
      <c r="A15" s="338" t="str">
        <f>'1. паспорт местоположение'!A15:C15</f>
        <v xml:space="preserve">Создание единого диспетчерского пункта, модернизация ТП, РП в количестве 50 шт.  с установкой устройств телемеханики </v>
      </c>
      <c r="B15" s="338"/>
      <c r="C15" s="338"/>
      <c r="D15" s="338"/>
      <c r="E15" s="338"/>
      <c r="F15" s="338"/>
      <c r="G15" s="338"/>
      <c r="H15" s="338"/>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9"/>
      <c r="AM15" s="79"/>
      <c r="AN15" s="73"/>
    </row>
    <row r="16" spans="1:40" s="74" customFormat="1" x14ac:dyDescent="0.2">
      <c r="A16" s="337" t="s">
        <v>3</v>
      </c>
      <c r="B16" s="337"/>
      <c r="C16" s="337"/>
      <c r="D16" s="337"/>
      <c r="E16" s="337"/>
      <c r="F16" s="337"/>
      <c r="G16" s="337"/>
      <c r="H16" s="337"/>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80"/>
      <c r="AM16" s="80"/>
      <c r="AN16" s="73"/>
    </row>
    <row r="17" spans="1:40" s="74" customFormat="1" ht="18.75" x14ac:dyDescent="0.2">
      <c r="A17" s="4"/>
      <c r="B17" s="4"/>
      <c r="C17" s="4"/>
      <c r="D17" s="4"/>
      <c r="E17" s="4"/>
      <c r="F17" s="4"/>
      <c r="G17" s="4"/>
      <c r="H17" s="4"/>
      <c r="I17" s="4"/>
      <c r="J17" s="4"/>
      <c r="K17" s="4"/>
      <c r="L17" s="4"/>
      <c r="M17" s="4"/>
      <c r="N17" s="4"/>
      <c r="O17" s="4"/>
      <c r="P17" s="4"/>
      <c r="Q17" s="4"/>
      <c r="R17" s="3"/>
      <c r="S17" s="3"/>
      <c r="T17" s="3"/>
      <c r="U17" s="3"/>
      <c r="V17" s="3"/>
      <c r="W17" s="3"/>
      <c r="X17" s="3"/>
      <c r="Y17" s="3"/>
      <c r="Z17" s="3"/>
      <c r="AA17" s="3"/>
      <c r="AB17" s="3"/>
      <c r="AC17" s="3"/>
      <c r="AD17" s="3"/>
      <c r="AE17" s="3"/>
      <c r="AF17" s="3"/>
      <c r="AG17" s="3"/>
      <c r="AH17" s="3"/>
      <c r="AI17" s="3"/>
      <c r="AJ17" s="3"/>
      <c r="AK17" s="3"/>
      <c r="AL17" s="81"/>
      <c r="AM17" s="81"/>
      <c r="AN17" s="73"/>
    </row>
    <row r="18" spans="1:40" s="74" customFormat="1" ht="18.75" x14ac:dyDescent="0.2">
      <c r="A18" s="339" t="s">
        <v>420</v>
      </c>
      <c r="B18" s="339"/>
      <c r="C18" s="339"/>
      <c r="D18" s="339"/>
      <c r="E18" s="339"/>
      <c r="F18" s="339"/>
      <c r="G18" s="339"/>
      <c r="H18" s="33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82"/>
      <c r="AM18" s="82"/>
      <c r="AN18" s="73"/>
    </row>
    <row r="19" spans="1:40" s="74" customFormat="1" ht="18.75" x14ac:dyDescent="0.2">
      <c r="A19" s="128"/>
      <c r="B19" s="128"/>
      <c r="C19" s="128"/>
      <c r="D19" s="128"/>
      <c r="E19" s="128"/>
      <c r="F19" s="128"/>
      <c r="G19" s="128"/>
      <c r="H19" s="128"/>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82"/>
      <c r="AM19" s="82"/>
      <c r="AN19" s="73"/>
    </row>
    <row r="20" spans="1:40" s="74" customFormat="1" x14ac:dyDescent="0.2">
      <c r="A20" s="83"/>
      <c r="B20" s="72"/>
      <c r="C20" s="72"/>
      <c r="D20" s="72"/>
      <c r="E20" s="72"/>
      <c r="F20" s="72"/>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3"/>
      <c r="AM20" s="73"/>
      <c r="AN20" s="73"/>
    </row>
    <row r="21" spans="1:40" customFormat="1" ht="15" x14ac:dyDescent="0.25"/>
    <row r="22" spans="1:40" x14ac:dyDescent="0.25">
      <c r="A22" s="170"/>
      <c r="P22" s="172"/>
    </row>
    <row r="23" spans="1:40" x14ac:dyDescent="0.25">
      <c r="D23" s="170" t="s">
        <v>459</v>
      </c>
    </row>
    <row r="24" spans="1:40" ht="16.5" thickBot="1" x14ac:dyDescent="0.3">
      <c r="A24" s="173" t="s">
        <v>286</v>
      </c>
      <c r="B24" s="174" t="s">
        <v>0</v>
      </c>
      <c r="D24" s="175"/>
      <c r="E24" s="176"/>
      <c r="F24" s="176"/>
      <c r="G24" s="176"/>
      <c r="H24" s="176"/>
    </row>
    <row r="25" spans="1:40" x14ac:dyDescent="0.25">
      <c r="A25" s="177" t="s">
        <v>457</v>
      </c>
      <c r="B25" s="178">
        <f>'6.2. Паспорт фин осв ввод'!C30*1000000</f>
        <v>29763308.304049999</v>
      </c>
    </row>
    <row r="26" spans="1:40" x14ac:dyDescent="0.25">
      <c r="A26" s="179" t="s">
        <v>284</v>
      </c>
      <c r="B26" s="180">
        <v>0</v>
      </c>
    </row>
    <row r="27" spans="1:40" x14ac:dyDescent="0.25">
      <c r="A27" s="179" t="s">
        <v>282</v>
      </c>
      <c r="B27" s="181">
        <v>10</v>
      </c>
      <c r="D27" s="170" t="s">
        <v>285</v>
      </c>
    </row>
    <row r="28" spans="1:40" ht="16.5" thickBot="1" x14ac:dyDescent="0.3">
      <c r="A28" s="182" t="s">
        <v>280</v>
      </c>
      <c r="B28" s="183">
        <v>1</v>
      </c>
      <c r="D28" s="381" t="s">
        <v>283</v>
      </c>
      <c r="E28" s="382"/>
      <c r="F28" s="184"/>
      <c r="G28" s="185">
        <f>SUM(B91:N91)</f>
        <v>0</v>
      </c>
      <c r="Q28" s="186"/>
    </row>
    <row r="29" spans="1:40" x14ac:dyDescent="0.25">
      <c r="A29" s="177" t="s">
        <v>279</v>
      </c>
      <c r="B29" s="187">
        <f>B25*0.001</f>
        <v>29763.308304049999</v>
      </c>
      <c r="D29" s="381" t="s">
        <v>281</v>
      </c>
      <c r="E29" s="382"/>
      <c r="F29" s="184"/>
      <c r="G29" s="185" t="str">
        <f>IF(SUM(B92:N92)=0,"не окупается",SUM(B92:N92))</f>
        <v>не окупается</v>
      </c>
    </row>
    <row r="30" spans="1:40" x14ac:dyDescent="0.25">
      <c r="A30" s="179" t="s">
        <v>458</v>
      </c>
      <c r="B30" s="181">
        <v>3</v>
      </c>
      <c r="D30" s="381" t="s">
        <v>474</v>
      </c>
      <c r="E30" s="382"/>
      <c r="F30" s="184"/>
      <c r="G30" s="188">
        <f>N89</f>
        <v>-60885349.95590964</v>
      </c>
    </row>
    <row r="31" spans="1:40" x14ac:dyDescent="0.25">
      <c r="A31" s="179" t="s">
        <v>278</v>
      </c>
      <c r="B31" s="181">
        <v>6</v>
      </c>
      <c r="D31" s="381" t="s">
        <v>475</v>
      </c>
      <c r="E31" s="382"/>
      <c r="F31" s="184"/>
      <c r="G31" s="189" t="str">
        <f>IF(G30&gt;0,"да","нет")</f>
        <v>нет</v>
      </c>
    </row>
    <row r="32" spans="1:40" x14ac:dyDescent="0.25">
      <c r="A32" s="179" t="s">
        <v>257</v>
      </c>
      <c r="B32" s="332">
        <f>B25*0.03</f>
        <v>892899.24912149995</v>
      </c>
    </row>
    <row r="33" spans="1:14" x14ac:dyDescent="0.25">
      <c r="A33" s="179" t="s">
        <v>277</v>
      </c>
      <c r="B33" s="181">
        <v>6</v>
      </c>
    </row>
    <row r="34" spans="1:14" x14ac:dyDescent="0.25">
      <c r="A34" s="179" t="s">
        <v>276</v>
      </c>
      <c r="B34" s="181">
        <v>3</v>
      </c>
    </row>
    <row r="35" spans="1:14" x14ac:dyDescent="0.25">
      <c r="A35" s="190" t="s">
        <v>476</v>
      </c>
      <c r="B35" s="191">
        <v>0</v>
      </c>
    </row>
    <row r="36" spans="1:14" ht="16.5" thickBot="1" x14ac:dyDescent="0.3">
      <c r="A36" s="182" t="s">
        <v>251</v>
      </c>
      <c r="B36" s="192">
        <v>0.2</v>
      </c>
    </row>
    <row r="37" spans="1:14" x14ac:dyDescent="0.25">
      <c r="A37" s="177" t="s">
        <v>477</v>
      </c>
      <c r="B37" s="193"/>
    </row>
    <row r="38" spans="1:14" x14ac:dyDescent="0.25">
      <c r="A38" s="179" t="s">
        <v>275</v>
      </c>
      <c r="B38" s="194"/>
    </row>
    <row r="39" spans="1:14" ht="16.5" thickBot="1" x14ac:dyDescent="0.3">
      <c r="A39" s="190" t="s">
        <v>274</v>
      </c>
      <c r="B39" s="195">
        <v>0</v>
      </c>
    </row>
    <row r="40" spans="1:14" x14ac:dyDescent="0.25">
      <c r="A40" s="196" t="s">
        <v>460</v>
      </c>
      <c r="B40" s="197">
        <v>0</v>
      </c>
    </row>
    <row r="41" spans="1:14" x14ac:dyDescent="0.25">
      <c r="A41" s="198" t="s">
        <v>273</v>
      </c>
      <c r="B41" s="199">
        <v>0</v>
      </c>
    </row>
    <row r="42" spans="1:14" x14ac:dyDescent="0.25">
      <c r="A42" s="198" t="s">
        <v>272</v>
      </c>
      <c r="B42" s="200">
        <v>0</v>
      </c>
    </row>
    <row r="43" spans="1:14" x14ac:dyDescent="0.25">
      <c r="A43" s="198" t="s">
        <v>271</v>
      </c>
      <c r="B43" s="200">
        <v>0</v>
      </c>
    </row>
    <row r="44" spans="1:14" x14ac:dyDescent="0.25">
      <c r="A44" s="198" t="s">
        <v>270</v>
      </c>
      <c r="B44" s="201">
        <v>0.10199999999999999</v>
      </c>
    </row>
    <row r="45" spans="1:14" x14ac:dyDescent="0.25">
      <c r="A45" s="198" t="s">
        <v>269</v>
      </c>
      <c r="B45" s="201">
        <f>1-B43</f>
        <v>1</v>
      </c>
      <c r="C45" s="302" t="s">
        <v>478</v>
      </c>
    </row>
    <row r="46" spans="1:14" ht="16.5" thickBot="1" x14ac:dyDescent="0.3">
      <c r="A46" s="202" t="s">
        <v>479</v>
      </c>
      <c r="B46" s="203">
        <f>B45*B44+B43*B42*(1-B36)</f>
        <v>0.10199999999999999</v>
      </c>
      <c r="C46" s="302" t="s">
        <v>480</v>
      </c>
      <c r="D46" s="302"/>
      <c r="E46" s="306">
        <f>D46+B67</f>
        <v>0</v>
      </c>
      <c r="F46" s="307"/>
      <c r="G46" s="307">
        <f>E46/C100*100</f>
        <v>0</v>
      </c>
    </row>
    <row r="47" spans="1:14" x14ac:dyDescent="0.25">
      <c r="A47" s="205" t="s">
        <v>268</v>
      </c>
      <c r="B47" s="212">
        <v>1</v>
      </c>
      <c r="C47" s="212">
        <f>B47+1</f>
        <v>2</v>
      </c>
      <c r="D47" s="206">
        <f t="shared" ref="D47:L47" si="0">C47+1</f>
        <v>3</v>
      </c>
      <c r="E47" s="206">
        <f t="shared" si="0"/>
        <v>4</v>
      </c>
      <c r="F47" s="206">
        <f t="shared" si="0"/>
        <v>5</v>
      </c>
      <c r="G47" s="206">
        <f>F47+1</f>
        <v>6</v>
      </c>
      <c r="H47" s="206">
        <f t="shared" si="0"/>
        <v>7</v>
      </c>
      <c r="I47" s="206">
        <f t="shared" si="0"/>
        <v>8</v>
      </c>
      <c r="J47" s="206">
        <f t="shared" si="0"/>
        <v>9</v>
      </c>
      <c r="K47" s="206">
        <f t="shared" si="0"/>
        <v>10</v>
      </c>
      <c r="L47" s="206">
        <f t="shared" si="0"/>
        <v>11</v>
      </c>
      <c r="M47" s="206">
        <f t="shared" ref="M47" si="1">L47+1</f>
        <v>12</v>
      </c>
      <c r="N47" s="206">
        <f t="shared" ref="N47" si="2">M47+1</f>
        <v>13</v>
      </c>
    </row>
    <row r="48" spans="1:14" outlineLevel="1" x14ac:dyDescent="0.25">
      <c r="A48" s="207" t="s">
        <v>267</v>
      </c>
      <c r="B48" s="208">
        <v>4.7619843182130001E-2</v>
      </c>
      <c r="C48" s="208">
        <v>4.57995653007E-2</v>
      </c>
      <c r="D48" s="208">
        <v>4.57995653007E-2</v>
      </c>
      <c r="E48" s="208">
        <v>4.57995653007E-2</v>
      </c>
      <c r="F48" s="208">
        <v>4.57995653007E-2</v>
      </c>
      <c r="G48" s="208">
        <v>4.57995653007E-2</v>
      </c>
      <c r="H48" s="208">
        <v>4.57995653007E-2</v>
      </c>
      <c r="I48" s="208">
        <v>4.57995653007E-2</v>
      </c>
      <c r="J48" s="208">
        <v>4.57995653007E-2</v>
      </c>
      <c r="K48" s="208">
        <v>4.57995653007E-2</v>
      </c>
      <c r="L48" s="208">
        <v>4.57995653007E-2</v>
      </c>
      <c r="M48" s="208">
        <v>4.57995653007E-2</v>
      </c>
      <c r="N48" s="208">
        <v>4.57995653007E-2</v>
      </c>
    </row>
    <row r="49" spans="1:21" outlineLevel="1" x14ac:dyDescent="0.25">
      <c r="A49" s="207" t="s">
        <v>266</v>
      </c>
      <c r="B49" s="208">
        <f>B48</f>
        <v>4.7619843182130001E-2</v>
      </c>
      <c r="C49" s="208">
        <f t="shared" ref="C49:L49" si="3">(1+B49)*(1+C48)-1</f>
        <v>9.5600376600258885E-2</v>
      </c>
      <c r="D49" s="208">
        <f t="shared" si="3"/>
        <v>0.14577839759183386</v>
      </c>
      <c r="E49" s="208">
        <f>(1+D49)*(1+E48)-1</f>
        <v>0.1982545501324724</v>
      </c>
      <c r="F49" s="208">
        <f t="shared" si="3"/>
        <v>0.25313408764812539</v>
      </c>
      <c r="G49" s="208">
        <f t="shared" si="3"/>
        <v>0.31052708412589869</v>
      </c>
      <c r="H49" s="208">
        <f t="shared" si="3"/>
        <v>0.37054865489365874</v>
      </c>
      <c r="I49" s="208">
        <f t="shared" si="3"/>
        <v>0.43331918751124743</v>
      </c>
      <c r="J49" s="208">
        <f t="shared" si="3"/>
        <v>0.4989645832364149</v>
      </c>
      <c r="K49" s="208">
        <f t="shared" si="3"/>
        <v>0.5676165095497876</v>
      </c>
      <c r="L49" s="208">
        <f t="shared" si="3"/>
        <v>0.63941266424536836</v>
      </c>
      <c r="M49" s="208">
        <f t="shared" ref="M49" si="4">(1+L49)*(1+M48)-1</f>
        <v>0.71449705161626853</v>
      </c>
      <c r="N49" s="208">
        <f t="shared" ref="N49" si="5">(1+M49)*(1+N48)-1</f>
        <v>0.79302027128962527</v>
      </c>
    </row>
    <row r="50" spans="1:21" s="170" customFormat="1" ht="16.5" thickBot="1" x14ac:dyDescent="0.3">
      <c r="A50" s="209" t="s">
        <v>461</v>
      </c>
      <c r="B50" s="305">
        <v>0</v>
      </c>
      <c r="C50" s="305">
        <f>B50*(1+C48)</f>
        <v>0</v>
      </c>
      <c r="D50" s="305">
        <f>C50*(1+D48)</f>
        <v>0</v>
      </c>
      <c r="E50" s="305">
        <f t="shared" ref="E50:L50" si="6">D50*(1+E48)</f>
        <v>0</v>
      </c>
      <c r="F50" s="305">
        <f t="shared" si="6"/>
        <v>0</v>
      </c>
      <c r="G50" s="305">
        <f t="shared" si="6"/>
        <v>0</v>
      </c>
      <c r="H50" s="305">
        <f t="shared" si="6"/>
        <v>0</v>
      </c>
      <c r="I50" s="305">
        <f t="shared" si="6"/>
        <v>0</v>
      </c>
      <c r="J50" s="305">
        <f t="shared" si="6"/>
        <v>0</v>
      </c>
      <c r="K50" s="305">
        <f t="shared" si="6"/>
        <v>0</v>
      </c>
      <c r="L50" s="305">
        <f t="shared" si="6"/>
        <v>0</v>
      </c>
      <c r="M50" s="305">
        <f t="shared" ref="M50" si="7">L50*(1+M48)</f>
        <v>0</v>
      </c>
      <c r="N50" s="305">
        <f t="shared" ref="N50" si="8">M50*(1+N48)</f>
        <v>0</v>
      </c>
      <c r="O50" s="171"/>
      <c r="P50" s="171"/>
    </row>
    <row r="51" spans="1:21" ht="16.5" thickBot="1" x14ac:dyDescent="0.3">
      <c r="A51" s="210"/>
      <c r="B51" s="210"/>
      <c r="C51" s="210"/>
      <c r="D51" s="210"/>
      <c r="E51" s="210"/>
      <c r="F51" s="210"/>
      <c r="G51" s="210"/>
      <c r="H51" s="210"/>
      <c r="I51" s="210"/>
      <c r="J51" s="210"/>
      <c r="K51" s="210"/>
      <c r="L51" s="210"/>
      <c r="M51" s="210"/>
      <c r="N51" s="210"/>
    </row>
    <row r="52" spans="1:21" x14ac:dyDescent="0.25">
      <c r="A52" s="211" t="s">
        <v>265</v>
      </c>
      <c r="B52" s="212">
        <v>1</v>
      </c>
      <c r="C52" s="212">
        <f>B52+1</f>
        <v>2</v>
      </c>
      <c r="D52" s="212">
        <f t="shared" ref="D52:L52" si="9">D47</f>
        <v>3</v>
      </c>
      <c r="E52" s="212">
        <f t="shared" si="9"/>
        <v>4</v>
      </c>
      <c r="F52" s="212">
        <f t="shared" si="9"/>
        <v>5</v>
      </c>
      <c r="G52" s="212">
        <f t="shared" si="9"/>
        <v>6</v>
      </c>
      <c r="H52" s="212">
        <f t="shared" si="9"/>
        <v>7</v>
      </c>
      <c r="I52" s="212">
        <f t="shared" si="9"/>
        <v>8</v>
      </c>
      <c r="J52" s="212">
        <f t="shared" si="9"/>
        <v>9</v>
      </c>
      <c r="K52" s="212">
        <f t="shared" si="9"/>
        <v>10</v>
      </c>
      <c r="L52" s="212">
        <f t="shared" si="9"/>
        <v>11</v>
      </c>
      <c r="M52" s="212">
        <f t="shared" ref="M52:N52" si="10">M47</f>
        <v>12</v>
      </c>
      <c r="N52" s="212">
        <f t="shared" si="10"/>
        <v>13</v>
      </c>
      <c r="Q52" s="213"/>
      <c r="R52" s="213"/>
      <c r="S52" s="213"/>
      <c r="T52" s="213"/>
      <c r="U52" s="213"/>
    </row>
    <row r="53" spans="1:21" x14ac:dyDescent="0.25">
      <c r="A53" s="214" t="s">
        <v>264</v>
      </c>
      <c r="B53" s="298">
        <v>0</v>
      </c>
      <c r="C53" s="215">
        <f t="shared" ref="C53:G53" si="11">B53+B54-B55</f>
        <v>0</v>
      </c>
      <c r="D53" s="215">
        <f t="shared" si="11"/>
        <v>0</v>
      </c>
      <c r="E53" s="215">
        <f t="shared" si="11"/>
        <v>0</v>
      </c>
      <c r="F53" s="215">
        <f t="shared" si="11"/>
        <v>0</v>
      </c>
      <c r="G53" s="215">
        <f t="shared" si="11"/>
        <v>0</v>
      </c>
      <c r="H53" s="215">
        <f t="shared" ref="H53" si="12">G53+G54-G55</f>
        <v>0</v>
      </c>
      <c r="I53" s="215">
        <f t="shared" ref="I53" si="13">H53+H54-H55</f>
        <v>0</v>
      </c>
      <c r="J53" s="215">
        <f t="shared" ref="J53" si="14">I53+I54-I55</f>
        <v>0</v>
      </c>
      <c r="K53" s="215">
        <f t="shared" ref="K53" si="15">J53+J54-J55</f>
        <v>0</v>
      </c>
      <c r="L53" s="215">
        <f t="shared" ref="L53" si="16">K53+K54-K55</f>
        <v>0</v>
      </c>
      <c r="M53" s="215">
        <f t="shared" ref="M53" si="17">L53+L54-L55</f>
        <v>0</v>
      </c>
      <c r="N53" s="215">
        <f t="shared" ref="N53" si="18">M53+M54-M55</f>
        <v>0</v>
      </c>
      <c r="Q53" s="213"/>
      <c r="R53" s="213"/>
      <c r="S53" s="213"/>
      <c r="T53" s="213"/>
      <c r="U53" s="213"/>
    </row>
    <row r="54" spans="1:21" x14ac:dyDescent="0.25">
      <c r="A54" s="214" t="s">
        <v>263</v>
      </c>
      <c r="B54" s="298">
        <f>B25*B28*B43*1.18</f>
        <v>0</v>
      </c>
      <c r="C54" s="215">
        <v>0</v>
      </c>
      <c r="D54" s="215">
        <v>0</v>
      </c>
      <c r="E54" s="215">
        <v>0</v>
      </c>
      <c r="F54" s="215">
        <v>0</v>
      </c>
      <c r="G54" s="215">
        <v>0</v>
      </c>
      <c r="H54" s="215">
        <v>0</v>
      </c>
      <c r="I54" s="215">
        <v>0</v>
      </c>
      <c r="J54" s="215">
        <v>0</v>
      </c>
      <c r="K54" s="215">
        <v>0</v>
      </c>
      <c r="L54" s="215">
        <v>0</v>
      </c>
      <c r="M54" s="215">
        <v>0</v>
      </c>
      <c r="N54" s="215">
        <v>0</v>
      </c>
      <c r="Q54" s="213"/>
      <c r="R54" s="213"/>
      <c r="S54" s="213"/>
      <c r="T54" s="213"/>
      <c r="U54" s="213"/>
    </row>
    <row r="55" spans="1:21" x14ac:dyDescent="0.25">
      <c r="A55" s="214" t="s">
        <v>262</v>
      </c>
      <c r="B55" s="298"/>
      <c r="C55" s="215">
        <f t="shared" ref="C55:G55" si="19">IF(ROUND(C53,1)=0,0,B55+C54/$B$40)</f>
        <v>0</v>
      </c>
      <c r="D55" s="215">
        <f t="shared" si="19"/>
        <v>0</v>
      </c>
      <c r="E55" s="215">
        <f t="shared" si="19"/>
        <v>0</v>
      </c>
      <c r="F55" s="215">
        <f t="shared" si="19"/>
        <v>0</v>
      </c>
      <c r="G55" s="215">
        <f t="shared" si="19"/>
        <v>0</v>
      </c>
      <c r="H55" s="215">
        <f t="shared" ref="H55" si="20">IF(ROUND(H53,1)=0,0,G55+H54/$B$40)</f>
        <v>0</v>
      </c>
      <c r="I55" s="215">
        <f t="shared" ref="I55" si="21">IF(ROUND(I53,1)=0,0,H55+I54/$B$40)</f>
        <v>0</v>
      </c>
      <c r="J55" s="215">
        <f t="shared" ref="J55" si="22">IF(ROUND(J53,1)=0,0,I55+J54/$B$40)</f>
        <v>0</v>
      </c>
      <c r="K55" s="215">
        <f t="shared" ref="K55" si="23">IF(ROUND(K53,1)=0,0,J55+K54/$B$40)</f>
        <v>0</v>
      </c>
      <c r="L55" s="215">
        <f t="shared" ref="L55" si="24">IF(ROUND(L53,1)=0,0,K55+L54/$B$40)</f>
        <v>0</v>
      </c>
      <c r="M55" s="215">
        <f t="shared" ref="M55" si="25">IF(ROUND(M53,1)=0,0,L55+M54/$B$40)</f>
        <v>0</v>
      </c>
      <c r="N55" s="215">
        <f t="shared" ref="N55" si="26">IF(ROUND(N53,1)=0,0,M55+N54/$B$40)</f>
        <v>0</v>
      </c>
      <c r="Q55" s="213"/>
      <c r="R55" s="213"/>
      <c r="S55" s="213"/>
      <c r="T55" s="213"/>
      <c r="U55" s="213"/>
    </row>
    <row r="56" spans="1:21" ht="16.5" thickBot="1" x14ac:dyDescent="0.3">
      <c r="A56" s="216" t="s">
        <v>261</v>
      </c>
      <c r="B56" s="299">
        <f>AVERAGE(SUM(B53:B54),(SUM(B53:B54)-B55))*$B$42</f>
        <v>0</v>
      </c>
      <c r="C56" s="217">
        <f t="shared" ref="C56:G56" si="27">AVERAGE(SUM(C53:C54),(SUM(C53:C54)-C55))*$B$42</f>
        <v>0</v>
      </c>
      <c r="D56" s="217">
        <f t="shared" si="27"/>
        <v>0</v>
      </c>
      <c r="E56" s="217">
        <f t="shared" si="27"/>
        <v>0</v>
      </c>
      <c r="F56" s="217">
        <f t="shared" si="27"/>
        <v>0</v>
      </c>
      <c r="G56" s="217">
        <f t="shared" si="27"/>
        <v>0</v>
      </c>
      <c r="H56" s="217">
        <f t="shared" ref="H56:L56" si="28">AVERAGE(SUM(H53:H54),(SUM(H53:H54)-H55))*$B$42</f>
        <v>0</v>
      </c>
      <c r="I56" s="217">
        <f t="shared" si="28"/>
        <v>0</v>
      </c>
      <c r="J56" s="217">
        <f t="shared" si="28"/>
        <v>0</v>
      </c>
      <c r="K56" s="217">
        <f t="shared" si="28"/>
        <v>0</v>
      </c>
      <c r="L56" s="217">
        <f t="shared" si="28"/>
        <v>0</v>
      </c>
      <c r="M56" s="217">
        <f t="shared" ref="M56:N56" si="29">AVERAGE(SUM(M53:M54),(SUM(M53:M54)-M55))*$B$42</f>
        <v>0</v>
      </c>
      <c r="N56" s="217">
        <f t="shared" si="29"/>
        <v>0</v>
      </c>
      <c r="Q56" s="213"/>
      <c r="R56" s="213"/>
      <c r="S56" s="213"/>
      <c r="T56" s="213"/>
      <c r="U56" s="213"/>
    </row>
    <row r="57" spans="1:21" ht="16.5" thickBot="1" x14ac:dyDescent="0.3">
      <c r="A57" s="210"/>
      <c r="B57" s="218"/>
      <c r="C57" s="218"/>
      <c r="D57" s="218"/>
      <c r="E57" s="218"/>
      <c r="F57" s="218"/>
      <c r="G57" s="218"/>
      <c r="H57" s="218"/>
      <c r="I57" s="218"/>
      <c r="J57" s="218"/>
      <c r="K57" s="218"/>
      <c r="L57" s="218"/>
      <c r="M57" s="218"/>
      <c r="N57" s="218"/>
      <c r="Q57" s="213"/>
      <c r="R57" s="213"/>
      <c r="S57" s="213"/>
      <c r="T57" s="213"/>
      <c r="U57" s="213"/>
    </row>
    <row r="58" spans="1:21" x14ac:dyDescent="0.25">
      <c r="A58" s="211" t="s">
        <v>462</v>
      </c>
      <c r="B58" s="212">
        <v>1</v>
      </c>
      <c r="C58" s="212">
        <f>B58+1</f>
        <v>2</v>
      </c>
      <c r="D58" s="212">
        <f t="shared" ref="D58:L58" si="30">C58+1</f>
        <v>3</v>
      </c>
      <c r="E58" s="212">
        <f t="shared" si="30"/>
        <v>4</v>
      </c>
      <c r="F58" s="212">
        <f t="shared" si="30"/>
        <v>5</v>
      </c>
      <c r="G58" s="212">
        <f t="shared" si="30"/>
        <v>6</v>
      </c>
      <c r="H58" s="212">
        <f t="shared" si="30"/>
        <v>7</v>
      </c>
      <c r="I58" s="212">
        <f t="shared" si="30"/>
        <v>8</v>
      </c>
      <c r="J58" s="212">
        <f t="shared" si="30"/>
        <v>9</v>
      </c>
      <c r="K58" s="212">
        <f t="shared" si="30"/>
        <v>10</v>
      </c>
      <c r="L58" s="212">
        <f t="shared" si="30"/>
        <v>11</v>
      </c>
      <c r="M58" s="212">
        <f t="shared" ref="M58" si="31">L58+1</f>
        <v>12</v>
      </c>
      <c r="N58" s="212">
        <f t="shared" ref="N58" si="32">M58+1</f>
        <v>13</v>
      </c>
    </row>
    <row r="59" spans="1:21" s="170" customFormat="1" x14ac:dyDescent="0.25">
      <c r="A59" s="219" t="s">
        <v>260</v>
      </c>
      <c r="B59" s="220">
        <f t="shared" ref="B59:L59" si="33">B50*$B$28</f>
        <v>0</v>
      </c>
      <c r="C59" s="220">
        <f t="shared" si="33"/>
        <v>0</v>
      </c>
      <c r="D59" s="220">
        <f t="shared" si="33"/>
        <v>0</v>
      </c>
      <c r="E59" s="220">
        <f t="shared" si="33"/>
        <v>0</v>
      </c>
      <c r="F59" s="220">
        <f t="shared" si="33"/>
        <v>0</v>
      </c>
      <c r="G59" s="220">
        <f t="shared" si="33"/>
        <v>0</v>
      </c>
      <c r="H59" s="220">
        <f t="shared" si="33"/>
        <v>0</v>
      </c>
      <c r="I59" s="220">
        <f t="shared" si="33"/>
        <v>0</v>
      </c>
      <c r="J59" s="220">
        <f t="shared" si="33"/>
        <v>0</v>
      </c>
      <c r="K59" s="220">
        <f t="shared" si="33"/>
        <v>0</v>
      </c>
      <c r="L59" s="220">
        <f t="shared" si="33"/>
        <v>0</v>
      </c>
      <c r="M59" s="220">
        <f t="shared" ref="M59:N59" si="34">M50*$B$28</f>
        <v>0</v>
      </c>
      <c r="N59" s="220">
        <f t="shared" si="34"/>
        <v>0</v>
      </c>
      <c r="O59" s="171"/>
      <c r="P59" s="171"/>
    </row>
    <row r="60" spans="1:21" x14ac:dyDescent="0.25">
      <c r="A60" s="214" t="s">
        <v>259</v>
      </c>
      <c r="B60" s="221">
        <f>SUM(B61:B66)</f>
        <v>0</v>
      </c>
      <c r="C60" s="221">
        <f t="shared" ref="C60:G60" si="35">SUM(C61:C66)</f>
        <v>0</v>
      </c>
      <c r="D60" s="221">
        <f t="shared" si="35"/>
        <v>0</v>
      </c>
      <c r="E60" s="221">
        <f t="shared" si="35"/>
        <v>0</v>
      </c>
      <c r="F60" s="221">
        <f t="shared" si="35"/>
        <v>0</v>
      </c>
      <c r="G60" s="221">
        <f t="shared" si="35"/>
        <v>0</v>
      </c>
      <c r="H60" s="221">
        <f t="shared" ref="H60:L60" si="36">SUM(H61:H66)</f>
        <v>-1182969.8026777287</v>
      </c>
      <c r="I60" s="221">
        <f t="shared" si="36"/>
        <v>-1279809.6262802312</v>
      </c>
      <c r="J60" s="221">
        <f t="shared" si="36"/>
        <v>-1338424.350831517</v>
      </c>
      <c r="K60" s="221">
        <f t="shared" si="36"/>
        <v>-1399723.6042874721</v>
      </c>
      <c r="L60" s="221">
        <f t="shared" si="36"/>
        <v>-1396955.3135970461</v>
      </c>
      <c r="M60" s="221">
        <f t="shared" ref="M60:N60" si="37">SUM(M61:M66)</f>
        <v>-1530873.1300091918</v>
      </c>
      <c r="N60" s="221">
        <f t="shared" si="37"/>
        <v>-1600986.4538941346</v>
      </c>
    </row>
    <row r="61" spans="1:21" x14ac:dyDescent="0.25">
      <c r="A61" s="222" t="s">
        <v>258</v>
      </c>
      <c r="B61" s="221"/>
      <c r="C61" s="221"/>
      <c r="D61" s="221"/>
      <c r="E61" s="221"/>
      <c r="F61" s="221"/>
      <c r="G61" s="221"/>
      <c r="H61" s="221">
        <f>B29* (1+H49)</f>
        <v>40792.062161300986</v>
      </c>
      <c r="I61" s="221"/>
      <c r="J61" s="221"/>
      <c r="K61" s="221"/>
      <c r="L61" s="221">
        <f>H61*(1+L49)</f>
        <v>66875.023307921132</v>
      </c>
      <c r="M61" s="221">
        <f t="shared" ref="M61:N61" si="38">I61*(1+M49)</f>
        <v>0</v>
      </c>
      <c r="N61" s="221">
        <f t="shared" si="38"/>
        <v>0</v>
      </c>
    </row>
    <row r="62" spans="1:21" x14ac:dyDescent="0.25">
      <c r="A62" s="222" t="str">
        <f>A32</f>
        <v>Прочие расходы при эксплуатации объекта, руб. без НДС</v>
      </c>
      <c r="B62" s="221">
        <f t="shared" ref="B62:N62" si="39">-IF(B$47&lt;=$B$33,0,$B$32*(1+B$49)*$B$28)</f>
        <v>0</v>
      </c>
      <c r="C62" s="221">
        <f t="shared" si="39"/>
        <v>0</v>
      </c>
      <c r="D62" s="221">
        <f t="shared" si="39"/>
        <v>0</v>
      </c>
      <c r="E62" s="221">
        <f t="shared" si="39"/>
        <v>0</v>
      </c>
      <c r="F62" s="221">
        <f t="shared" si="39"/>
        <v>0</v>
      </c>
      <c r="G62" s="221">
        <f t="shared" si="39"/>
        <v>0</v>
      </c>
      <c r="H62" s="221">
        <f>-IF(H$47&lt;=$B$33,0,$B$32*(1+H$49)*$B$28)</f>
        <v>-1223761.8648390297</v>
      </c>
      <c r="I62" s="221">
        <f t="shared" si="39"/>
        <v>-1279809.6262802312</v>
      </c>
      <c r="J62" s="221">
        <f t="shared" si="39"/>
        <v>-1338424.350831517</v>
      </c>
      <c r="K62" s="221">
        <f t="shared" si="39"/>
        <v>-1399723.6042874721</v>
      </c>
      <c r="L62" s="221">
        <f t="shared" si="39"/>
        <v>-1463830.3369049672</v>
      </c>
      <c r="M62" s="221">
        <f t="shared" si="39"/>
        <v>-1530873.1300091918</v>
      </c>
      <c r="N62" s="221">
        <f t="shared" si="39"/>
        <v>-1600986.4538941346</v>
      </c>
    </row>
    <row r="63" spans="1:21" x14ac:dyDescent="0.25">
      <c r="A63" s="222" t="s">
        <v>459</v>
      </c>
      <c r="B63" s="221">
        <f t="shared" ref="B63:N63" si="40">-IF(B$47&lt;=$B$30,0,$B$35*(1+B$49)*$B$28)</f>
        <v>0</v>
      </c>
      <c r="C63" s="221">
        <f>-IF(C$47&lt;=$B$30,0,$B$35*(1+C$49)*$B$28)</f>
        <v>0</v>
      </c>
      <c r="D63" s="221">
        <f t="shared" si="40"/>
        <v>0</v>
      </c>
      <c r="E63" s="221">
        <f t="shared" si="40"/>
        <v>0</v>
      </c>
      <c r="F63" s="221">
        <f t="shared" si="40"/>
        <v>0</v>
      </c>
      <c r="G63" s="221">
        <f t="shared" si="40"/>
        <v>0</v>
      </c>
      <c r="H63" s="221">
        <f>-IF(H$47&lt;=$B$30,0,$B$35*(1+H$49)*$B$25)</f>
        <v>0</v>
      </c>
      <c r="I63" s="221">
        <f t="shared" si="40"/>
        <v>0</v>
      </c>
      <c r="J63" s="221">
        <f t="shared" si="40"/>
        <v>0</v>
      </c>
      <c r="K63" s="221">
        <f t="shared" si="40"/>
        <v>0</v>
      </c>
      <c r="L63" s="221">
        <f t="shared" si="40"/>
        <v>0</v>
      </c>
      <c r="M63" s="221">
        <f t="shared" si="40"/>
        <v>0</v>
      </c>
      <c r="N63" s="221">
        <f t="shared" si="40"/>
        <v>0</v>
      </c>
    </row>
    <row r="64" spans="1:21" x14ac:dyDescent="0.25">
      <c r="A64" s="222" t="s">
        <v>481</v>
      </c>
      <c r="B64" s="221">
        <v>0</v>
      </c>
      <c r="C64" s="221">
        <f>-$B$37</f>
        <v>0</v>
      </c>
      <c r="D64" s="221">
        <f>-$B$37*(1+D$49)</f>
        <v>0</v>
      </c>
      <c r="E64" s="221">
        <f t="shared" ref="E64:N64" si="41">-$B$37*(1+E$49)</f>
        <v>0</v>
      </c>
      <c r="F64" s="221">
        <f t="shared" si="41"/>
        <v>0</v>
      </c>
      <c r="G64" s="221">
        <f>-$B$37*(1+G$49)</f>
        <v>0</v>
      </c>
      <c r="H64" s="221">
        <f t="shared" si="41"/>
        <v>0</v>
      </c>
      <c r="I64" s="221">
        <f t="shared" si="41"/>
        <v>0</v>
      </c>
      <c r="J64" s="221">
        <f t="shared" si="41"/>
        <v>0</v>
      </c>
      <c r="K64" s="221">
        <f t="shared" si="41"/>
        <v>0</v>
      </c>
      <c r="L64" s="221">
        <f t="shared" si="41"/>
        <v>0</v>
      </c>
      <c r="M64" s="221">
        <f t="shared" si="41"/>
        <v>0</v>
      </c>
      <c r="N64" s="221">
        <f t="shared" si="41"/>
        <v>0</v>
      </c>
    </row>
    <row r="65" spans="1:21" x14ac:dyDescent="0.25">
      <c r="A65" s="223" t="s">
        <v>482</v>
      </c>
      <c r="B65" s="224">
        <v>0</v>
      </c>
      <c r="C65" s="224">
        <v>0</v>
      </c>
      <c r="D65" s="224">
        <f>C65*(1+D48)</f>
        <v>0</v>
      </c>
      <c r="E65" s="224">
        <f t="shared" ref="E65:L65" si="42">D65*(1+E48)</f>
        <v>0</v>
      </c>
      <c r="F65" s="224">
        <f t="shared" si="42"/>
        <v>0</v>
      </c>
      <c r="G65" s="224">
        <f t="shared" si="42"/>
        <v>0</v>
      </c>
      <c r="H65" s="224">
        <f t="shared" si="42"/>
        <v>0</v>
      </c>
      <c r="I65" s="224">
        <f t="shared" si="42"/>
        <v>0</v>
      </c>
      <c r="J65" s="224">
        <f t="shared" si="42"/>
        <v>0</v>
      </c>
      <c r="K65" s="224">
        <f t="shared" si="42"/>
        <v>0</v>
      </c>
      <c r="L65" s="224">
        <f t="shared" si="42"/>
        <v>0</v>
      </c>
      <c r="M65" s="224">
        <f t="shared" ref="M65" si="43">L65*(1+M48)</f>
        <v>0</v>
      </c>
      <c r="N65" s="224">
        <f t="shared" ref="N65" si="44">M65*(1+N48)</f>
        <v>0</v>
      </c>
    </row>
    <row r="66" spans="1:21" x14ac:dyDescent="0.25">
      <c r="A66" s="222" t="s">
        <v>483</v>
      </c>
      <c r="B66" s="221"/>
      <c r="C66" s="221"/>
      <c r="D66" s="221"/>
      <c r="E66" s="221"/>
      <c r="F66" s="221"/>
      <c r="G66" s="221"/>
      <c r="H66" s="221"/>
      <c r="I66" s="221"/>
      <c r="J66" s="221"/>
      <c r="K66" s="221"/>
      <c r="L66" s="221"/>
      <c r="M66" s="221"/>
      <c r="N66" s="221"/>
    </row>
    <row r="67" spans="1:21" s="170" customFormat="1" x14ac:dyDescent="0.25">
      <c r="A67" s="225" t="s">
        <v>480</v>
      </c>
      <c r="B67" s="220">
        <f>B59+B60</f>
        <v>0</v>
      </c>
      <c r="C67" s="220">
        <f t="shared" ref="C67:L67" si="45">C59+C60</f>
        <v>0</v>
      </c>
      <c r="D67" s="220">
        <f t="shared" si="45"/>
        <v>0</v>
      </c>
      <c r="E67" s="220">
        <f t="shared" si="45"/>
        <v>0</v>
      </c>
      <c r="F67" s="220">
        <f t="shared" si="45"/>
        <v>0</v>
      </c>
      <c r="G67" s="220">
        <f t="shared" si="45"/>
        <v>0</v>
      </c>
      <c r="H67" s="220">
        <f t="shared" si="45"/>
        <v>-1182969.8026777287</v>
      </c>
      <c r="I67" s="220">
        <f t="shared" si="45"/>
        <v>-1279809.6262802312</v>
      </c>
      <c r="J67" s="220">
        <f t="shared" si="45"/>
        <v>-1338424.350831517</v>
      </c>
      <c r="K67" s="220">
        <f t="shared" si="45"/>
        <v>-1399723.6042874721</v>
      </c>
      <c r="L67" s="220">
        <f t="shared" si="45"/>
        <v>-1396955.3135970461</v>
      </c>
      <c r="M67" s="220">
        <f t="shared" ref="M67:N67" si="46">M59+M60</f>
        <v>-1530873.1300091918</v>
      </c>
      <c r="N67" s="220">
        <f t="shared" si="46"/>
        <v>-1600986.4538941346</v>
      </c>
      <c r="O67" s="171"/>
      <c r="P67" s="171"/>
    </row>
    <row r="68" spans="1:21" x14ac:dyDescent="0.25">
      <c r="A68" s="223" t="s">
        <v>253</v>
      </c>
      <c r="B68" s="224"/>
      <c r="C68" s="304"/>
      <c r="D68" s="224"/>
      <c r="E68" s="224">
        <v>0</v>
      </c>
      <c r="F68" s="224">
        <f>E68</f>
        <v>0</v>
      </c>
      <c r="G68" s="224">
        <f>-$B$25/$B$27</f>
        <v>-2976330.8304049997</v>
      </c>
      <c r="H68" s="224">
        <f t="shared" ref="H68:N68" si="47">G68</f>
        <v>-2976330.8304049997</v>
      </c>
      <c r="I68" s="224">
        <f t="shared" si="47"/>
        <v>-2976330.8304049997</v>
      </c>
      <c r="J68" s="224">
        <f t="shared" si="47"/>
        <v>-2976330.8304049997</v>
      </c>
      <c r="K68" s="224">
        <f t="shared" si="47"/>
        <v>-2976330.8304049997</v>
      </c>
      <c r="L68" s="224">
        <f t="shared" si="47"/>
        <v>-2976330.8304049997</v>
      </c>
      <c r="M68" s="224">
        <f t="shared" si="47"/>
        <v>-2976330.8304049997</v>
      </c>
      <c r="N68" s="224">
        <f t="shared" si="47"/>
        <v>-2976330.8304049997</v>
      </c>
    </row>
    <row r="69" spans="1:21" x14ac:dyDescent="0.25">
      <c r="A69" s="223" t="s">
        <v>484</v>
      </c>
      <c r="B69" s="224">
        <f>B68</f>
        <v>0</v>
      </c>
      <c r="C69" s="224">
        <f>B69+C68</f>
        <v>0</v>
      </c>
      <c r="D69" s="224">
        <f t="shared" ref="D69:L69" si="48">C69+D68</f>
        <v>0</v>
      </c>
      <c r="E69" s="224">
        <f t="shared" si="48"/>
        <v>0</v>
      </c>
      <c r="F69" s="224">
        <f t="shared" si="48"/>
        <v>0</v>
      </c>
      <c r="G69" s="224">
        <f t="shared" si="48"/>
        <v>-2976330.8304049997</v>
      </c>
      <c r="H69" s="224">
        <f t="shared" si="48"/>
        <v>-5952661.6608099993</v>
      </c>
      <c r="I69" s="224">
        <f t="shared" si="48"/>
        <v>-8928992.4912149981</v>
      </c>
      <c r="J69" s="224">
        <f t="shared" si="48"/>
        <v>-11905323.321619999</v>
      </c>
      <c r="K69" s="224">
        <f t="shared" si="48"/>
        <v>-14881654.152024999</v>
      </c>
      <c r="L69" s="224">
        <f t="shared" si="48"/>
        <v>-17857984.98243</v>
      </c>
      <c r="M69" s="224">
        <f t="shared" ref="M69" si="49">L69+M68</f>
        <v>-20834315.812835</v>
      </c>
      <c r="N69" s="224">
        <f t="shared" ref="N69" si="50">M69+N68</f>
        <v>-23810646.643240001</v>
      </c>
    </row>
    <row r="70" spans="1:21" s="170" customFormat="1" x14ac:dyDescent="0.25">
      <c r="A70" s="225" t="s">
        <v>485</v>
      </c>
      <c r="B70" s="220">
        <f t="shared" ref="B70:L70" si="51">B67+B68</f>
        <v>0</v>
      </c>
      <c r="C70" s="220">
        <f t="shared" si="51"/>
        <v>0</v>
      </c>
      <c r="D70" s="220">
        <f t="shared" si="51"/>
        <v>0</v>
      </c>
      <c r="E70" s="220">
        <f t="shared" si="51"/>
        <v>0</v>
      </c>
      <c r="F70" s="220">
        <f t="shared" si="51"/>
        <v>0</v>
      </c>
      <c r="G70" s="220">
        <f t="shared" si="51"/>
        <v>-2976330.8304049997</v>
      </c>
      <c r="H70" s="220">
        <f t="shared" si="51"/>
        <v>-4159300.6330827284</v>
      </c>
      <c r="I70" s="220">
        <f t="shared" si="51"/>
        <v>-4256140.4566852311</v>
      </c>
      <c r="J70" s="220">
        <f t="shared" si="51"/>
        <v>-4314755.1812365167</v>
      </c>
      <c r="K70" s="220">
        <f t="shared" si="51"/>
        <v>-4376054.4346924722</v>
      </c>
      <c r="L70" s="220">
        <f t="shared" si="51"/>
        <v>-4373286.1440020455</v>
      </c>
      <c r="M70" s="220">
        <f t="shared" ref="M70:N70" si="52">M67+M68</f>
        <v>-4507203.9604141917</v>
      </c>
      <c r="N70" s="220">
        <f t="shared" si="52"/>
        <v>-4577317.2842991343</v>
      </c>
      <c r="O70" s="171"/>
      <c r="P70" s="171"/>
    </row>
    <row r="71" spans="1:21" x14ac:dyDescent="0.25">
      <c r="A71" s="222" t="s">
        <v>252</v>
      </c>
      <c r="B71" s="221">
        <f t="shared" ref="B71:L71" si="53">-B56</f>
        <v>0</v>
      </c>
      <c r="C71" s="221">
        <f t="shared" si="53"/>
        <v>0</v>
      </c>
      <c r="D71" s="221">
        <f t="shared" si="53"/>
        <v>0</v>
      </c>
      <c r="E71" s="221">
        <f t="shared" si="53"/>
        <v>0</v>
      </c>
      <c r="F71" s="221">
        <f t="shared" si="53"/>
        <v>0</v>
      </c>
      <c r="G71" s="221">
        <f t="shared" si="53"/>
        <v>0</v>
      </c>
      <c r="H71" s="221">
        <f t="shared" si="53"/>
        <v>0</v>
      </c>
      <c r="I71" s="221">
        <f t="shared" si="53"/>
        <v>0</v>
      </c>
      <c r="J71" s="221">
        <f t="shared" si="53"/>
        <v>0</v>
      </c>
      <c r="K71" s="221">
        <f t="shared" si="53"/>
        <v>0</v>
      </c>
      <c r="L71" s="221">
        <f t="shared" si="53"/>
        <v>0</v>
      </c>
      <c r="M71" s="221">
        <f t="shared" ref="M71:N71" si="54">-M56</f>
        <v>0</v>
      </c>
      <c r="N71" s="221">
        <f t="shared" si="54"/>
        <v>0</v>
      </c>
    </row>
    <row r="72" spans="1:21" s="170" customFormat="1" x14ac:dyDescent="0.25">
      <c r="A72" s="225" t="s">
        <v>256</v>
      </c>
      <c r="B72" s="220">
        <f t="shared" ref="B72:L72" si="55">B70+B71</f>
        <v>0</v>
      </c>
      <c r="C72" s="220">
        <f t="shared" si="55"/>
        <v>0</v>
      </c>
      <c r="D72" s="220">
        <f t="shared" si="55"/>
        <v>0</v>
      </c>
      <c r="E72" s="220">
        <f t="shared" si="55"/>
        <v>0</v>
      </c>
      <c r="F72" s="220">
        <f t="shared" si="55"/>
        <v>0</v>
      </c>
      <c r="G72" s="220">
        <f t="shared" si="55"/>
        <v>-2976330.8304049997</v>
      </c>
      <c r="H72" s="220">
        <f t="shared" si="55"/>
        <v>-4159300.6330827284</v>
      </c>
      <c r="I72" s="220">
        <f t="shared" si="55"/>
        <v>-4256140.4566852311</v>
      </c>
      <c r="J72" s="220">
        <f t="shared" si="55"/>
        <v>-4314755.1812365167</v>
      </c>
      <c r="K72" s="220">
        <f t="shared" si="55"/>
        <v>-4376054.4346924722</v>
      </c>
      <c r="L72" s="220">
        <f t="shared" si="55"/>
        <v>-4373286.1440020455</v>
      </c>
      <c r="M72" s="220">
        <f t="shared" ref="M72:N72" si="56">M70+M71</f>
        <v>-4507203.9604141917</v>
      </c>
      <c r="N72" s="220">
        <f t="shared" si="56"/>
        <v>-4577317.2842991343</v>
      </c>
      <c r="O72" s="171"/>
      <c r="P72" s="171"/>
    </row>
    <row r="73" spans="1:21" x14ac:dyDescent="0.25">
      <c r="A73" s="222" t="s">
        <v>251</v>
      </c>
      <c r="B73" s="221">
        <f t="shared" ref="B73:E73" si="57">-B72*$B$36</f>
        <v>0</v>
      </c>
      <c r="C73" s="221">
        <f t="shared" si="57"/>
        <v>0</v>
      </c>
      <c r="D73" s="221">
        <f t="shared" si="57"/>
        <v>0</v>
      </c>
      <c r="E73" s="221">
        <f t="shared" si="57"/>
        <v>0</v>
      </c>
      <c r="F73" s="221">
        <f>-F72*$B$36</f>
        <v>0</v>
      </c>
      <c r="G73" s="221">
        <f>-G72*$B$36</f>
        <v>595266.166081</v>
      </c>
      <c r="H73" s="221">
        <f t="shared" ref="H73:L73" si="58">-H72*$B$36</f>
        <v>831860.12661654572</v>
      </c>
      <c r="I73" s="221">
        <f t="shared" si="58"/>
        <v>851228.09133704624</v>
      </c>
      <c r="J73" s="221">
        <f t="shared" si="58"/>
        <v>862951.03624730336</v>
      </c>
      <c r="K73" s="221">
        <f t="shared" si="58"/>
        <v>875210.88693849451</v>
      </c>
      <c r="L73" s="221">
        <f t="shared" si="58"/>
        <v>874657.22880040912</v>
      </c>
      <c r="M73" s="221">
        <f t="shared" ref="M73:N73" si="59">-M72*$B$36</f>
        <v>901440.79208283836</v>
      </c>
      <c r="N73" s="221">
        <f t="shared" si="59"/>
        <v>915463.45685982693</v>
      </c>
    </row>
    <row r="74" spans="1:21" ht="16.5" thickBot="1" x14ac:dyDescent="0.3">
      <c r="A74" s="226" t="s">
        <v>255</v>
      </c>
      <c r="B74" s="227">
        <f t="shared" ref="B74:L74" si="60">B72+B73</f>
        <v>0</v>
      </c>
      <c r="C74" s="227">
        <f t="shared" si="60"/>
        <v>0</v>
      </c>
      <c r="D74" s="227">
        <f t="shared" si="60"/>
        <v>0</v>
      </c>
      <c r="E74" s="227">
        <f t="shared" si="60"/>
        <v>0</v>
      </c>
      <c r="F74" s="227">
        <f t="shared" si="60"/>
        <v>0</v>
      </c>
      <c r="G74" s="227">
        <f t="shared" si="60"/>
        <v>-2381064.6643239995</v>
      </c>
      <c r="H74" s="227">
        <f t="shared" si="60"/>
        <v>-3327440.5064661829</v>
      </c>
      <c r="I74" s="227">
        <f t="shared" si="60"/>
        <v>-3404912.3653481849</v>
      </c>
      <c r="J74" s="227">
        <f t="shared" si="60"/>
        <v>-3451804.1449892134</v>
      </c>
      <c r="K74" s="227">
        <f t="shared" si="60"/>
        <v>-3500843.5477539776</v>
      </c>
      <c r="L74" s="227">
        <f t="shared" si="60"/>
        <v>-3498628.9152016365</v>
      </c>
      <c r="M74" s="227">
        <f t="shared" ref="M74:N74" si="61">M72+M73</f>
        <v>-3605763.1683313535</v>
      </c>
      <c r="N74" s="227">
        <f t="shared" si="61"/>
        <v>-3661853.8274393072</v>
      </c>
    </row>
    <row r="75" spans="1:21" s="302" customFormat="1" ht="16.5" thickBot="1" x14ac:dyDescent="0.3">
      <c r="A75" s="300"/>
      <c r="B75" s="301">
        <v>0.5</v>
      </c>
      <c r="C75" s="301">
        <v>1.5</v>
      </c>
      <c r="D75" s="301">
        <v>2.5</v>
      </c>
      <c r="E75" s="301">
        <f>D75+1</f>
        <v>3.5</v>
      </c>
      <c r="F75" s="301">
        <f t="shared" ref="F75:N75" si="62">E75+1</f>
        <v>4.5</v>
      </c>
      <c r="G75" s="301">
        <f t="shared" si="62"/>
        <v>5.5</v>
      </c>
      <c r="H75" s="301">
        <f t="shared" si="62"/>
        <v>6.5</v>
      </c>
      <c r="I75" s="301">
        <f t="shared" si="62"/>
        <v>7.5</v>
      </c>
      <c r="J75" s="301">
        <f t="shared" si="62"/>
        <v>8.5</v>
      </c>
      <c r="K75" s="301">
        <f t="shared" si="62"/>
        <v>9.5</v>
      </c>
      <c r="L75" s="301">
        <f t="shared" si="62"/>
        <v>10.5</v>
      </c>
      <c r="M75" s="301">
        <f t="shared" si="62"/>
        <v>11.5</v>
      </c>
      <c r="N75" s="301">
        <f t="shared" si="62"/>
        <v>12.5</v>
      </c>
      <c r="Q75" s="303"/>
      <c r="R75" s="303"/>
      <c r="S75" s="303"/>
      <c r="T75" s="303"/>
      <c r="U75" s="303"/>
    </row>
    <row r="76" spans="1:21" x14ac:dyDescent="0.25">
      <c r="A76" s="211" t="s">
        <v>254</v>
      </c>
      <c r="B76" s="212">
        <v>1</v>
      </c>
      <c r="C76" s="212">
        <f>B76+1</f>
        <v>2</v>
      </c>
      <c r="D76" s="212">
        <f t="shared" ref="D76:L76" si="63">C76+1</f>
        <v>3</v>
      </c>
      <c r="E76" s="212">
        <f t="shared" si="63"/>
        <v>4</v>
      </c>
      <c r="F76" s="212">
        <f t="shared" si="63"/>
        <v>5</v>
      </c>
      <c r="G76" s="212">
        <f t="shared" si="63"/>
        <v>6</v>
      </c>
      <c r="H76" s="212">
        <f t="shared" si="63"/>
        <v>7</v>
      </c>
      <c r="I76" s="212">
        <f t="shared" si="63"/>
        <v>8</v>
      </c>
      <c r="J76" s="212">
        <f t="shared" si="63"/>
        <v>9</v>
      </c>
      <c r="K76" s="212">
        <f t="shared" si="63"/>
        <v>10</v>
      </c>
      <c r="L76" s="212">
        <f t="shared" si="63"/>
        <v>11</v>
      </c>
      <c r="M76" s="212">
        <f t="shared" ref="M76" si="64">L76+1</f>
        <v>12</v>
      </c>
      <c r="N76" s="212">
        <f t="shared" ref="N76" si="65">M76+1</f>
        <v>13</v>
      </c>
      <c r="Q76" s="213"/>
      <c r="R76" s="213"/>
      <c r="S76" s="213"/>
      <c r="T76" s="213"/>
      <c r="U76" s="213"/>
    </row>
    <row r="77" spans="1:21" s="170" customFormat="1" x14ac:dyDescent="0.25">
      <c r="A77" s="219" t="s">
        <v>485</v>
      </c>
      <c r="B77" s="220">
        <f t="shared" ref="B77:L77" si="66">B70</f>
        <v>0</v>
      </c>
      <c r="C77" s="220">
        <f t="shared" si="66"/>
        <v>0</v>
      </c>
      <c r="D77" s="220">
        <f t="shared" si="66"/>
        <v>0</v>
      </c>
      <c r="E77" s="220">
        <f t="shared" si="66"/>
        <v>0</v>
      </c>
      <c r="F77" s="220">
        <f t="shared" si="66"/>
        <v>0</v>
      </c>
      <c r="G77" s="220">
        <f>G70</f>
        <v>-2976330.8304049997</v>
      </c>
      <c r="H77" s="220">
        <f t="shared" si="66"/>
        <v>-4159300.6330827284</v>
      </c>
      <c r="I77" s="220">
        <f t="shared" si="66"/>
        <v>-4256140.4566852311</v>
      </c>
      <c r="J77" s="220">
        <f t="shared" si="66"/>
        <v>-4314755.1812365167</v>
      </c>
      <c r="K77" s="220">
        <f t="shared" si="66"/>
        <v>-4376054.4346924722</v>
      </c>
      <c r="L77" s="220">
        <f t="shared" si="66"/>
        <v>-4373286.1440020455</v>
      </c>
      <c r="M77" s="220">
        <f t="shared" ref="M77:N77" si="67">M70</f>
        <v>-4507203.9604141917</v>
      </c>
      <c r="N77" s="220">
        <f t="shared" si="67"/>
        <v>-4577317.2842991343</v>
      </c>
      <c r="O77" s="171"/>
      <c r="P77" s="171"/>
      <c r="Q77" s="228"/>
      <c r="R77" s="228"/>
      <c r="S77" s="228"/>
      <c r="T77" s="228"/>
      <c r="U77" s="228"/>
    </row>
    <row r="78" spans="1:21" x14ac:dyDescent="0.25">
      <c r="A78" s="222" t="s">
        <v>253</v>
      </c>
      <c r="B78" s="221">
        <f t="shared" ref="B78:F78" si="68">-B68</f>
        <v>0</v>
      </c>
      <c r="C78" s="221">
        <f t="shared" si="68"/>
        <v>0</v>
      </c>
      <c r="D78" s="221">
        <f t="shared" si="68"/>
        <v>0</v>
      </c>
      <c r="E78" s="221">
        <f t="shared" si="68"/>
        <v>0</v>
      </c>
      <c r="F78" s="221">
        <f t="shared" si="68"/>
        <v>0</v>
      </c>
      <c r="G78" s="221">
        <f>G68</f>
        <v>-2976330.8304049997</v>
      </c>
      <c r="H78" s="221">
        <f t="shared" ref="H78:N78" si="69">H68</f>
        <v>-2976330.8304049997</v>
      </c>
      <c r="I78" s="221">
        <f t="shared" si="69"/>
        <v>-2976330.8304049997</v>
      </c>
      <c r="J78" s="221">
        <f t="shared" si="69"/>
        <v>-2976330.8304049997</v>
      </c>
      <c r="K78" s="221">
        <f t="shared" si="69"/>
        <v>-2976330.8304049997</v>
      </c>
      <c r="L78" s="221">
        <f t="shared" si="69"/>
        <v>-2976330.8304049997</v>
      </c>
      <c r="M78" s="221">
        <f t="shared" si="69"/>
        <v>-2976330.8304049997</v>
      </c>
      <c r="N78" s="221">
        <f t="shared" si="69"/>
        <v>-2976330.8304049997</v>
      </c>
      <c r="Q78" s="213"/>
      <c r="R78" s="213"/>
      <c r="S78" s="213"/>
      <c r="T78" s="213"/>
      <c r="U78" s="213"/>
    </row>
    <row r="79" spans="1:21" x14ac:dyDescent="0.25">
      <c r="A79" s="222" t="s">
        <v>252</v>
      </c>
      <c r="B79" s="221">
        <f t="shared" ref="B79:L79" si="70">B71</f>
        <v>0</v>
      </c>
      <c r="C79" s="221">
        <f t="shared" si="70"/>
        <v>0</v>
      </c>
      <c r="D79" s="221">
        <f t="shared" si="70"/>
        <v>0</v>
      </c>
      <c r="E79" s="221">
        <f t="shared" si="70"/>
        <v>0</v>
      </c>
      <c r="F79" s="221">
        <f t="shared" si="70"/>
        <v>0</v>
      </c>
      <c r="G79" s="221">
        <f t="shared" si="70"/>
        <v>0</v>
      </c>
      <c r="H79" s="221">
        <f t="shared" si="70"/>
        <v>0</v>
      </c>
      <c r="I79" s="221">
        <f t="shared" si="70"/>
        <v>0</v>
      </c>
      <c r="J79" s="221">
        <f t="shared" si="70"/>
        <v>0</v>
      </c>
      <c r="K79" s="221">
        <f t="shared" si="70"/>
        <v>0</v>
      </c>
      <c r="L79" s="221">
        <f t="shared" si="70"/>
        <v>0</v>
      </c>
      <c r="M79" s="221">
        <f t="shared" ref="M79:N79" si="71">M71</f>
        <v>0</v>
      </c>
      <c r="N79" s="221">
        <f t="shared" si="71"/>
        <v>0</v>
      </c>
      <c r="Q79" s="213"/>
      <c r="R79" s="213"/>
      <c r="S79" s="213"/>
      <c r="T79" s="213"/>
      <c r="U79" s="213"/>
    </row>
    <row r="80" spans="1:21" x14ac:dyDescent="0.25">
      <c r="A80" s="222" t="s">
        <v>251</v>
      </c>
      <c r="B80" s="221">
        <f>IF(SUM($B$73:B73)+SUM($A$80:A80)&gt;0,0,SUM($B$73:B73)-SUM($A$80:A80))</f>
        <v>0</v>
      </c>
      <c r="C80" s="221">
        <f>IF(SUM($B$73:C73)+SUM($A$80:B80)&gt;0,0,SUM($B$73:C73)-SUM($A$80:B80))</f>
        <v>0</v>
      </c>
      <c r="D80" s="221">
        <f>IF(SUM($B$73:D73)+SUM($A$80:C80)&gt;0,0,SUM($B$73:D73)-SUM($A$80:C80))</f>
        <v>0</v>
      </c>
      <c r="E80" s="221">
        <f>IF(SUM($B$73:E73)+SUM($A$80:D80)&gt;0,0,SUM($B$73:E73)-SUM($A$80:D80))</f>
        <v>0</v>
      </c>
      <c r="F80" s="221">
        <f>IF(SUM($B$73:F73)+SUM($A$80:E80)&gt;0,0,SUM($B$73:F73)-SUM($A$80:E80))</f>
        <v>0</v>
      </c>
      <c r="G80" s="221">
        <f>IF(SUM($B$73:G73)+SUM($A$80:F80)&gt;0,0,SUM($B$73:G73)-SUM($A$80:F80))</f>
        <v>0</v>
      </c>
      <c r="H80" s="221">
        <f>IF(SUM($B$73:H73)+SUM($A$80:G80)&gt;0,0,SUM($B$73:H73)-SUM($A$80:G80))</f>
        <v>0</v>
      </c>
      <c r="I80" s="221">
        <f>IF(SUM($B$73:I73)+SUM($A$80:H80)&gt;0,0,SUM($B$73:I73)-SUM($A$80:H80))</f>
        <v>0</v>
      </c>
      <c r="J80" s="221">
        <f>IF(SUM($B$73:J73)+SUM($A$80:I80)&gt;0,0,SUM($B$73:J73)-SUM($A$80:I80))</f>
        <v>0</v>
      </c>
      <c r="K80" s="221">
        <f>IF(SUM($B$73:K73)+SUM($A$80:J80)&gt;0,0,SUM($B$73:K73)-SUM($A$80:J80))</f>
        <v>0</v>
      </c>
      <c r="L80" s="221">
        <f>IF(SUM($B$73:L73)+SUM($A$80:K80)&gt;0,0,SUM($B$73:L73)-SUM($A$80:K80))</f>
        <v>0</v>
      </c>
      <c r="M80" s="221">
        <f>IF(SUM($B$73:M73)+SUM($A$80:L80)&gt;0,0,SUM($B$73:M73)-SUM($A$80:L80))</f>
        <v>0</v>
      </c>
      <c r="N80" s="221">
        <f>IF(SUM($B$73:N73)+SUM($A$80:M80)&gt;0,0,SUM($B$73:N73)-SUM($A$80:M80))</f>
        <v>0</v>
      </c>
      <c r="Q80" s="213"/>
      <c r="R80" s="213"/>
      <c r="S80" s="213"/>
      <c r="T80" s="213"/>
      <c r="U80" s="213"/>
    </row>
    <row r="81" spans="1:21" x14ac:dyDescent="0.25">
      <c r="A81" s="222" t="s">
        <v>250</v>
      </c>
      <c r="B81" s="221">
        <f>IF(((SUM($B$59:B59)+SUM($B$61:B65))+SUM($B$83:B83))&lt;0,((SUM($B$59:B59)+SUM($B$61:B65))+SUM($B$83:B83))*0.2-SUM($A$81:A81),IF(SUM(A$81:$A81)&lt;0,0-SUM(A$81:$A81),0))</f>
        <v>-1241551.5614807999</v>
      </c>
      <c r="C81" s="221">
        <f>IF(((SUM($B$59:C59)+SUM($B$61:C65))+SUM($B$83:C83))&lt;0,((SUM($B$59:C59)+SUM($B$61:C65))+SUM($B$83:C83))*0.2-SUM($A$81:B81),IF(SUM($B$81:B81)&lt;0,0-SUM($B$81:B81),0))</f>
        <v>-3875728.3160045426</v>
      </c>
      <c r="D81" s="221">
        <f>IF(((SUM($B$59:D59)+SUM($B$61:D65))+SUM($B$83:D83))&lt;0,((SUM($B$59:D59)+SUM($B$61:D65))+SUM($B$83:D83))*0.2-SUM($A$81:C81),IF(SUM($B$81:C81)&lt;0,0-SUM($B$81:C81),0))</f>
        <v>-675304.7051622197</v>
      </c>
      <c r="E81" s="221">
        <f>IF(((SUM($B$59:E59)+SUM($B$61:E65))+SUM($B$83:E83))&lt;0,((SUM($B$59:E59)+SUM($B$61:E65))+SUM($B$83:E83))*0.2-SUM($A$81:D81),IF(SUM($B$81:D81)&lt;0,0-SUM($B$81:D81),0))</f>
        <v>-675304.70516221877</v>
      </c>
      <c r="F81" s="221">
        <f>IF(((SUM($B$59:F59)+SUM($B$61:F65))+SUM($B$83:F83))&lt;0,((SUM($B$59:F59)+SUM($B$61:F65))+SUM($B$83:F83))*0.2-SUM($A$81:E81),IF(SUM($B$81:E81)&lt;0,0-SUM($B$81:E81),0))</f>
        <v>-675304.7051622197</v>
      </c>
      <c r="G81" s="221">
        <f>IF(((SUM($B$59:G59)+SUM($B$61:G65))+SUM($B$83:G83))&lt;0,((SUM($B$59:G59)+SUM($B$61:G65))+SUM($B$83:G83))*0.2-SUM($A$81:F81),IF(SUM($B$81:F81)&lt;0,0-SUM($B$81:F81),0))</f>
        <v>0</v>
      </c>
      <c r="H81" s="221">
        <f>IF(((SUM($B$59:H59)+SUM($B$61:H65))+SUM($B$83:H83))&lt;0,((SUM($B$59:H59)+SUM($B$61:H65))+SUM($B$83:H83))*0.2-SUM($A$81:G81),IF(SUM($B$81:G81)&lt;0,0-SUM($B$81:G81),0))</f>
        <v>-236593.96053554583</v>
      </c>
      <c r="I81" s="221">
        <f>IF(((SUM($B$59:I59)+SUM($B$61:I65))+SUM($B$83:I83))&lt;0,((SUM($B$59:I59)+SUM($B$61:I65))+SUM($B$83:I83))*0.2-SUM($A$81:H81),IF(SUM($B$81:H81)&lt;0,0-SUM($B$81:H81),0))</f>
        <v>-255961.92525604647</v>
      </c>
      <c r="J81" s="221">
        <f>IF(((SUM($B$59:J59)+SUM($B$61:J65))+SUM($B$83:J83))&lt;0,((SUM($B$59:J59)+SUM($B$61:J65))+SUM($B$83:J83))*0.2-SUM($A$81:I81),IF(SUM($B$81:I81)&lt;0,0-SUM($B$81:I81),0))</f>
        <v>-267684.87016630266</v>
      </c>
      <c r="K81" s="221">
        <f>IF(((SUM($B$59:K59)+SUM($B$61:K65))+SUM($B$83:K83))&lt;0,((SUM($B$59:K59)+SUM($B$61:K65))+SUM($B$83:K83))*0.2-SUM($A$81:J81),IF(SUM($B$81:J81)&lt;0,0-SUM($B$81:J81),0))</f>
        <v>-279944.72085749358</v>
      </c>
      <c r="L81" s="221">
        <f>IF(((SUM($B$59:L59)+SUM($B$61:L65))+SUM($B$83:L83))&lt;0,((SUM($B$59:L59)+SUM($B$61:L65))+SUM($B$83:L83))*0.2-SUM($A$81:K81),IF(SUM($B$81:K81)&lt;0,0-SUM($B$81:K81),0))</f>
        <v>-279391.06271941029</v>
      </c>
      <c r="M81" s="221">
        <f>IF(((SUM($B$59:M59)+SUM($B$61:M65))+SUM($B$83:M83))&lt;0,((SUM($B$59:M59)+SUM($B$61:M65))+SUM($B$83:M83))*0.2-SUM($A$81:L81),IF(SUM($B$81:L81)&lt;0,0-SUM($B$81:L81),0))</f>
        <v>-306174.62600183859</v>
      </c>
      <c r="N81" s="221">
        <f>IF(((SUM($B$59:N59)+SUM($B$61:N65))+SUM($B$83:N83))&lt;0,((SUM($B$59:N59)+SUM($B$61:N65))+SUM($B$83:N83))*0.2-SUM($A$81:M81),IF(SUM($B$81:M81)&lt;0,0-SUM($B$81:M81),0))</f>
        <v>-320197.29077882692</v>
      </c>
      <c r="Q81" s="213"/>
      <c r="R81" s="213"/>
      <c r="S81" s="213"/>
      <c r="T81" s="213"/>
      <c r="U81" s="213"/>
    </row>
    <row r="82" spans="1:21" x14ac:dyDescent="0.25">
      <c r="A82" s="222" t="s">
        <v>249</v>
      </c>
      <c r="B82" s="221">
        <f>-(B59)*$B$39</f>
        <v>0</v>
      </c>
      <c r="C82" s="221">
        <f>-(C59-B59)*$B$39</f>
        <v>0</v>
      </c>
      <c r="D82" s="221">
        <f t="shared" ref="D82:L82" si="72">-(D59-C59)*$B$39</f>
        <v>0</v>
      </c>
      <c r="E82" s="221">
        <f t="shared" si="72"/>
        <v>0</v>
      </c>
      <c r="F82" s="221">
        <f t="shared" si="72"/>
        <v>0</v>
      </c>
      <c r="G82" s="221">
        <f t="shared" si="72"/>
        <v>0</v>
      </c>
      <c r="H82" s="221">
        <f t="shared" si="72"/>
        <v>0</v>
      </c>
      <c r="I82" s="221">
        <f t="shared" si="72"/>
        <v>0</v>
      </c>
      <c r="J82" s="221">
        <f t="shared" si="72"/>
        <v>0</v>
      </c>
      <c r="K82" s="221">
        <f t="shared" si="72"/>
        <v>0</v>
      </c>
      <c r="L82" s="221">
        <f t="shared" si="72"/>
        <v>0</v>
      </c>
      <c r="M82" s="221">
        <f t="shared" ref="M82" si="73">-(M59-L59)*$B$39</f>
        <v>0</v>
      </c>
      <c r="N82" s="221">
        <f t="shared" ref="N82" si="74">-(N59-M59)*$B$39</f>
        <v>0</v>
      </c>
      <c r="Q82" s="213"/>
      <c r="R82" s="213"/>
      <c r="S82" s="213"/>
      <c r="T82" s="213"/>
      <c r="U82" s="213"/>
    </row>
    <row r="83" spans="1:21" x14ac:dyDescent="0.25">
      <c r="A83" s="223" t="s">
        <v>486</v>
      </c>
      <c r="B83" s="229">
        <f>'6.2. Паспорт фин осв ввод'!H24*-1*1000000</f>
        <v>-6207757.8074039994</v>
      </c>
      <c r="C83" s="229">
        <f>'6.2. Паспорт фин осв ввод'!L24*-1000000</f>
        <v>-19378641.580022711</v>
      </c>
      <c r="D83" s="229">
        <f>'6.2. Паспорт фин осв ввод'!P24*-1000000</f>
        <v>-3376523.5258110957</v>
      </c>
      <c r="E83" s="229">
        <f>'6.2. Паспорт фин осв ввод'!T24*-1000000</f>
        <v>-3376523.5258110957</v>
      </c>
      <c r="F83" s="229">
        <f>'6.2. Паспорт фин осв ввод'!X24*-1000000</f>
        <v>-3376523.5258110957</v>
      </c>
      <c r="G83" s="229">
        <v>0</v>
      </c>
      <c r="H83" s="229">
        <v>0</v>
      </c>
      <c r="I83" s="229">
        <v>0</v>
      </c>
      <c r="J83" s="229">
        <v>0</v>
      </c>
      <c r="K83" s="229">
        <v>0</v>
      </c>
      <c r="L83" s="224">
        <v>0</v>
      </c>
      <c r="M83" s="224">
        <v>0</v>
      </c>
      <c r="N83" s="224">
        <v>0</v>
      </c>
    </row>
    <row r="84" spans="1:21" x14ac:dyDescent="0.25">
      <c r="A84" s="230" t="s">
        <v>248</v>
      </c>
      <c r="B84" s="221"/>
      <c r="C84" s="221"/>
      <c r="D84" s="221"/>
      <c r="E84" s="221"/>
      <c r="F84" s="221"/>
      <c r="G84" s="221"/>
      <c r="H84" s="221"/>
      <c r="I84" s="221">
        <f>-I56</f>
        <v>0</v>
      </c>
      <c r="J84" s="221">
        <f t="shared" ref="J84:L84" si="75">J54-J55</f>
        <v>0</v>
      </c>
      <c r="K84" s="221">
        <f t="shared" si="75"/>
        <v>0</v>
      </c>
      <c r="L84" s="221">
        <f t="shared" si="75"/>
        <v>0</v>
      </c>
      <c r="M84" s="221">
        <f t="shared" ref="M84:N84" si="76">M54-M55</f>
        <v>0</v>
      </c>
      <c r="N84" s="221">
        <f t="shared" si="76"/>
        <v>0</v>
      </c>
    </row>
    <row r="85" spans="1:21" s="170" customFormat="1" x14ac:dyDescent="0.25">
      <c r="A85" s="231" t="s">
        <v>247</v>
      </c>
      <c r="B85" s="220">
        <f t="shared" ref="B85:L85" si="77">SUM(B77:B84)</f>
        <v>-7449309.3688847991</v>
      </c>
      <c r="C85" s="220">
        <f t="shared" si="77"/>
        <v>-23254369.896027252</v>
      </c>
      <c r="D85" s="220">
        <f t="shared" si="77"/>
        <v>-4051828.2309733154</v>
      </c>
      <c r="E85" s="220">
        <f t="shared" si="77"/>
        <v>-4051828.2309733145</v>
      </c>
      <c r="F85" s="220">
        <f>SUM(F77:F84)</f>
        <v>-4051828.2309733154</v>
      </c>
      <c r="G85" s="220">
        <f t="shared" ref="G85:I85" si="78">SUM(G77:G84)</f>
        <v>-5952661.6608099993</v>
      </c>
      <c r="H85" s="220">
        <f t="shared" si="78"/>
        <v>-7372225.4240232734</v>
      </c>
      <c r="I85" s="220">
        <f t="shared" si="78"/>
        <v>-7488433.2123462772</v>
      </c>
      <c r="J85" s="220">
        <f t="shared" si="77"/>
        <v>-7558770.881807819</v>
      </c>
      <c r="K85" s="220">
        <f t="shared" si="77"/>
        <v>-7632329.9859549655</v>
      </c>
      <c r="L85" s="220">
        <f t="shared" si="77"/>
        <v>-7629008.0371264555</v>
      </c>
      <c r="M85" s="220">
        <f t="shared" ref="M85:N85" si="79">SUM(M77:M84)</f>
        <v>-7789709.41682103</v>
      </c>
      <c r="N85" s="220">
        <f t="shared" si="79"/>
        <v>-7873845.4054829609</v>
      </c>
      <c r="O85" s="171"/>
      <c r="P85" s="171"/>
    </row>
    <row r="86" spans="1:21" s="170" customFormat="1" x14ac:dyDescent="0.25">
      <c r="A86" s="231" t="s">
        <v>487</v>
      </c>
      <c r="B86" s="220">
        <f>SUM($B$85:B85)</f>
        <v>-7449309.3688847991</v>
      </c>
      <c r="C86" s="220">
        <f>SUM($B$85:C85)</f>
        <v>-30703679.26491205</v>
      </c>
      <c r="D86" s="220">
        <f>SUM($B$85:D85)</f>
        <v>-34755507.495885365</v>
      </c>
      <c r="E86" s="220">
        <f>SUM($B$85:E85)</f>
        <v>-38807335.726858675</v>
      </c>
      <c r="F86" s="220">
        <f>SUM($B$85:F85)</f>
        <v>-42859163.957831994</v>
      </c>
      <c r="G86" s="220">
        <f>SUM($B$85:G85)</f>
        <v>-48811825.618641995</v>
      </c>
      <c r="H86" s="220">
        <f>SUM($B$85:H85)</f>
        <v>-56184051.042665266</v>
      </c>
      <c r="I86" s="220">
        <f>SUM($B$85:I85)</f>
        <v>-63672484.255011544</v>
      </c>
      <c r="J86" s="220">
        <f>SUM($B$85:J85)</f>
        <v>-71231255.136819363</v>
      </c>
      <c r="K86" s="220">
        <f>SUM($B$85:K85)</f>
        <v>-78863585.122774333</v>
      </c>
      <c r="L86" s="220">
        <f>SUM($B$85:L85)</f>
        <v>-86492593.159900784</v>
      </c>
      <c r="M86" s="220">
        <f>SUM($B$85:M85)</f>
        <v>-94282302.576721817</v>
      </c>
      <c r="N86" s="220">
        <f>SUM($B$85:N85)</f>
        <v>-102156147.98220478</v>
      </c>
      <c r="O86" s="171"/>
      <c r="P86" s="171"/>
    </row>
    <row r="87" spans="1:21" ht="41.45" customHeight="1" x14ac:dyDescent="0.25">
      <c r="A87" s="230" t="s">
        <v>488</v>
      </c>
      <c r="B87" s="233">
        <f>1/POWER((1+$B$44),B75)</f>
        <v>0.95259698526393533</v>
      </c>
      <c r="C87" s="233">
        <f t="shared" ref="C87:L87" si="80">1/POWER((1+$B$44),C75)</f>
        <v>0.86442557646455109</v>
      </c>
      <c r="D87" s="233">
        <f t="shared" si="80"/>
        <v>0.78441522365204275</v>
      </c>
      <c r="E87" s="233">
        <f t="shared" si="80"/>
        <v>0.71181054777862296</v>
      </c>
      <c r="F87" s="233">
        <f t="shared" si="80"/>
        <v>0.64592608691345099</v>
      </c>
      <c r="G87" s="233">
        <f t="shared" si="80"/>
        <v>0.58613982478534565</v>
      </c>
      <c r="H87" s="233">
        <f t="shared" si="80"/>
        <v>0.53188731831701053</v>
      </c>
      <c r="I87" s="233">
        <f t="shared" si="80"/>
        <v>0.48265636870872092</v>
      </c>
      <c r="J87" s="233">
        <f t="shared" si="80"/>
        <v>0.43798218576108977</v>
      </c>
      <c r="K87" s="233">
        <f t="shared" si="80"/>
        <v>0.39744299978320302</v>
      </c>
      <c r="L87" s="233">
        <f t="shared" si="80"/>
        <v>0.360656079658079</v>
      </c>
      <c r="M87" s="233">
        <f t="shared" ref="M87:N87" si="81">1/POWER((1+$B$44),M75)</f>
        <v>0.32727411947194096</v>
      </c>
      <c r="N87" s="233">
        <f t="shared" si="81"/>
        <v>0.29698195959341278</v>
      </c>
    </row>
    <row r="88" spans="1:21" s="170" customFormat="1" ht="31.5" customHeight="1" x14ac:dyDescent="0.25">
      <c r="A88" s="234" t="s">
        <v>489</v>
      </c>
      <c r="B88" s="232">
        <f>B85*B87</f>
        <v>-7096189.6470980486</v>
      </c>
      <c r="C88" s="232">
        <f t="shared" ref="C88:L88" si="82">C85*C87</f>
        <v>-20101672.10269326</v>
      </c>
      <c r="D88" s="232">
        <f t="shared" si="82"/>
        <v>-3178315.7479985938</v>
      </c>
      <c r="E88" s="232">
        <f t="shared" si="82"/>
        <v>-2884134.0725940038</v>
      </c>
      <c r="F88" s="232">
        <f t="shared" si="82"/>
        <v>-2617181.5540780439</v>
      </c>
      <c r="G88" s="232">
        <f>G85*G87</f>
        <v>-3489092.0628736177</v>
      </c>
      <c r="H88" s="232">
        <f t="shared" si="82"/>
        <v>-3921193.2108122245</v>
      </c>
      <c r="I88" s="232">
        <f t="shared" si="82"/>
        <v>-3614339.9815888363</v>
      </c>
      <c r="J88" s="232">
        <f t="shared" si="82"/>
        <v>-3310606.9924814687</v>
      </c>
      <c r="K88" s="232">
        <f t="shared" si="82"/>
        <v>-3033416.1249532332</v>
      </c>
      <c r="L88" s="232">
        <f t="shared" si="82"/>
        <v>-2751448.130350004</v>
      </c>
      <c r="M88" s="232">
        <f t="shared" ref="M88:N88" si="83">M85*M87</f>
        <v>-2549370.2903323895</v>
      </c>
      <c r="N88" s="232">
        <f t="shared" si="83"/>
        <v>-2338390.0380559196</v>
      </c>
      <c r="O88" s="171"/>
      <c r="P88" s="171"/>
    </row>
    <row r="89" spans="1:21" s="170" customFormat="1" ht="33.75" customHeight="1" x14ac:dyDescent="0.25">
      <c r="A89" s="234" t="s">
        <v>490</v>
      </c>
      <c r="B89" s="232">
        <f>SUM($B$88:B88)</f>
        <v>-7096189.6470980486</v>
      </c>
      <c r="C89" s="232">
        <f>SUM($B$88:C88)</f>
        <v>-27197861.749791309</v>
      </c>
      <c r="D89" s="232">
        <f>SUM($B$88:D88)</f>
        <v>-30376177.497789904</v>
      </c>
      <c r="E89" s="232">
        <f>SUM($B$88:E88)</f>
        <v>-33260311.570383906</v>
      </c>
      <c r="F89" s="232">
        <f>SUM($B$88:F88)</f>
        <v>-35877493.124461949</v>
      </c>
      <c r="G89" s="232">
        <f>SUM($B$88:G88)</f>
        <v>-39366585.187335566</v>
      </c>
      <c r="H89" s="232">
        <f>SUM($B$88:H88)</f>
        <v>-43287778.398147792</v>
      </c>
      <c r="I89" s="232">
        <f>SUM($B$88:I88)</f>
        <v>-46902118.379736625</v>
      </c>
      <c r="J89" s="232">
        <f>SUM($B$88:J88)</f>
        <v>-50212725.372218095</v>
      </c>
      <c r="K89" s="232">
        <f>SUM($B$88:K88)</f>
        <v>-53246141.497171327</v>
      </c>
      <c r="L89" s="232">
        <f>SUM($B$88:L88)</f>
        <v>-55997589.627521329</v>
      </c>
      <c r="M89" s="232">
        <f>SUM($B$88:M88)</f>
        <v>-58546959.91785372</v>
      </c>
      <c r="N89" s="232">
        <f>SUM($B$88:N88)</f>
        <v>-60885349.95590964</v>
      </c>
      <c r="O89" s="171"/>
      <c r="P89" s="171"/>
    </row>
    <row r="90" spans="1:21" s="170" customFormat="1" ht="33" customHeight="1" x14ac:dyDescent="0.25">
      <c r="A90" s="234" t="s">
        <v>491</v>
      </c>
      <c r="B90" s="235">
        <f>IF((ISERR(IRR($B$85:B85))),0,IF(IRR($B$85:B85)&lt;0,0,IRR($B$85:B85)))</f>
        <v>0</v>
      </c>
      <c r="C90" s="235">
        <f>IF((ISERR(IRR($B$85:C85))),0,IF(IRR($B$85:C85)&lt;0,0,IRR($B$85:C85)))</f>
        <v>0</v>
      </c>
      <c r="D90" s="235">
        <f>IF((ISERR(IRR($B$85:D85))),0,IF(IRR($B$85:D85)&lt;0,0,IRR($B$85:D85)))</f>
        <v>0</v>
      </c>
      <c r="E90" s="235">
        <f>IF((ISERR(IRR($B$85:E85))),0,IF(IRR($B$85:E85)&lt;0,0,IRR($B$85:E85)))</f>
        <v>0</v>
      </c>
      <c r="F90" s="235">
        <f>IF((ISERR(IRR($B$85:F85))),0,IF(IRR($B$85:F85)&lt;0,0,IRR($B$85:F85)))</f>
        <v>0</v>
      </c>
      <c r="G90" s="235">
        <f>IF((ISERR(IRR($B$85:G85))),0,IF(IRR($B$85:G85)&lt;0,0,IRR($B$85:G85)))</f>
        <v>0</v>
      </c>
      <c r="H90" s="235">
        <f>IF((ISERR(IRR($B$85:H85))),0,IF(IRR($B$85:H85)&lt;0,0,IRR($B$85:H85)))</f>
        <v>0</v>
      </c>
      <c r="I90" s="235">
        <f>IF((ISERR(IRR($B$85:I85))),0,IF(IRR($B$85:I85)&lt;0,0,IRR($B$85:I85)))</f>
        <v>0</v>
      </c>
      <c r="J90" s="235">
        <f>IF((ISERR(IRR($B$85:J85))),0,IF(IRR($B$85:J85)&lt;0,0,IRR($B$85:J85)))</f>
        <v>0</v>
      </c>
      <c r="K90" s="235">
        <f>IF((ISERR(IRR($B$85:K85))),0,IF(IRR($B$85:K85)&lt;0,0,IRR($B$85:K85)))</f>
        <v>0</v>
      </c>
      <c r="L90" s="235">
        <f>IF((ISERR(IRR($B$85:L85))),0,IF(IRR($B$85:L85)&lt;0,0,IRR($B$85:L85)))</f>
        <v>0</v>
      </c>
      <c r="M90" s="235">
        <f>IF((ISERR(IRR($B$85:M85))),0,IF(IRR($B$85:M85)&lt;0,0,IRR($B$85:M85)))</f>
        <v>0</v>
      </c>
      <c r="N90" s="235">
        <f>IF((ISERR(IRR($B$85:N85))),0,IF(IRR($B$85:N85)&lt;0,0,IRR($B$85:N85)))</f>
        <v>0</v>
      </c>
      <c r="O90" s="171"/>
      <c r="P90" s="171"/>
    </row>
    <row r="91" spans="1:21" s="170" customFormat="1" ht="30" customHeight="1" x14ac:dyDescent="0.25">
      <c r="A91" s="234" t="s">
        <v>492</v>
      </c>
      <c r="B91" s="236">
        <f>IF(AND(B86&gt;0,A86&lt;0),(B76-(B86/(B86-A86))),0)</f>
        <v>0</v>
      </c>
      <c r="C91" s="236">
        <f t="shared" ref="C91:L91" si="84">IF(AND(C86&gt;0,B86&lt;0),(C76-(C86/(C86-B86))),0)</f>
        <v>0</v>
      </c>
      <c r="D91" s="236">
        <f>IF(AND(D86&gt;0,C86&lt;0),(D76-(D86/(D86-C86))),0)</f>
        <v>0</v>
      </c>
      <c r="E91" s="236">
        <f t="shared" si="84"/>
        <v>0</v>
      </c>
      <c r="F91" s="236">
        <f t="shared" si="84"/>
        <v>0</v>
      </c>
      <c r="G91" s="236">
        <f t="shared" si="84"/>
        <v>0</v>
      </c>
      <c r="H91" s="236">
        <f t="shared" si="84"/>
        <v>0</v>
      </c>
      <c r="I91" s="236">
        <f t="shared" si="84"/>
        <v>0</v>
      </c>
      <c r="J91" s="236">
        <f>IF(AND(J86&gt;0,I86&lt;0),(J76-(J86/(J86-I86))),0)</f>
        <v>0</v>
      </c>
      <c r="K91" s="236">
        <f t="shared" si="84"/>
        <v>0</v>
      </c>
      <c r="L91" s="236">
        <f t="shared" si="84"/>
        <v>0</v>
      </c>
      <c r="M91" s="236">
        <f t="shared" ref="M91" si="85">IF(AND(M86&gt;0,L86&lt;0),(M76-(M86/(M86-L86))),0)</f>
        <v>0</v>
      </c>
      <c r="N91" s="236">
        <f t="shared" ref="N91" si="86">IF(AND(N86&gt;0,M86&lt;0),(N76-(N86/(N86-M86))),0)</f>
        <v>0</v>
      </c>
      <c r="O91" s="171"/>
      <c r="P91" s="171"/>
    </row>
    <row r="92" spans="1:21" s="170" customFormat="1" ht="16.5" thickBot="1" x14ac:dyDescent="0.3">
      <c r="A92" s="237" t="s">
        <v>493</v>
      </c>
      <c r="B92" s="238">
        <f t="shared" ref="B92:L92" si="87">IF(AND(B89&gt;0,A89&lt;0),(B76-(B89/(B89-A89))),0)</f>
        <v>0</v>
      </c>
      <c r="C92" s="238">
        <f t="shared" si="87"/>
        <v>0</v>
      </c>
      <c r="D92" s="238">
        <f t="shared" si="87"/>
        <v>0</v>
      </c>
      <c r="E92" s="238">
        <f t="shared" si="87"/>
        <v>0</v>
      </c>
      <c r="F92" s="238">
        <f t="shared" si="87"/>
        <v>0</v>
      </c>
      <c r="G92" s="238">
        <f t="shared" si="87"/>
        <v>0</v>
      </c>
      <c r="H92" s="238">
        <f>IF(AND(H89&gt;0,G89&lt;0),(H76-(H89/(H89-G89))),0)</f>
        <v>0</v>
      </c>
      <c r="I92" s="238">
        <f t="shared" si="87"/>
        <v>0</v>
      </c>
      <c r="J92" s="238">
        <f t="shared" si="87"/>
        <v>0</v>
      </c>
      <c r="K92" s="238">
        <f>IF(AND(K89&gt;0,J89&lt;0),(K76-(K89/(K89-J89))),0)</f>
        <v>0</v>
      </c>
      <c r="L92" s="238">
        <f t="shared" si="87"/>
        <v>0</v>
      </c>
      <c r="M92" s="238">
        <f t="shared" ref="M92" si="88">IF(AND(M89&gt;0,L89&lt;0),(M76-(M89/(M89-L89))),0)</f>
        <v>0</v>
      </c>
      <c r="N92" s="238">
        <f>IF(AND(N89&gt;0,M89&lt;0),(N76-(N89/(N89-M89))),0)</f>
        <v>0</v>
      </c>
      <c r="O92" s="171"/>
      <c r="P92" s="171"/>
    </row>
    <row r="93" spans="1:21" ht="16.5" customHeight="1" x14ac:dyDescent="0.25">
      <c r="B93" s="295">
        <v>2025</v>
      </c>
      <c r="C93" s="296">
        <f>B93+1</f>
        <v>2026</v>
      </c>
      <c r="D93" s="296">
        <f t="shared" ref="D93:L93" si="89">C93+1</f>
        <v>2027</v>
      </c>
      <c r="E93" s="296">
        <f t="shared" si="89"/>
        <v>2028</v>
      </c>
      <c r="F93" s="296">
        <f t="shared" si="89"/>
        <v>2029</v>
      </c>
      <c r="G93" s="296">
        <f t="shared" si="89"/>
        <v>2030</v>
      </c>
      <c r="H93" s="296">
        <f t="shared" si="89"/>
        <v>2031</v>
      </c>
      <c r="I93" s="296">
        <f t="shared" si="89"/>
        <v>2032</v>
      </c>
      <c r="J93" s="296">
        <f t="shared" si="89"/>
        <v>2033</v>
      </c>
      <c r="K93" s="296">
        <f t="shared" si="89"/>
        <v>2034</v>
      </c>
      <c r="L93" s="296">
        <f t="shared" si="89"/>
        <v>2035</v>
      </c>
      <c r="M93" s="296">
        <f t="shared" ref="M93" si="90">L93+1</f>
        <v>2036</v>
      </c>
      <c r="N93" s="296">
        <f t="shared" ref="N93" si="91">M93+1</f>
        <v>2037</v>
      </c>
    </row>
    <row r="94" spans="1:21" ht="16.5" customHeight="1" x14ac:dyDescent="0.25">
      <c r="L94" s="297"/>
    </row>
    <row r="95" spans="1:21" ht="16.5" customHeight="1" x14ac:dyDescent="0.25"/>
    <row r="96" spans="1:21" ht="16.5" hidden="1" customHeight="1" x14ac:dyDescent="0.25"/>
    <row r="97" spans="1:19" ht="16.5" hidden="1" customHeight="1" x14ac:dyDescent="0.25"/>
    <row r="98" spans="1:19" ht="16.5" hidden="1" customHeight="1" x14ac:dyDescent="0.25"/>
    <row r="99" spans="1:19" ht="16.5" hidden="1" customHeight="1" x14ac:dyDescent="0.25"/>
    <row r="100" spans="1:19" ht="16.5" hidden="1" customHeight="1" x14ac:dyDescent="0.25">
      <c r="B100" s="331">
        <v>4.7619843182130001E-2</v>
      </c>
      <c r="C100" s="331">
        <v>4.57995653007E-2</v>
      </c>
      <c r="D100" s="331">
        <v>4.57995653007E-2</v>
      </c>
      <c r="E100" s="331">
        <v>4.57995653007E-2</v>
      </c>
      <c r="F100" s="331">
        <v>4.57995653007E-2</v>
      </c>
      <c r="G100" s="331">
        <v>4.57995653007E-2</v>
      </c>
    </row>
    <row r="101" spans="1:19" ht="16.5" hidden="1" customHeight="1" x14ac:dyDescent="0.25"/>
    <row r="102" spans="1:19" ht="16.5" hidden="1" customHeight="1" x14ac:dyDescent="0.25"/>
    <row r="103" spans="1:19" ht="16.5" hidden="1" customHeight="1" x14ac:dyDescent="0.25"/>
    <row r="104" spans="1:19" ht="16.5" hidden="1" customHeight="1" x14ac:dyDescent="0.25"/>
    <row r="105" spans="1:19" ht="16.5" hidden="1" customHeight="1" x14ac:dyDescent="0.25"/>
    <row r="106" spans="1:19" ht="16.5" hidden="1" customHeight="1" x14ac:dyDescent="0.25"/>
    <row r="107" spans="1:19" ht="16.5" hidden="1" customHeight="1" x14ac:dyDescent="0.25">
      <c r="A107" s="383"/>
      <c r="B107" s="383"/>
      <c r="C107" s="383"/>
      <c r="D107" s="383"/>
      <c r="E107" s="383"/>
      <c r="F107" s="383"/>
      <c r="G107" s="383"/>
      <c r="H107" s="383"/>
      <c r="I107" s="383"/>
      <c r="J107" s="383"/>
      <c r="K107" s="383"/>
      <c r="L107" s="383"/>
      <c r="M107" s="383"/>
      <c r="N107" s="383"/>
      <c r="O107" s="383"/>
    </row>
    <row r="108" spans="1:19" ht="16.5" customHeight="1" x14ac:dyDescent="0.25">
      <c r="A108" s="239"/>
      <c r="B108" s="239"/>
      <c r="C108" s="239"/>
      <c r="D108" s="239"/>
      <c r="E108" s="239"/>
      <c r="F108" s="239"/>
      <c r="G108" s="239"/>
      <c r="H108" s="239"/>
      <c r="I108" s="239"/>
      <c r="J108" s="239"/>
      <c r="K108" s="239"/>
      <c r="L108" s="239"/>
      <c r="M108" s="239"/>
      <c r="N108" s="239"/>
      <c r="O108" s="239"/>
    </row>
    <row r="110" spans="1:19" s="244" customFormat="1" ht="18.75" x14ac:dyDescent="0.3">
      <c r="A110" s="240"/>
      <c r="B110" s="241"/>
      <c r="C110" s="242"/>
      <c r="D110" s="241"/>
      <c r="E110" s="241"/>
      <c r="F110" s="241"/>
      <c r="G110" s="241"/>
      <c r="H110" s="243"/>
      <c r="I110" s="243"/>
      <c r="J110" s="243"/>
      <c r="K110" s="243"/>
      <c r="L110" s="243"/>
      <c r="P110" s="171"/>
      <c r="Q110" s="171"/>
      <c r="R110" s="171"/>
      <c r="S110" s="171"/>
    </row>
    <row r="111" spans="1:19" s="244" customFormat="1" ht="18.75" x14ac:dyDescent="0.3">
      <c r="A111" s="240"/>
      <c r="B111" s="241"/>
      <c r="C111" s="242"/>
      <c r="D111" s="241"/>
      <c r="E111" s="241"/>
      <c r="F111" s="241"/>
      <c r="G111" s="241"/>
      <c r="H111" s="243"/>
      <c r="I111" s="243"/>
      <c r="J111" s="243"/>
      <c r="K111" s="243"/>
      <c r="L111" s="243"/>
      <c r="P111" s="171"/>
      <c r="Q111" s="171"/>
      <c r="R111" s="171"/>
      <c r="S111" s="171"/>
    </row>
    <row r="112" spans="1:19" s="244" customFormat="1" ht="18.75" hidden="1" x14ac:dyDescent="0.3">
      <c r="A112" s="245" t="s">
        <v>494</v>
      </c>
      <c r="B112" s="246"/>
      <c r="C112" s="246"/>
      <c r="D112" s="246">
        <v>2018</v>
      </c>
      <c r="E112" s="246">
        <v>2019</v>
      </c>
      <c r="F112" s="246">
        <v>2020</v>
      </c>
      <c r="G112" s="246">
        <v>2021</v>
      </c>
      <c r="H112" s="243"/>
      <c r="I112" s="243"/>
      <c r="J112" s="243"/>
      <c r="K112" s="243"/>
      <c r="L112" s="243"/>
      <c r="P112" s="171"/>
      <c r="Q112" s="171"/>
      <c r="R112" s="171"/>
      <c r="S112" s="171"/>
    </row>
    <row r="113" spans="1:21" s="244" customFormat="1" ht="18.75" hidden="1" x14ac:dyDescent="0.3">
      <c r="A113" s="245" t="s">
        <v>495</v>
      </c>
      <c r="B113" s="246" t="s">
        <v>496</v>
      </c>
      <c r="C113" s="246"/>
      <c r="D113" s="246">
        <v>985.87862146100576</v>
      </c>
      <c r="E113" s="246">
        <v>1015.1507794036592</v>
      </c>
      <c r="F113" s="246">
        <v>1045.4949597610926</v>
      </c>
      <c r="G113" s="246">
        <v>1076.9772617818348</v>
      </c>
      <c r="H113" s="243"/>
      <c r="I113" s="243"/>
      <c r="J113" s="243"/>
      <c r="K113" s="243"/>
      <c r="L113" s="243"/>
      <c r="P113" s="171"/>
      <c r="Q113" s="171"/>
      <c r="R113" s="171"/>
      <c r="S113" s="171"/>
    </row>
    <row r="114" spans="1:21" s="244" customFormat="1" ht="18.75" hidden="1" customHeight="1" x14ac:dyDescent="0.3">
      <c r="A114" s="246" t="s">
        <v>497</v>
      </c>
      <c r="B114" s="246" t="s">
        <v>496</v>
      </c>
      <c r="C114" s="246"/>
      <c r="D114" s="246">
        <v>1277.5962938601074</v>
      </c>
      <c r="E114" s="246">
        <v>1316.9565007713509</v>
      </c>
      <c r="F114" s="246">
        <v>1356.2849886210802</v>
      </c>
      <c r="G114" s="246">
        <v>1397.1589633619153</v>
      </c>
      <c r="H114" s="241"/>
      <c r="I114" s="241"/>
      <c r="J114" s="243"/>
      <c r="K114" s="243"/>
      <c r="L114" s="243"/>
      <c r="P114" s="171"/>
      <c r="Q114" s="171"/>
      <c r="R114" s="171"/>
      <c r="S114" s="171"/>
    </row>
    <row r="115" spans="1:21" s="244" customFormat="1" ht="18.75" hidden="1" x14ac:dyDescent="0.3">
      <c r="A115" s="246" t="s">
        <v>498</v>
      </c>
      <c r="B115" s="246" t="s">
        <v>496</v>
      </c>
      <c r="C115" s="246"/>
      <c r="D115" s="246">
        <v>2060.1357458282587</v>
      </c>
      <c r="E115" s="246">
        <v>2122.2044396131319</v>
      </c>
      <c r="F115" s="246">
        <v>2185.4652479304309</v>
      </c>
      <c r="G115" s="246">
        <v>2251.1494375037464</v>
      </c>
      <c r="H115" s="241"/>
      <c r="I115" s="241"/>
      <c r="J115" s="243"/>
      <c r="K115" s="243"/>
      <c r="L115" s="243"/>
      <c r="P115" s="171"/>
    </row>
    <row r="116" spans="1:21" s="244" customFormat="1" ht="18.75" hidden="1" x14ac:dyDescent="0.3">
      <c r="A116" s="246" t="s">
        <v>499</v>
      </c>
      <c r="B116" s="246" t="s">
        <v>496</v>
      </c>
      <c r="C116" s="246"/>
      <c r="D116" s="246">
        <v>2348.8728659410372</v>
      </c>
      <c r="E116" s="246">
        <v>2437.852515492702</v>
      </c>
      <c r="F116" s="246">
        <v>2543.926480250675</v>
      </c>
      <c r="G116" s="246">
        <v>2651.6886176802486</v>
      </c>
      <c r="H116" s="241"/>
      <c r="I116" s="241"/>
      <c r="J116" s="243"/>
      <c r="K116" s="243"/>
      <c r="L116" s="243"/>
      <c r="P116" s="171"/>
    </row>
    <row r="117" spans="1:21" s="244" customFormat="1" ht="18.75" hidden="1" x14ac:dyDescent="0.3">
      <c r="A117" s="246" t="s">
        <v>500</v>
      </c>
      <c r="B117" s="246" t="s">
        <v>496</v>
      </c>
      <c r="C117" s="246"/>
      <c r="D117" s="246">
        <v>2909.6795004458172</v>
      </c>
      <c r="E117" s="246">
        <v>2996.5580295133996</v>
      </c>
      <c r="F117" s="246">
        <v>3086.8764249121432</v>
      </c>
      <c r="G117" s="246">
        <v>3179.1056219238194</v>
      </c>
      <c r="H117" s="241"/>
      <c r="I117" s="241"/>
      <c r="J117" s="243"/>
      <c r="K117" s="243"/>
      <c r="L117" s="243"/>
      <c r="P117" s="171"/>
    </row>
    <row r="118" spans="1:21" s="244" customFormat="1" ht="18.75" hidden="1" x14ac:dyDescent="0.3">
      <c r="A118" s="246" t="s">
        <v>501</v>
      </c>
      <c r="B118" s="246" t="s">
        <v>496</v>
      </c>
      <c r="C118" s="246"/>
      <c r="D118" s="246">
        <v>2119.3086790055263</v>
      </c>
      <c r="E118" s="246">
        <v>2224.560085134593</v>
      </c>
      <c r="F118" s="246">
        <v>2333.4837289645288</v>
      </c>
      <c r="G118" s="246">
        <v>2448.453003360009</v>
      </c>
      <c r="H118" s="241"/>
      <c r="I118" s="241"/>
      <c r="J118" s="243"/>
      <c r="K118" s="243"/>
      <c r="L118" s="243"/>
      <c r="P118" s="171"/>
    </row>
    <row r="119" spans="1:21" s="244" customFormat="1" ht="18.75" hidden="1" x14ac:dyDescent="0.3">
      <c r="A119" s="246" t="s">
        <v>502</v>
      </c>
      <c r="B119" s="246" t="s">
        <v>496</v>
      </c>
      <c r="C119" s="246"/>
      <c r="D119" s="246">
        <v>2545.7951438429332</v>
      </c>
      <c r="E119" s="246">
        <v>2672.9532009298086</v>
      </c>
      <c r="F119" s="246">
        <v>2807.0752452869456</v>
      </c>
      <c r="G119" s="246">
        <v>2947.2386132866854</v>
      </c>
      <c r="H119" s="241"/>
      <c r="I119" s="241"/>
      <c r="J119" s="243"/>
      <c r="K119" s="243"/>
      <c r="L119" s="243"/>
      <c r="P119" s="171"/>
    </row>
    <row r="120" spans="1:21" s="244" customFormat="1" ht="18.75" hidden="1" x14ac:dyDescent="0.3">
      <c r="A120" s="246" t="s">
        <v>503</v>
      </c>
      <c r="B120" s="246" t="s">
        <v>496</v>
      </c>
      <c r="C120" s="246"/>
      <c r="D120" s="246">
        <v>1362.8258206397613</v>
      </c>
      <c r="E120" s="246">
        <v>1430.8518813128455</v>
      </c>
      <c r="F120" s="246">
        <v>1502.5789670633144</v>
      </c>
      <c r="G120" s="246">
        <v>1577.7990263949232</v>
      </c>
      <c r="H120" s="241"/>
      <c r="I120" s="241"/>
      <c r="J120" s="243"/>
      <c r="K120" s="243"/>
      <c r="L120" s="243"/>
      <c r="P120" s="171"/>
    </row>
    <row r="121" spans="1:21" s="244" customFormat="1" ht="18.75" hidden="1" x14ac:dyDescent="0.3">
      <c r="A121" s="246"/>
      <c r="B121" s="246"/>
      <c r="C121" s="246"/>
      <c r="D121" s="246"/>
      <c r="E121" s="246"/>
      <c r="F121" s="246"/>
      <c r="G121" s="246"/>
      <c r="H121" s="241"/>
      <c r="I121" s="241"/>
      <c r="J121" s="243"/>
      <c r="K121" s="243"/>
      <c r="L121" s="243"/>
      <c r="P121" s="171"/>
    </row>
    <row r="122" spans="1:21" s="244" customFormat="1" ht="18.75" hidden="1" x14ac:dyDescent="0.3">
      <c r="A122" s="246"/>
      <c r="B122" s="246"/>
      <c r="C122" s="246"/>
      <c r="D122" s="246"/>
      <c r="E122" s="246"/>
      <c r="F122" s="246"/>
      <c r="G122" s="246"/>
      <c r="H122" s="241"/>
      <c r="I122" s="241"/>
      <c r="J122" s="243"/>
      <c r="K122" s="243"/>
      <c r="L122" s="243"/>
      <c r="P122" s="171"/>
    </row>
    <row r="123" spans="1:21" s="244" customFormat="1" ht="18.75" hidden="1" x14ac:dyDescent="0.3">
      <c r="A123" s="246" t="s">
        <v>504</v>
      </c>
      <c r="B123" s="246" t="s">
        <v>505</v>
      </c>
      <c r="C123" s="246"/>
      <c r="D123" s="246">
        <v>2357.9805038260679</v>
      </c>
      <c r="E123" s="246">
        <v>2501.5528677876264</v>
      </c>
      <c r="F123" s="246">
        <v>2590.2332213949112</v>
      </c>
      <c r="G123" s="246">
        <v>2682.0624274976694</v>
      </c>
      <c r="H123" s="241"/>
      <c r="I123" s="241"/>
      <c r="J123" s="243"/>
      <c r="K123" s="243"/>
      <c r="L123" s="243"/>
      <c r="P123" s="171"/>
    </row>
    <row r="124" spans="1:21" s="244" customFormat="1" ht="18.75" x14ac:dyDescent="0.3">
      <c r="A124" s="246"/>
      <c r="B124" s="246"/>
      <c r="C124" s="246"/>
      <c r="D124" s="246"/>
      <c r="E124" s="246"/>
      <c r="F124" s="246"/>
      <c r="G124" s="246"/>
      <c r="H124" s="241"/>
      <c r="I124" s="241"/>
      <c r="J124" s="243"/>
      <c r="K124" s="243"/>
      <c r="L124" s="243"/>
    </row>
    <row r="125" spans="1:21" s="244" customFormat="1" ht="69.75" customHeight="1" x14ac:dyDescent="0.3">
      <c r="A125" s="247"/>
      <c r="B125" s="247"/>
      <c r="C125" s="384"/>
      <c r="D125" s="384"/>
      <c r="E125" s="241"/>
      <c r="F125" s="241"/>
      <c r="G125" s="241"/>
      <c r="H125" s="241"/>
      <c r="I125" s="241"/>
    </row>
    <row r="126" spans="1:21" s="244" customFormat="1" ht="26.25" x14ac:dyDescent="0.3">
      <c r="A126" s="247"/>
      <c r="B126" s="247"/>
      <c r="C126" s="247"/>
      <c r="D126" s="247"/>
      <c r="E126" s="241"/>
      <c r="F126" s="241"/>
      <c r="G126" s="241"/>
      <c r="H126" s="241"/>
      <c r="I126" s="241"/>
      <c r="J126" s="243"/>
      <c r="K126" s="243"/>
      <c r="L126" s="243"/>
      <c r="M126" s="243"/>
      <c r="N126" s="243"/>
      <c r="O126" s="243"/>
      <c r="P126" s="243"/>
      <c r="Q126" s="243"/>
      <c r="R126" s="243"/>
      <c r="S126" s="243"/>
      <c r="T126" s="243"/>
      <c r="U126" s="243"/>
    </row>
    <row r="127" spans="1:21" s="244" customFormat="1" ht="26.25" x14ac:dyDescent="0.3">
      <c r="A127" s="247"/>
      <c r="B127" s="247"/>
      <c r="C127" s="247"/>
      <c r="D127" s="247"/>
      <c r="E127" s="241"/>
      <c r="F127" s="241"/>
      <c r="G127" s="241"/>
      <c r="H127" s="241"/>
      <c r="I127" s="241"/>
      <c r="J127" s="243"/>
      <c r="K127" s="243"/>
      <c r="L127" s="243"/>
      <c r="M127" s="243"/>
      <c r="N127" s="243"/>
      <c r="O127" s="243"/>
      <c r="P127" s="243"/>
      <c r="Q127" s="243"/>
      <c r="R127" s="243"/>
      <c r="S127" s="243"/>
      <c r="T127" s="243"/>
      <c r="U127" s="243"/>
    </row>
    <row r="128" spans="1:21" s="244" customFormat="1" ht="26.25" x14ac:dyDescent="0.3">
      <c r="A128" s="247"/>
      <c r="B128" s="247"/>
      <c r="C128" s="247"/>
      <c r="D128" s="247"/>
      <c r="E128" s="241"/>
      <c r="F128" s="241"/>
      <c r="G128" s="241"/>
      <c r="H128" s="241"/>
      <c r="I128" s="241"/>
      <c r="J128" s="243"/>
      <c r="K128" s="243"/>
      <c r="L128" s="243"/>
      <c r="M128" s="243"/>
      <c r="N128" s="243"/>
      <c r="O128" s="243"/>
      <c r="P128" s="243"/>
      <c r="Q128" s="243"/>
      <c r="R128" s="243"/>
      <c r="S128" s="243"/>
      <c r="T128" s="243"/>
      <c r="U128" s="243"/>
    </row>
    <row r="129" spans="1:22" s="244" customFormat="1" ht="26.25" x14ac:dyDescent="0.3">
      <c r="A129" s="247"/>
      <c r="B129" s="247"/>
      <c r="C129" s="247"/>
      <c r="D129" s="247"/>
      <c r="E129" s="241"/>
      <c r="F129" s="241"/>
      <c r="G129" s="241"/>
      <c r="H129" s="241"/>
      <c r="I129" s="241"/>
      <c r="J129" s="243"/>
      <c r="K129" s="243"/>
      <c r="L129" s="243"/>
      <c r="M129" s="243"/>
      <c r="N129" s="243"/>
      <c r="O129" s="243"/>
      <c r="P129" s="243"/>
      <c r="Q129" s="243"/>
      <c r="R129" s="243"/>
      <c r="S129" s="243"/>
      <c r="T129" s="243"/>
      <c r="U129" s="243"/>
    </row>
    <row r="130" spans="1:22" s="244" customFormat="1" ht="26.25" x14ac:dyDescent="0.4">
      <c r="A130" s="247"/>
      <c r="B130" s="248"/>
      <c r="C130" s="248"/>
      <c r="D130" s="248"/>
      <c r="E130" s="249"/>
      <c r="F130" s="249"/>
      <c r="G130" s="249"/>
      <c r="H130" s="241"/>
      <c r="I130" s="241"/>
      <c r="J130" s="243"/>
      <c r="K130" s="243"/>
      <c r="L130" s="243"/>
      <c r="M130" s="243"/>
      <c r="N130" s="243"/>
      <c r="O130" s="243"/>
      <c r="P130" s="243"/>
      <c r="Q130" s="243"/>
      <c r="R130" s="243"/>
      <c r="S130" s="243"/>
      <c r="T130" s="243"/>
      <c r="U130" s="243"/>
    </row>
    <row r="131" spans="1:22" s="244" customFormat="1" ht="26.25" x14ac:dyDescent="0.4">
      <c r="A131" s="247"/>
      <c r="B131" s="248"/>
      <c r="C131" s="384"/>
      <c r="D131" s="384"/>
      <c r="E131" s="249"/>
      <c r="F131" s="249"/>
      <c r="H131" s="241"/>
      <c r="I131" s="241"/>
      <c r="J131" s="243"/>
      <c r="K131" s="243"/>
      <c r="L131" s="243"/>
      <c r="M131" s="243"/>
      <c r="N131" s="243"/>
      <c r="O131" s="243"/>
      <c r="P131" s="243"/>
      <c r="Q131" s="243"/>
      <c r="R131" s="243"/>
      <c r="S131" s="243"/>
      <c r="T131" s="243"/>
      <c r="U131" s="243"/>
    </row>
    <row r="132" spans="1:22" s="244" customFormat="1" ht="18.75" x14ac:dyDescent="0.3">
      <c r="A132" s="176"/>
      <c r="B132" s="249"/>
      <c r="C132" s="249"/>
      <c r="D132" s="249"/>
      <c r="E132" s="249"/>
      <c r="F132" s="249"/>
      <c r="G132" s="249"/>
      <c r="H132" s="241"/>
      <c r="I132" s="241"/>
      <c r="J132" s="243"/>
      <c r="K132" s="243"/>
      <c r="L132" s="243"/>
      <c r="M132" s="243"/>
      <c r="N132" s="243"/>
      <c r="O132" s="243"/>
      <c r="P132" s="243"/>
      <c r="Q132" s="243"/>
      <c r="R132" s="243"/>
      <c r="S132" s="243"/>
      <c r="T132" s="243"/>
      <c r="U132" s="243"/>
    </row>
    <row r="133" spans="1:22" s="244" customFormat="1" ht="18.75" x14ac:dyDescent="0.3">
      <c r="A133" s="241"/>
      <c r="B133" s="241"/>
      <c r="C133" s="241"/>
      <c r="D133" s="241"/>
      <c r="E133" s="241"/>
      <c r="F133" s="241"/>
      <c r="G133" s="241"/>
      <c r="H133" s="241"/>
      <c r="I133" s="241"/>
      <c r="J133" s="243"/>
      <c r="K133" s="243"/>
      <c r="L133" s="243"/>
      <c r="M133" s="243"/>
      <c r="N133" s="243"/>
      <c r="O133" s="243"/>
      <c r="P133" s="243"/>
      <c r="Q133" s="243"/>
      <c r="R133" s="243"/>
      <c r="S133" s="243"/>
      <c r="T133" s="243"/>
      <c r="U133" s="243"/>
    </row>
    <row r="134" spans="1:22" s="244" customFormat="1" ht="18.75" x14ac:dyDescent="0.3">
      <c r="A134" s="241"/>
      <c r="B134" s="241"/>
      <c r="C134" s="241"/>
      <c r="D134" s="241"/>
      <c r="E134" s="241"/>
      <c r="F134" s="241"/>
      <c r="G134" s="241"/>
      <c r="H134" s="241"/>
      <c r="I134" s="241"/>
      <c r="J134" s="243"/>
      <c r="K134" s="243"/>
      <c r="L134" s="243"/>
      <c r="M134" s="243"/>
      <c r="N134" s="243"/>
      <c r="O134" s="243"/>
      <c r="P134" s="243"/>
      <c r="Q134" s="243"/>
      <c r="R134" s="243"/>
      <c r="S134" s="243"/>
      <c r="T134" s="243"/>
      <c r="U134" s="243"/>
    </row>
    <row r="135" spans="1:22" s="244" customFormat="1" ht="18.75" x14ac:dyDescent="0.3">
      <c r="A135" s="241"/>
      <c r="B135" s="241"/>
      <c r="C135" s="241"/>
      <c r="D135" s="241"/>
      <c r="E135" s="241"/>
      <c r="F135" s="241"/>
      <c r="G135" s="241"/>
      <c r="H135" s="241"/>
      <c r="I135" s="241"/>
      <c r="J135" s="243"/>
      <c r="K135" s="243"/>
      <c r="L135" s="243"/>
      <c r="M135" s="243"/>
      <c r="N135" s="243"/>
      <c r="O135" s="243"/>
      <c r="P135" s="243"/>
      <c r="Q135" s="243"/>
      <c r="R135" s="243"/>
      <c r="S135" s="243"/>
      <c r="T135" s="243"/>
      <c r="U135" s="243"/>
    </row>
    <row r="136" spans="1:22" s="244" customFormat="1" ht="18.75" x14ac:dyDescent="0.3">
      <c r="A136" s="241"/>
      <c r="B136" s="241"/>
      <c r="C136" s="241"/>
      <c r="D136" s="241"/>
      <c r="E136" s="241"/>
      <c r="F136" s="241"/>
      <c r="G136" s="241"/>
      <c r="H136" s="241"/>
      <c r="I136" s="241"/>
      <c r="J136" s="243"/>
      <c r="K136" s="243"/>
      <c r="L136" s="243"/>
      <c r="M136" s="243"/>
      <c r="N136" s="243"/>
      <c r="O136" s="243"/>
      <c r="P136" s="243"/>
      <c r="Q136" s="243"/>
      <c r="R136" s="243"/>
      <c r="S136" s="243"/>
      <c r="T136" s="243"/>
      <c r="U136" s="243"/>
    </row>
    <row r="137" spans="1:22" ht="18.75" x14ac:dyDescent="0.3">
      <c r="A137" s="241"/>
      <c r="B137" s="241"/>
      <c r="C137" s="241"/>
      <c r="D137" s="241"/>
      <c r="E137" s="241"/>
      <c r="F137" s="241"/>
      <c r="G137" s="241"/>
      <c r="H137" s="241"/>
      <c r="I137" s="241"/>
      <c r="J137" s="243"/>
      <c r="K137" s="243"/>
      <c r="L137" s="243"/>
      <c r="M137" s="243"/>
      <c r="N137" s="243"/>
      <c r="O137" s="243"/>
      <c r="P137" s="243"/>
      <c r="Q137" s="243"/>
      <c r="R137" s="243"/>
      <c r="S137" s="243"/>
      <c r="T137" s="243"/>
      <c r="U137" s="243"/>
      <c r="V137" s="244"/>
    </row>
    <row r="138" spans="1:22" ht="18.75" x14ac:dyDescent="0.3">
      <c r="A138" s="241"/>
      <c r="B138" s="241"/>
      <c r="C138" s="241"/>
      <c r="D138" s="241"/>
      <c r="E138" s="241"/>
      <c r="F138" s="241"/>
      <c r="G138" s="241"/>
      <c r="H138" s="241"/>
      <c r="I138" s="241"/>
      <c r="J138" s="243"/>
      <c r="K138" s="243"/>
      <c r="L138" s="243"/>
      <c r="M138" s="243"/>
      <c r="N138" s="243"/>
      <c r="O138" s="243"/>
      <c r="P138" s="243"/>
      <c r="Q138" s="243"/>
      <c r="R138" s="243"/>
      <c r="S138" s="243"/>
      <c r="T138" s="243"/>
      <c r="U138" s="243"/>
      <c r="V138" s="244"/>
    </row>
    <row r="139" spans="1:22" ht="18.75" x14ac:dyDescent="0.3">
      <c r="A139" s="241"/>
      <c r="B139" s="241"/>
      <c r="C139" s="241"/>
      <c r="D139" s="241"/>
      <c r="E139" s="241"/>
      <c r="F139" s="241"/>
      <c r="G139" s="241"/>
      <c r="H139" s="241"/>
      <c r="I139" s="241"/>
      <c r="J139" s="243"/>
      <c r="K139" s="243"/>
      <c r="L139" s="243"/>
      <c r="M139" s="243"/>
      <c r="N139" s="243"/>
      <c r="O139" s="243"/>
      <c r="P139" s="243"/>
      <c r="Q139" s="243"/>
      <c r="R139" s="243"/>
      <c r="S139" s="243"/>
      <c r="T139" s="243"/>
      <c r="U139" s="243"/>
      <c r="V139" s="244"/>
    </row>
    <row r="140" spans="1:22" ht="18.75" x14ac:dyDescent="0.3">
      <c r="A140" s="241"/>
      <c r="B140" s="241"/>
      <c r="C140" s="241"/>
      <c r="D140" s="241"/>
      <c r="E140" s="241"/>
      <c r="F140" s="241"/>
      <c r="G140" s="241"/>
      <c r="H140" s="241"/>
      <c r="I140" s="241"/>
      <c r="J140" s="243"/>
      <c r="K140" s="243"/>
      <c r="L140" s="243"/>
      <c r="M140" s="243"/>
      <c r="N140" s="243"/>
      <c r="O140" s="243"/>
      <c r="P140" s="243"/>
      <c r="Q140" s="243"/>
      <c r="R140" s="243"/>
      <c r="S140" s="243"/>
      <c r="T140" s="243"/>
      <c r="U140" s="243"/>
      <c r="V140" s="244"/>
    </row>
    <row r="141" spans="1:22" ht="18.75" x14ac:dyDescent="0.3">
      <c r="A141" s="241"/>
      <c r="B141" s="241"/>
      <c r="C141" s="241"/>
      <c r="D141" s="241"/>
      <c r="E141" s="241"/>
      <c r="F141" s="241"/>
      <c r="G141" s="241"/>
      <c r="H141" s="241"/>
      <c r="I141" s="241"/>
      <c r="J141" s="243"/>
      <c r="K141" s="243"/>
      <c r="L141" s="243"/>
      <c r="M141" s="243"/>
      <c r="N141" s="243"/>
      <c r="O141" s="243"/>
      <c r="P141" s="243"/>
      <c r="Q141" s="243"/>
      <c r="R141" s="243"/>
      <c r="S141" s="243"/>
      <c r="T141" s="243"/>
      <c r="U141" s="243"/>
      <c r="V141" s="244"/>
    </row>
    <row r="142" spans="1:22" ht="18.75" x14ac:dyDescent="0.3">
      <c r="A142" s="241"/>
      <c r="B142" s="241"/>
      <c r="C142" s="241"/>
      <c r="D142" s="241"/>
      <c r="E142" s="241"/>
      <c r="F142" s="241"/>
      <c r="G142" s="241"/>
      <c r="H142" s="241"/>
      <c r="I142" s="241"/>
      <c r="J142" s="243"/>
      <c r="K142" s="243"/>
      <c r="L142" s="243"/>
      <c r="M142" s="243"/>
      <c r="N142" s="243"/>
      <c r="O142" s="243"/>
      <c r="P142" s="243"/>
      <c r="Q142" s="243"/>
      <c r="R142" s="243"/>
      <c r="S142" s="243"/>
      <c r="T142" s="243"/>
      <c r="U142" s="243"/>
      <c r="V142" s="244"/>
    </row>
    <row r="143" spans="1:22" ht="18.75" customHeight="1" x14ac:dyDescent="0.25">
      <c r="A143" s="241"/>
      <c r="B143" s="241"/>
      <c r="C143" s="241"/>
      <c r="D143" s="241"/>
      <c r="E143" s="241"/>
      <c r="F143" s="241"/>
      <c r="G143" s="241"/>
      <c r="H143" s="241"/>
      <c r="I143" s="241"/>
    </row>
    <row r="144" spans="1:22" ht="18.75" customHeight="1" x14ac:dyDescent="0.25">
      <c r="A144" s="241"/>
      <c r="B144" s="241"/>
      <c r="C144" s="241"/>
      <c r="D144" s="241"/>
      <c r="E144" s="241"/>
      <c r="F144" s="241"/>
      <c r="G144" s="241"/>
      <c r="H144" s="241"/>
      <c r="I144" s="241"/>
    </row>
    <row r="145" spans="1:9" ht="18.75" customHeight="1" x14ac:dyDescent="0.25">
      <c r="A145" s="241"/>
      <c r="B145" s="241"/>
      <c r="C145" s="241"/>
      <c r="D145" s="241"/>
      <c r="E145" s="241"/>
      <c r="F145" s="241"/>
      <c r="G145" s="241"/>
      <c r="H145" s="241"/>
      <c r="I145" s="241"/>
    </row>
    <row r="146" spans="1:9" ht="18.75" customHeight="1" x14ac:dyDescent="0.25">
      <c r="A146" s="241"/>
      <c r="B146" s="241"/>
      <c r="C146" s="241"/>
      <c r="D146" s="241"/>
      <c r="E146" s="241"/>
      <c r="F146" s="241"/>
      <c r="G146" s="241"/>
      <c r="H146" s="241"/>
      <c r="I146" s="241"/>
    </row>
    <row r="147" spans="1:9" ht="18.75" customHeight="1" x14ac:dyDescent="0.25">
      <c r="A147" s="241"/>
      <c r="B147" s="241"/>
      <c r="C147" s="241"/>
      <c r="D147" s="241"/>
      <c r="E147" s="241"/>
      <c r="F147" s="241"/>
      <c r="G147" s="241"/>
      <c r="H147" s="241"/>
      <c r="I147" s="241"/>
    </row>
    <row r="148" spans="1:9" ht="18.75" customHeight="1" x14ac:dyDescent="0.25">
      <c r="A148" s="241"/>
      <c r="B148" s="241"/>
      <c r="C148" s="241"/>
      <c r="D148" s="241"/>
      <c r="E148" s="241"/>
      <c r="F148" s="241"/>
      <c r="G148" s="241"/>
      <c r="H148" s="241"/>
      <c r="I148" s="241"/>
    </row>
    <row r="149" spans="1:9" ht="18.75" customHeight="1" x14ac:dyDescent="0.25">
      <c r="A149" s="241"/>
      <c r="B149" s="241"/>
      <c r="C149" s="241"/>
      <c r="D149" s="241"/>
      <c r="E149" s="241"/>
      <c r="F149" s="241"/>
      <c r="G149" s="241"/>
      <c r="H149" s="241"/>
      <c r="I149" s="241"/>
    </row>
    <row r="150" spans="1:9" ht="18.75" customHeight="1" x14ac:dyDescent="0.25">
      <c r="A150" s="241"/>
      <c r="B150" s="241"/>
      <c r="C150" s="241"/>
      <c r="D150" s="241"/>
      <c r="E150" s="241"/>
      <c r="F150" s="241"/>
      <c r="G150" s="241"/>
      <c r="H150" s="241"/>
      <c r="I150" s="241"/>
    </row>
    <row r="151" spans="1:9" ht="18.75" customHeight="1" x14ac:dyDescent="0.25">
      <c r="A151" s="241"/>
      <c r="B151" s="241"/>
      <c r="C151" s="241"/>
      <c r="D151" s="241"/>
      <c r="E151" s="241"/>
      <c r="F151" s="241"/>
      <c r="G151" s="241"/>
      <c r="H151" s="241"/>
      <c r="I151" s="241"/>
    </row>
    <row r="152" spans="1:9" ht="18.75" customHeight="1" x14ac:dyDescent="0.25">
      <c r="A152" s="241"/>
      <c r="B152" s="241"/>
      <c r="C152" s="241"/>
      <c r="D152" s="241"/>
      <c r="E152" s="241"/>
      <c r="F152" s="241"/>
      <c r="G152" s="241"/>
      <c r="H152" s="241"/>
      <c r="I152" s="241"/>
    </row>
    <row r="153" spans="1:9" ht="18.75" customHeight="1" x14ac:dyDescent="0.25">
      <c r="A153" s="241"/>
      <c r="B153" s="241"/>
      <c r="C153" s="241"/>
      <c r="D153" s="241"/>
      <c r="E153" s="241"/>
      <c r="F153" s="241"/>
      <c r="G153" s="241"/>
      <c r="H153" s="241"/>
      <c r="I153" s="241"/>
    </row>
    <row r="154" spans="1:9" ht="18.75" customHeight="1" x14ac:dyDescent="0.25">
      <c r="A154" s="241"/>
      <c r="B154" s="241"/>
      <c r="C154" s="241"/>
      <c r="D154" s="241"/>
      <c r="E154" s="241"/>
      <c r="F154" s="241"/>
      <c r="G154" s="241"/>
      <c r="H154" s="241"/>
      <c r="I154" s="241"/>
    </row>
    <row r="155" spans="1:9" ht="18.75" customHeight="1" x14ac:dyDescent="0.25">
      <c r="A155" s="241"/>
      <c r="B155" s="241"/>
      <c r="C155" s="241"/>
      <c r="D155" s="241"/>
      <c r="E155" s="241"/>
      <c r="F155" s="241"/>
      <c r="G155" s="241"/>
      <c r="H155" s="241"/>
      <c r="I155" s="241"/>
    </row>
    <row r="156" spans="1:9" ht="18.75" customHeight="1" x14ac:dyDescent="0.25">
      <c r="A156" s="241"/>
      <c r="B156" s="241"/>
      <c r="C156" s="241"/>
      <c r="D156" s="241"/>
      <c r="E156" s="241"/>
      <c r="F156" s="241"/>
      <c r="G156" s="241"/>
      <c r="H156" s="241"/>
      <c r="I156" s="241"/>
    </row>
    <row r="157" spans="1:9" ht="18.75" customHeight="1" x14ac:dyDescent="0.25">
      <c r="A157" s="241"/>
      <c r="B157" s="241"/>
      <c r="C157" s="241"/>
      <c r="D157" s="241"/>
      <c r="E157" s="241"/>
      <c r="F157" s="241"/>
      <c r="G157" s="241"/>
      <c r="H157" s="241"/>
      <c r="I157" s="241"/>
    </row>
    <row r="158" spans="1:9" ht="18.75" customHeight="1" x14ac:dyDescent="0.25">
      <c r="A158" s="241"/>
      <c r="B158" s="241"/>
      <c r="C158" s="241"/>
      <c r="D158" s="241"/>
      <c r="E158" s="241"/>
      <c r="F158" s="241"/>
      <c r="G158" s="241"/>
      <c r="H158" s="241"/>
      <c r="I158" s="241"/>
    </row>
    <row r="159" spans="1:9" ht="18.75" customHeight="1" x14ac:dyDescent="0.25">
      <c r="A159" s="241"/>
      <c r="B159" s="241"/>
      <c r="C159" s="241"/>
      <c r="D159" s="241"/>
      <c r="E159" s="241"/>
      <c r="F159" s="241"/>
      <c r="G159" s="241"/>
      <c r="H159" s="241"/>
      <c r="I159" s="241"/>
    </row>
    <row r="160" spans="1:9" ht="18.75" customHeight="1" x14ac:dyDescent="0.25">
      <c r="A160" s="241"/>
      <c r="B160" s="241"/>
      <c r="C160" s="241"/>
      <c r="D160" s="241"/>
      <c r="E160" s="241"/>
      <c r="F160" s="241"/>
      <c r="G160" s="241"/>
      <c r="H160" s="241"/>
      <c r="I160" s="241"/>
    </row>
    <row r="161" spans="1:9" ht="18.75" x14ac:dyDescent="0.3">
      <c r="A161" s="241"/>
      <c r="B161" s="241"/>
      <c r="C161" s="241"/>
      <c r="D161" s="241"/>
      <c r="E161" s="241"/>
      <c r="F161" s="241"/>
      <c r="G161" s="241"/>
      <c r="H161" s="243"/>
      <c r="I161" s="243"/>
    </row>
    <row r="162" spans="1:9" ht="18.75" x14ac:dyDescent="0.3">
      <c r="A162" s="241"/>
      <c r="B162" s="241"/>
      <c r="C162" s="246"/>
      <c r="D162" s="246"/>
      <c r="E162" s="246"/>
      <c r="F162" s="246"/>
      <c r="G162" s="246"/>
      <c r="H162" s="243"/>
      <c r="I162" s="243"/>
    </row>
    <row r="163" spans="1:9" x14ac:dyDescent="0.2">
      <c r="A163" s="250"/>
      <c r="B163" s="251"/>
      <c r="C163" s="252"/>
      <c r="D163" s="252"/>
      <c r="E163" s="252"/>
      <c r="F163" s="252"/>
      <c r="G163" s="252"/>
      <c r="H163" s="204"/>
    </row>
  </sheetData>
  <mergeCells count="16">
    <mergeCell ref="D30:E30"/>
    <mergeCell ref="D31:E31"/>
    <mergeCell ref="A107:O107"/>
    <mergeCell ref="C125:D125"/>
    <mergeCell ref="C131:D131"/>
    <mergeCell ref="A15:H15"/>
    <mergeCell ref="A16:H16"/>
    <mergeCell ref="A18:H18"/>
    <mergeCell ref="D28:E28"/>
    <mergeCell ref="D29:E29"/>
    <mergeCell ref="A13:H13"/>
    <mergeCell ref="A5:H5"/>
    <mergeCell ref="A7:H7"/>
    <mergeCell ref="A9:H9"/>
    <mergeCell ref="A10:H10"/>
    <mergeCell ref="A12:H12"/>
  </mergeCells>
  <pageMargins left="0.25" right="0.25" top="0.75" bottom="0.75" header="0.3" footer="0.3"/>
  <pageSetup paperSize="8" scale="3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6"/>
  <sheetViews>
    <sheetView view="pageBreakPreview" topLeftCell="A47" zoomScale="80" zoomScaleSheetLayoutView="80" workbookViewId="0">
      <selection activeCell="H54" sqref="H54"/>
    </sheetView>
  </sheetViews>
  <sheetFormatPr defaultColWidth="9.140625" defaultRowHeight="15" x14ac:dyDescent="0.25"/>
  <cols>
    <col min="2" max="2" width="37.7109375" customWidth="1"/>
    <col min="3" max="4" width="15.7109375" style="100" customWidth="1"/>
    <col min="5" max="6" width="15.7109375" hidden="1" customWidth="1"/>
    <col min="7" max="8" width="15.7109375" customWidth="1"/>
    <col min="9" max="10" width="18.28515625" customWidth="1"/>
    <col min="11" max="11" width="64.85546875" customWidth="1"/>
    <col min="12" max="12" width="32.28515625" customWidth="1"/>
  </cols>
  <sheetData>
    <row r="1" spans="1:12" ht="18.75" x14ac:dyDescent="0.25">
      <c r="A1" s="34"/>
      <c r="B1" s="34"/>
      <c r="C1" s="34"/>
      <c r="D1" s="34"/>
      <c r="E1" s="34"/>
      <c r="F1" s="34"/>
      <c r="G1" s="34"/>
      <c r="H1" s="34"/>
      <c r="I1" s="34"/>
      <c r="J1" s="34"/>
      <c r="K1" s="34"/>
      <c r="L1" s="24" t="s">
        <v>65</v>
      </c>
    </row>
    <row r="2" spans="1:12" ht="18.75" x14ac:dyDescent="0.3">
      <c r="A2" s="34"/>
      <c r="B2" s="34"/>
      <c r="C2" s="34"/>
      <c r="D2" s="34"/>
      <c r="E2" s="34"/>
      <c r="F2" s="34"/>
      <c r="G2" s="34"/>
      <c r="H2" s="34"/>
      <c r="I2" s="34"/>
      <c r="J2" s="34"/>
      <c r="K2" s="34"/>
      <c r="L2" s="12" t="s">
        <v>7</v>
      </c>
    </row>
    <row r="3" spans="1:12" ht="18.75" x14ac:dyDescent="0.3">
      <c r="A3" s="34"/>
      <c r="B3" s="34"/>
      <c r="C3" s="34"/>
      <c r="D3" s="34"/>
      <c r="E3" s="34"/>
      <c r="F3" s="34"/>
      <c r="G3" s="34"/>
      <c r="H3" s="34"/>
      <c r="I3" s="34"/>
      <c r="J3" s="34"/>
      <c r="K3" s="34"/>
      <c r="L3" s="12" t="s">
        <v>64</v>
      </c>
    </row>
    <row r="4" spans="1:12" ht="18.75" x14ac:dyDescent="0.3">
      <c r="A4" s="34"/>
      <c r="B4" s="34"/>
      <c r="C4" s="34"/>
      <c r="D4" s="34"/>
      <c r="E4" s="34"/>
      <c r="F4" s="34"/>
      <c r="G4" s="34"/>
      <c r="H4" s="34"/>
      <c r="I4" s="34"/>
      <c r="J4" s="34"/>
      <c r="K4" s="12"/>
      <c r="L4" s="34"/>
    </row>
    <row r="5" spans="1:12" ht="15.75" x14ac:dyDescent="0.25">
      <c r="A5" s="395" t="str">
        <f>'1. паспорт местоположение'!A5:C5</f>
        <v>Год раскрытия информации: 2024 год</v>
      </c>
      <c r="B5" s="395"/>
      <c r="C5" s="395"/>
      <c r="D5" s="395"/>
      <c r="E5" s="395"/>
      <c r="F5" s="395"/>
      <c r="G5" s="395"/>
      <c r="H5" s="395"/>
      <c r="I5" s="395"/>
      <c r="J5" s="395"/>
      <c r="K5" s="395"/>
      <c r="L5" s="395"/>
    </row>
    <row r="6" spans="1:12" ht="18.75" x14ac:dyDescent="0.3">
      <c r="A6" s="34"/>
      <c r="B6" s="34"/>
      <c r="C6" s="34"/>
      <c r="D6" s="34"/>
      <c r="E6" s="34"/>
      <c r="F6" s="34"/>
      <c r="G6" s="34"/>
      <c r="H6" s="34"/>
      <c r="I6" s="34"/>
      <c r="J6" s="34"/>
      <c r="K6" s="12"/>
      <c r="L6" s="34"/>
    </row>
    <row r="7" spans="1:12" ht="18.75" x14ac:dyDescent="0.25">
      <c r="A7" s="340" t="s">
        <v>6</v>
      </c>
      <c r="B7" s="340"/>
      <c r="C7" s="340"/>
      <c r="D7" s="340"/>
      <c r="E7" s="340"/>
      <c r="F7" s="340"/>
      <c r="G7" s="340"/>
      <c r="H7" s="340"/>
      <c r="I7" s="340"/>
      <c r="J7" s="340"/>
      <c r="K7" s="340"/>
      <c r="L7" s="340"/>
    </row>
    <row r="8" spans="1:12" ht="18.75" x14ac:dyDescent="0.25">
      <c r="A8" s="340"/>
      <c r="B8" s="340"/>
      <c r="C8" s="340"/>
      <c r="D8" s="340"/>
      <c r="E8" s="340"/>
      <c r="F8" s="340"/>
      <c r="G8" s="340"/>
      <c r="H8" s="340"/>
      <c r="I8" s="340"/>
      <c r="J8" s="340"/>
      <c r="K8" s="340"/>
      <c r="L8" s="340"/>
    </row>
    <row r="9" spans="1:12" ht="15.75" x14ac:dyDescent="0.25">
      <c r="A9" s="396" t="s">
        <v>463</v>
      </c>
      <c r="B9" s="396"/>
      <c r="C9" s="396"/>
      <c r="D9" s="396"/>
      <c r="E9" s="396"/>
      <c r="F9" s="396"/>
      <c r="G9" s="396"/>
      <c r="H9" s="396"/>
      <c r="I9" s="396"/>
      <c r="J9" s="396"/>
      <c r="K9" s="396"/>
      <c r="L9" s="396"/>
    </row>
    <row r="10" spans="1:12" ht="15.75" x14ac:dyDescent="0.25">
      <c r="A10" s="337" t="s">
        <v>5</v>
      </c>
      <c r="B10" s="337"/>
      <c r="C10" s="337"/>
      <c r="D10" s="337"/>
      <c r="E10" s="337"/>
      <c r="F10" s="337"/>
      <c r="G10" s="337"/>
      <c r="H10" s="337"/>
      <c r="I10" s="337"/>
      <c r="J10" s="337"/>
      <c r="K10" s="337"/>
      <c r="L10" s="337"/>
    </row>
    <row r="11" spans="1:12" ht="18.75" x14ac:dyDescent="0.25">
      <c r="A11" s="340"/>
      <c r="B11" s="340"/>
      <c r="C11" s="340"/>
      <c r="D11" s="340"/>
      <c r="E11" s="340"/>
      <c r="F11" s="340"/>
      <c r="G11" s="340"/>
      <c r="H11" s="340"/>
      <c r="I11" s="340"/>
      <c r="J11" s="340"/>
      <c r="K11" s="340"/>
      <c r="L11" s="340"/>
    </row>
    <row r="12" spans="1:12" ht="15.75" x14ac:dyDescent="0.25">
      <c r="A12" s="397" t="str">
        <f>'1. паспорт местоположение'!A12:C12</f>
        <v>O 24-30</v>
      </c>
      <c r="B12" s="397"/>
      <c r="C12" s="397"/>
      <c r="D12" s="397"/>
      <c r="E12" s="397"/>
      <c r="F12" s="397"/>
      <c r="G12" s="397"/>
      <c r="H12" s="397"/>
      <c r="I12" s="397"/>
      <c r="J12" s="397"/>
      <c r="K12" s="397"/>
      <c r="L12" s="397"/>
    </row>
    <row r="13" spans="1:12" ht="15.75" x14ac:dyDescent="0.25">
      <c r="A13" s="337" t="s">
        <v>4</v>
      </c>
      <c r="B13" s="337"/>
      <c r="C13" s="337"/>
      <c r="D13" s="337"/>
      <c r="E13" s="337"/>
      <c r="F13" s="337"/>
      <c r="G13" s="337"/>
      <c r="H13" s="337"/>
      <c r="I13" s="337"/>
      <c r="J13" s="337"/>
      <c r="K13" s="337"/>
      <c r="L13" s="337"/>
    </row>
    <row r="14" spans="1:12" ht="18.75" x14ac:dyDescent="0.25">
      <c r="A14" s="345"/>
      <c r="B14" s="345"/>
      <c r="C14" s="345"/>
      <c r="D14" s="345"/>
      <c r="E14" s="345"/>
      <c r="F14" s="345"/>
      <c r="G14" s="345"/>
      <c r="H14" s="345"/>
      <c r="I14" s="345"/>
      <c r="J14" s="345"/>
      <c r="K14" s="345"/>
      <c r="L14" s="345"/>
    </row>
    <row r="15" spans="1:12" ht="47.25" customHeight="1" x14ac:dyDescent="0.25">
      <c r="A15" s="397" t="str">
        <f>'1. паспорт местоположение'!A15:C15</f>
        <v xml:space="preserve">Создание единого диспетчерского пункта, модернизация ТП, РП в количестве 50 шт.  с установкой устройств телемеханики </v>
      </c>
      <c r="B15" s="397"/>
      <c r="C15" s="397"/>
      <c r="D15" s="397"/>
      <c r="E15" s="397"/>
      <c r="F15" s="397"/>
      <c r="G15" s="397"/>
      <c r="H15" s="397"/>
      <c r="I15" s="397"/>
      <c r="J15" s="397"/>
      <c r="K15" s="397"/>
      <c r="L15" s="397"/>
    </row>
    <row r="16" spans="1:12" ht="15.75" x14ac:dyDescent="0.25">
      <c r="A16" s="337" t="s">
        <v>3</v>
      </c>
      <c r="B16" s="337"/>
      <c r="C16" s="337"/>
      <c r="D16" s="337"/>
      <c r="E16" s="337"/>
      <c r="F16" s="337"/>
      <c r="G16" s="337"/>
      <c r="H16" s="337"/>
      <c r="I16" s="337"/>
      <c r="J16" s="337"/>
      <c r="K16" s="337"/>
      <c r="L16" s="337"/>
    </row>
    <row r="17" spans="1:12" ht="15.75" x14ac:dyDescent="0.25">
      <c r="A17" s="34"/>
      <c r="B17" s="34"/>
      <c r="C17" s="34"/>
      <c r="D17" s="34"/>
      <c r="E17" s="34"/>
      <c r="F17" s="34"/>
      <c r="G17" s="34"/>
      <c r="H17" s="34"/>
      <c r="I17" s="34"/>
      <c r="J17" s="34"/>
      <c r="K17" s="34"/>
      <c r="L17" s="96"/>
    </row>
    <row r="18" spans="1:12" ht="15.75" x14ac:dyDescent="0.25">
      <c r="A18" s="34"/>
      <c r="B18" s="34"/>
      <c r="C18" s="34"/>
      <c r="D18" s="34"/>
      <c r="E18" s="34"/>
      <c r="F18" s="34"/>
      <c r="G18" s="34"/>
      <c r="H18" s="34"/>
      <c r="I18" s="34"/>
      <c r="J18" s="34"/>
      <c r="K18" s="27"/>
      <c r="L18" s="34"/>
    </row>
    <row r="19" spans="1:12" ht="15.75" customHeight="1" x14ac:dyDescent="0.25">
      <c r="A19" s="387" t="s">
        <v>421</v>
      </c>
      <c r="B19" s="387"/>
      <c r="C19" s="387"/>
      <c r="D19" s="387"/>
      <c r="E19" s="387"/>
      <c r="F19" s="387"/>
      <c r="G19" s="387"/>
      <c r="H19" s="387"/>
      <c r="I19" s="387"/>
      <c r="J19" s="387"/>
      <c r="K19" s="387"/>
      <c r="L19" s="387"/>
    </row>
    <row r="20" spans="1:12" ht="15.75" x14ac:dyDescent="0.25">
      <c r="A20" s="99"/>
      <c r="F20" s="101"/>
    </row>
    <row r="21" spans="1:12" s="84" customFormat="1" ht="15.75" x14ac:dyDescent="0.25">
      <c r="A21" s="102"/>
      <c r="C21" s="103"/>
      <c r="D21" s="103"/>
      <c r="K21" s="104"/>
    </row>
    <row r="22" spans="1:12" s="84" customFormat="1" ht="15.75" hidden="1" x14ac:dyDescent="0.25">
      <c r="A22" s="102"/>
      <c r="B22" s="388" t="s">
        <v>470</v>
      </c>
      <c r="C22" s="389"/>
      <c r="D22" s="389"/>
      <c r="E22" s="389"/>
      <c r="F22" s="389"/>
      <c r="G22" s="389"/>
      <c r="H22" s="389"/>
      <c r="I22" s="389"/>
      <c r="K22" s="104"/>
    </row>
    <row r="23" spans="1:12" ht="21.75" customHeight="1" x14ac:dyDescent="0.25">
      <c r="A23" s="390" t="s">
        <v>217</v>
      </c>
      <c r="B23" s="390" t="s">
        <v>216</v>
      </c>
      <c r="C23" s="391" t="s">
        <v>353</v>
      </c>
      <c r="D23" s="391"/>
      <c r="E23" s="391"/>
      <c r="F23" s="391"/>
      <c r="G23" s="391"/>
      <c r="H23" s="391"/>
      <c r="I23" s="390" t="s">
        <v>215</v>
      </c>
      <c r="J23" s="392" t="s">
        <v>355</v>
      </c>
      <c r="K23" s="390" t="s">
        <v>214</v>
      </c>
      <c r="L23" s="385" t="s">
        <v>354</v>
      </c>
    </row>
    <row r="24" spans="1:12" ht="58.5" customHeight="1" x14ac:dyDescent="0.25">
      <c r="A24" s="390"/>
      <c r="B24" s="390"/>
      <c r="C24" s="386" t="s">
        <v>1</v>
      </c>
      <c r="D24" s="386"/>
      <c r="E24" s="386" t="s">
        <v>8</v>
      </c>
      <c r="F24" s="386"/>
      <c r="G24" s="386" t="s">
        <v>538</v>
      </c>
      <c r="H24" s="386"/>
      <c r="I24" s="390"/>
      <c r="J24" s="393"/>
      <c r="K24" s="390"/>
      <c r="L24" s="385"/>
    </row>
    <row r="25" spans="1:12" ht="31.5" x14ac:dyDescent="0.25">
      <c r="A25" s="390"/>
      <c r="B25" s="390"/>
      <c r="C25" s="106" t="s">
        <v>213</v>
      </c>
      <c r="D25" s="106" t="s">
        <v>212</v>
      </c>
      <c r="E25" s="106" t="s">
        <v>213</v>
      </c>
      <c r="F25" s="106" t="s">
        <v>212</v>
      </c>
      <c r="G25" s="106" t="s">
        <v>213</v>
      </c>
      <c r="H25" s="106" t="s">
        <v>212</v>
      </c>
      <c r="I25" s="390"/>
      <c r="J25" s="394"/>
      <c r="K25" s="390"/>
      <c r="L25" s="385"/>
    </row>
    <row r="26" spans="1:12" ht="15.75" x14ac:dyDescent="0.25">
      <c r="A26" s="107">
        <v>1</v>
      </c>
      <c r="B26" s="107">
        <v>2</v>
      </c>
      <c r="C26" s="106">
        <v>3</v>
      </c>
      <c r="D26" s="106">
        <v>4</v>
      </c>
      <c r="E26" s="106">
        <v>5</v>
      </c>
      <c r="F26" s="106">
        <v>6</v>
      </c>
      <c r="G26" s="106">
        <v>7</v>
      </c>
      <c r="H26" s="106">
        <v>8</v>
      </c>
      <c r="I26" s="106">
        <v>9</v>
      </c>
      <c r="J26" s="106">
        <v>10</v>
      </c>
      <c r="K26" s="106">
        <v>11</v>
      </c>
      <c r="L26" s="106">
        <v>12</v>
      </c>
    </row>
    <row r="27" spans="1:12" ht="15.75" x14ac:dyDescent="0.25">
      <c r="A27" s="106">
        <v>1</v>
      </c>
      <c r="B27" s="108" t="s">
        <v>211</v>
      </c>
      <c r="C27" s="275"/>
      <c r="D27" s="275"/>
      <c r="E27" s="109"/>
      <c r="F27" s="109"/>
      <c r="G27" s="275"/>
      <c r="H27" s="275"/>
      <c r="I27" s="109"/>
      <c r="J27" s="110"/>
      <c r="K27" s="111"/>
      <c r="L27" s="112"/>
    </row>
    <row r="28" spans="1:12" ht="15.75" x14ac:dyDescent="0.25">
      <c r="A28" s="106" t="s">
        <v>210</v>
      </c>
      <c r="B28" s="113" t="s">
        <v>360</v>
      </c>
      <c r="C28" s="294" t="s">
        <v>456</v>
      </c>
      <c r="D28" s="294" t="s">
        <v>456</v>
      </c>
      <c r="E28" s="294" t="s">
        <v>456</v>
      </c>
      <c r="F28" s="294" t="s">
        <v>456</v>
      </c>
      <c r="G28" s="294" t="s">
        <v>468</v>
      </c>
      <c r="H28" s="294" t="s">
        <v>468</v>
      </c>
      <c r="I28" s="288"/>
      <c r="J28" s="110"/>
      <c r="K28" s="111"/>
      <c r="L28" s="111"/>
    </row>
    <row r="29" spans="1:12" ht="31.5" x14ac:dyDescent="0.25">
      <c r="A29" s="106" t="s">
        <v>209</v>
      </c>
      <c r="B29" s="113" t="s">
        <v>362</v>
      </c>
      <c r="C29" s="294" t="s">
        <v>456</v>
      </c>
      <c r="D29" s="294" t="s">
        <v>456</v>
      </c>
      <c r="E29" s="294" t="s">
        <v>456</v>
      </c>
      <c r="F29" s="294" t="s">
        <v>456</v>
      </c>
      <c r="G29" s="294" t="s">
        <v>468</v>
      </c>
      <c r="H29" s="294" t="s">
        <v>468</v>
      </c>
      <c r="I29" s="288"/>
      <c r="J29" s="110"/>
      <c r="K29" s="111"/>
      <c r="L29" s="111"/>
    </row>
    <row r="30" spans="1:12" ht="63" x14ac:dyDescent="0.25">
      <c r="A30" s="106" t="s">
        <v>361</v>
      </c>
      <c r="B30" s="113" t="s">
        <v>366</v>
      </c>
      <c r="C30" s="294" t="s">
        <v>456</v>
      </c>
      <c r="D30" s="294" t="s">
        <v>456</v>
      </c>
      <c r="E30" s="294" t="s">
        <v>456</v>
      </c>
      <c r="F30" s="294" t="s">
        <v>456</v>
      </c>
      <c r="G30" s="294" t="s">
        <v>468</v>
      </c>
      <c r="H30" s="294" t="s">
        <v>468</v>
      </c>
      <c r="I30" s="288"/>
      <c r="J30" s="110"/>
      <c r="K30" s="111"/>
      <c r="L30" s="111"/>
    </row>
    <row r="31" spans="1:12" ht="31.5" x14ac:dyDescent="0.25">
      <c r="A31" s="106" t="s">
        <v>208</v>
      </c>
      <c r="B31" s="113" t="s">
        <v>365</v>
      </c>
      <c r="C31" s="294" t="s">
        <v>456</v>
      </c>
      <c r="D31" s="294" t="s">
        <v>456</v>
      </c>
      <c r="E31" s="294" t="s">
        <v>456</v>
      </c>
      <c r="F31" s="294" t="s">
        <v>456</v>
      </c>
      <c r="G31" s="294" t="s">
        <v>468</v>
      </c>
      <c r="H31" s="294" t="s">
        <v>468</v>
      </c>
      <c r="I31" s="288"/>
      <c r="J31" s="110"/>
      <c r="K31" s="111"/>
      <c r="L31" s="111"/>
    </row>
    <row r="32" spans="1:12" ht="31.5" x14ac:dyDescent="0.25">
      <c r="A32" s="106" t="s">
        <v>207</v>
      </c>
      <c r="B32" s="113" t="s">
        <v>367</v>
      </c>
      <c r="C32" s="294" t="s">
        <v>456</v>
      </c>
      <c r="D32" s="294" t="s">
        <v>456</v>
      </c>
      <c r="E32" s="294" t="s">
        <v>456</v>
      </c>
      <c r="F32" s="294" t="s">
        <v>456</v>
      </c>
      <c r="G32" s="294" t="s">
        <v>468</v>
      </c>
      <c r="H32" s="294" t="s">
        <v>468</v>
      </c>
      <c r="I32" s="288"/>
      <c r="J32" s="110"/>
      <c r="K32" s="111"/>
      <c r="L32" s="111"/>
    </row>
    <row r="33" spans="1:12" ht="31.5" x14ac:dyDescent="0.25">
      <c r="A33" s="106" t="s">
        <v>206</v>
      </c>
      <c r="B33" s="114" t="s">
        <v>363</v>
      </c>
      <c r="C33" s="294">
        <v>45671</v>
      </c>
      <c r="D33" s="294">
        <v>45761</v>
      </c>
      <c r="E33" s="294">
        <v>44300</v>
      </c>
      <c r="F33" s="294">
        <v>44300</v>
      </c>
      <c r="G33" s="294" t="s">
        <v>468</v>
      </c>
      <c r="H33" s="294" t="s">
        <v>468</v>
      </c>
      <c r="I33" s="288">
        <v>1</v>
      </c>
      <c r="J33" s="110"/>
      <c r="K33" s="111"/>
      <c r="L33" s="111"/>
    </row>
    <row r="34" spans="1:12" ht="31.5" x14ac:dyDescent="0.25">
      <c r="A34" s="106" t="s">
        <v>204</v>
      </c>
      <c r="B34" s="114" t="s">
        <v>368</v>
      </c>
      <c r="C34" s="294">
        <v>45869</v>
      </c>
      <c r="D34" s="294">
        <v>45869</v>
      </c>
      <c r="E34" s="294">
        <v>44497</v>
      </c>
      <c r="F34" s="294">
        <v>44497</v>
      </c>
      <c r="G34" s="294" t="s">
        <v>468</v>
      </c>
      <c r="H34" s="294" t="s">
        <v>468</v>
      </c>
      <c r="I34" s="288">
        <v>1</v>
      </c>
      <c r="J34" s="110"/>
      <c r="K34" s="111"/>
      <c r="L34" s="111"/>
    </row>
    <row r="35" spans="1:12" ht="47.25" x14ac:dyDescent="0.25">
      <c r="A35" s="106" t="s">
        <v>379</v>
      </c>
      <c r="B35" s="114" t="s">
        <v>296</v>
      </c>
      <c r="C35" s="294" t="s">
        <v>456</v>
      </c>
      <c r="D35" s="294" t="s">
        <v>456</v>
      </c>
      <c r="E35" s="294">
        <v>44497</v>
      </c>
      <c r="F35" s="294">
        <v>44497</v>
      </c>
      <c r="G35" s="294" t="s">
        <v>468</v>
      </c>
      <c r="H35" s="294" t="s">
        <v>468</v>
      </c>
      <c r="I35" s="288">
        <v>1</v>
      </c>
      <c r="J35" s="110"/>
      <c r="K35" s="111"/>
      <c r="L35" s="111"/>
    </row>
    <row r="36" spans="1:12" ht="75.75" customHeight="1" x14ac:dyDescent="0.25">
      <c r="A36" s="106" t="s">
        <v>380</v>
      </c>
      <c r="B36" s="114" t="s">
        <v>372</v>
      </c>
      <c r="C36" s="294" t="s">
        <v>456</v>
      </c>
      <c r="D36" s="294" t="s">
        <v>456</v>
      </c>
      <c r="E36" s="294" t="s">
        <v>456</v>
      </c>
      <c r="F36" s="294" t="s">
        <v>456</v>
      </c>
      <c r="G36" s="294" t="s">
        <v>468</v>
      </c>
      <c r="H36" s="294" t="s">
        <v>468</v>
      </c>
      <c r="I36" s="288"/>
      <c r="J36" s="115"/>
      <c r="K36" s="115"/>
      <c r="L36" s="111"/>
    </row>
    <row r="37" spans="1:12" ht="31.5" x14ac:dyDescent="0.25">
      <c r="A37" s="106" t="s">
        <v>381</v>
      </c>
      <c r="B37" s="114" t="s">
        <v>205</v>
      </c>
      <c r="C37" s="294">
        <v>45869</v>
      </c>
      <c r="D37" s="294">
        <v>45869</v>
      </c>
      <c r="E37" s="294">
        <v>44558</v>
      </c>
      <c r="F37" s="294">
        <v>44558</v>
      </c>
      <c r="G37" s="294" t="s">
        <v>468</v>
      </c>
      <c r="H37" s="294" t="s">
        <v>468</v>
      </c>
      <c r="I37" s="288">
        <v>1</v>
      </c>
      <c r="J37" s="115"/>
      <c r="K37" s="115"/>
      <c r="L37" s="111"/>
    </row>
    <row r="38" spans="1:12" ht="31.5" x14ac:dyDescent="0.25">
      <c r="A38" s="106" t="s">
        <v>382</v>
      </c>
      <c r="B38" s="114" t="s">
        <v>364</v>
      </c>
      <c r="C38" s="294" t="s">
        <v>456</v>
      </c>
      <c r="D38" s="294" t="s">
        <v>456</v>
      </c>
      <c r="E38" s="294" t="s">
        <v>456</v>
      </c>
      <c r="F38" s="294" t="s">
        <v>456</v>
      </c>
      <c r="G38" s="294" t="s">
        <v>468</v>
      </c>
      <c r="H38" s="294" t="s">
        <v>468</v>
      </c>
      <c r="I38" s="288"/>
      <c r="J38" s="116"/>
      <c r="K38" s="111"/>
      <c r="L38" s="111"/>
    </row>
    <row r="39" spans="1:12" ht="15.75" x14ac:dyDescent="0.25">
      <c r="A39" s="106" t="s">
        <v>383</v>
      </c>
      <c r="B39" s="114" t="s">
        <v>203</v>
      </c>
      <c r="C39" s="294" t="s">
        <v>456</v>
      </c>
      <c r="D39" s="294" t="s">
        <v>456</v>
      </c>
      <c r="E39" s="294">
        <v>44293</v>
      </c>
      <c r="F39" s="294">
        <v>44524</v>
      </c>
      <c r="G39" s="294" t="s">
        <v>468</v>
      </c>
      <c r="H39" s="294" t="s">
        <v>468</v>
      </c>
      <c r="I39" s="288">
        <v>1</v>
      </c>
      <c r="J39" s="116"/>
      <c r="K39" s="111"/>
      <c r="L39" s="111"/>
    </row>
    <row r="40" spans="1:12" ht="15.75" x14ac:dyDescent="0.25">
      <c r="A40" s="106" t="s">
        <v>384</v>
      </c>
      <c r="B40" s="108" t="s">
        <v>202</v>
      </c>
      <c r="C40" s="294"/>
      <c r="D40" s="294"/>
      <c r="E40" s="294"/>
      <c r="F40" s="294"/>
      <c r="G40" s="294" t="s">
        <v>468</v>
      </c>
      <c r="H40" s="294" t="s">
        <v>468</v>
      </c>
      <c r="I40" s="288"/>
      <c r="J40" s="111"/>
      <c r="K40" s="111"/>
      <c r="L40" s="111"/>
    </row>
    <row r="41" spans="1:12" ht="63" x14ac:dyDescent="0.25">
      <c r="A41" s="106">
        <v>2</v>
      </c>
      <c r="B41" s="114" t="s">
        <v>369</v>
      </c>
      <c r="C41" s="294">
        <v>45868</v>
      </c>
      <c r="D41" s="294">
        <v>45868</v>
      </c>
      <c r="E41" s="294">
        <v>44797</v>
      </c>
      <c r="F41" s="294">
        <v>44797</v>
      </c>
      <c r="G41" s="294" t="s">
        <v>468</v>
      </c>
      <c r="H41" s="294" t="s">
        <v>468</v>
      </c>
      <c r="I41" s="288">
        <v>1</v>
      </c>
      <c r="J41" s="111"/>
      <c r="K41" s="111"/>
      <c r="L41" s="111"/>
    </row>
    <row r="42" spans="1:12" ht="38.25" customHeight="1" x14ac:dyDescent="0.25">
      <c r="A42" s="106" t="s">
        <v>201</v>
      </c>
      <c r="B42" s="114" t="s">
        <v>371</v>
      </c>
      <c r="C42" s="294">
        <v>45889</v>
      </c>
      <c r="D42" s="294">
        <v>45991</v>
      </c>
      <c r="E42" s="294">
        <v>44805</v>
      </c>
      <c r="F42" s="294"/>
      <c r="G42" s="294" t="s">
        <v>468</v>
      </c>
      <c r="H42" s="294" t="s">
        <v>468</v>
      </c>
      <c r="I42" s="288">
        <v>1</v>
      </c>
      <c r="J42" s="111"/>
      <c r="K42" s="111"/>
      <c r="L42" s="111"/>
    </row>
    <row r="43" spans="1:12" ht="47.25" x14ac:dyDescent="0.25">
      <c r="A43" s="106" t="s">
        <v>200</v>
      </c>
      <c r="B43" s="108" t="s">
        <v>452</v>
      </c>
      <c r="C43" s="294"/>
      <c r="D43" s="294"/>
      <c r="E43" s="294"/>
      <c r="F43" s="294"/>
      <c r="G43" s="294" t="s">
        <v>468</v>
      </c>
      <c r="H43" s="294" t="s">
        <v>468</v>
      </c>
      <c r="I43" s="288"/>
      <c r="J43" s="111"/>
      <c r="K43" s="111"/>
      <c r="L43" s="111"/>
    </row>
    <row r="44" spans="1:12" ht="31.5" x14ac:dyDescent="0.25">
      <c r="A44" s="106">
        <v>3</v>
      </c>
      <c r="B44" s="114" t="s">
        <v>370</v>
      </c>
      <c r="C44" s="294" t="s">
        <v>456</v>
      </c>
      <c r="D44" s="294" t="s">
        <v>456</v>
      </c>
      <c r="E44" s="294">
        <v>44797</v>
      </c>
      <c r="F44" s="294"/>
      <c r="G44" s="294" t="s">
        <v>468</v>
      </c>
      <c r="H44" s="294" t="s">
        <v>468</v>
      </c>
      <c r="I44" s="288">
        <v>1</v>
      </c>
      <c r="J44" s="111"/>
      <c r="K44" s="111"/>
      <c r="L44" s="111"/>
    </row>
    <row r="45" spans="1:12" ht="30" customHeight="1" x14ac:dyDescent="0.25">
      <c r="A45" s="106" t="s">
        <v>199</v>
      </c>
      <c r="B45" s="114" t="s">
        <v>197</v>
      </c>
      <c r="C45" s="294">
        <v>45889</v>
      </c>
      <c r="D45" s="294">
        <v>45991</v>
      </c>
      <c r="E45" s="294">
        <v>44818</v>
      </c>
      <c r="F45" s="294"/>
      <c r="G45" s="294" t="s">
        <v>468</v>
      </c>
      <c r="H45" s="294" t="s">
        <v>468</v>
      </c>
      <c r="I45" s="288">
        <v>1</v>
      </c>
      <c r="J45" s="111"/>
      <c r="K45" s="111"/>
      <c r="L45" s="111"/>
    </row>
    <row r="46" spans="1:12" ht="29.25" customHeight="1" x14ac:dyDescent="0.25">
      <c r="A46" s="106" t="s">
        <v>198</v>
      </c>
      <c r="B46" s="114" t="s">
        <v>195</v>
      </c>
      <c r="C46" s="294">
        <f>D45</f>
        <v>45991</v>
      </c>
      <c r="D46" s="294">
        <v>47421</v>
      </c>
      <c r="E46" s="294">
        <v>44833</v>
      </c>
      <c r="F46" s="294"/>
      <c r="G46" s="294" t="s">
        <v>468</v>
      </c>
      <c r="H46" s="294" t="s">
        <v>468</v>
      </c>
      <c r="I46" s="289"/>
      <c r="J46" s="111"/>
      <c r="K46" s="111"/>
      <c r="L46" s="111"/>
    </row>
    <row r="47" spans="1:12" ht="78.75" x14ac:dyDescent="0.25">
      <c r="A47" s="106" t="s">
        <v>196</v>
      </c>
      <c r="B47" s="114" t="s">
        <v>375</v>
      </c>
      <c r="C47" s="294" t="s">
        <v>456</v>
      </c>
      <c r="D47" s="294" t="s">
        <v>456</v>
      </c>
      <c r="E47" s="294"/>
      <c r="F47" s="294"/>
      <c r="G47" s="294" t="s">
        <v>468</v>
      </c>
      <c r="H47" s="294" t="s">
        <v>468</v>
      </c>
      <c r="I47" s="289"/>
      <c r="J47" s="111"/>
      <c r="K47" s="111"/>
      <c r="L47" s="111"/>
    </row>
    <row r="48" spans="1:12" ht="157.5" x14ac:dyDescent="0.25">
      <c r="A48" s="106" t="s">
        <v>194</v>
      </c>
      <c r="B48" s="114" t="s">
        <v>373</v>
      </c>
      <c r="C48" s="294" t="s">
        <v>456</v>
      </c>
      <c r="D48" s="294" t="s">
        <v>456</v>
      </c>
      <c r="E48" s="294"/>
      <c r="F48" s="294"/>
      <c r="G48" s="294" t="s">
        <v>468</v>
      </c>
      <c r="H48" s="294" t="s">
        <v>468</v>
      </c>
      <c r="I48" s="289"/>
      <c r="J48" s="111"/>
      <c r="K48" s="111"/>
      <c r="L48" s="111"/>
    </row>
    <row r="49" spans="1:12" ht="27" customHeight="1" x14ac:dyDescent="0.25">
      <c r="A49" s="106" t="s">
        <v>192</v>
      </c>
      <c r="B49" s="114" t="s">
        <v>193</v>
      </c>
      <c r="C49" s="294">
        <v>45991</v>
      </c>
      <c r="D49" s="294">
        <v>47421</v>
      </c>
      <c r="E49" s="294"/>
      <c r="F49" s="294"/>
      <c r="G49" s="294" t="s">
        <v>468</v>
      </c>
      <c r="H49" s="294" t="s">
        <v>468</v>
      </c>
      <c r="I49" s="289"/>
      <c r="J49" s="111"/>
      <c r="K49" s="111"/>
      <c r="L49" s="111"/>
    </row>
    <row r="50" spans="1:12" ht="31.5" x14ac:dyDescent="0.25">
      <c r="A50" s="106" t="s">
        <v>385</v>
      </c>
      <c r="B50" s="108" t="s">
        <v>191</v>
      </c>
      <c r="C50" s="294"/>
      <c r="D50" s="294"/>
      <c r="E50" s="294"/>
      <c r="F50" s="294"/>
      <c r="G50" s="294" t="s">
        <v>468</v>
      </c>
      <c r="H50" s="294" t="s">
        <v>468</v>
      </c>
      <c r="I50" s="288"/>
      <c r="J50" s="111"/>
      <c r="K50" s="111"/>
      <c r="L50" s="111"/>
    </row>
    <row r="51" spans="1:12" ht="31.5" x14ac:dyDescent="0.25">
      <c r="A51" s="106">
        <v>4</v>
      </c>
      <c r="B51" s="114" t="s">
        <v>189</v>
      </c>
      <c r="C51" s="294">
        <v>45991</v>
      </c>
      <c r="D51" s="294">
        <v>47421</v>
      </c>
      <c r="E51" s="294"/>
      <c r="F51" s="294"/>
      <c r="G51" s="294" t="s">
        <v>468</v>
      </c>
      <c r="H51" s="294" t="s">
        <v>468</v>
      </c>
      <c r="I51" s="289"/>
      <c r="J51" s="111"/>
      <c r="K51" s="111"/>
      <c r="L51" s="111"/>
    </row>
    <row r="52" spans="1:12" ht="78.75" x14ac:dyDescent="0.25">
      <c r="A52" s="106" t="s">
        <v>190</v>
      </c>
      <c r="B52" s="114" t="s">
        <v>374</v>
      </c>
      <c r="C52" s="294">
        <v>45991</v>
      </c>
      <c r="D52" s="294">
        <v>47421</v>
      </c>
      <c r="E52" s="294"/>
      <c r="F52" s="294"/>
      <c r="G52" s="294" t="s">
        <v>468</v>
      </c>
      <c r="H52" s="294" t="s">
        <v>468</v>
      </c>
      <c r="I52" s="289"/>
      <c r="J52" s="111"/>
      <c r="K52" s="111"/>
      <c r="L52" s="111"/>
    </row>
    <row r="53" spans="1:12" ht="63" x14ac:dyDescent="0.25">
      <c r="A53" s="106" t="s">
        <v>188</v>
      </c>
      <c r="B53" s="114" t="s">
        <v>376</v>
      </c>
      <c r="C53" s="294" t="s">
        <v>456</v>
      </c>
      <c r="D53" s="294" t="s">
        <v>456</v>
      </c>
      <c r="E53" s="294"/>
      <c r="F53" s="294"/>
      <c r="G53" s="294" t="s">
        <v>468</v>
      </c>
      <c r="H53" s="294" t="s">
        <v>468</v>
      </c>
      <c r="I53" s="289"/>
      <c r="J53" s="111"/>
      <c r="K53" s="111"/>
      <c r="L53" s="111"/>
    </row>
    <row r="54" spans="1:12" ht="63" x14ac:dyDescent="0.25">
      <c r="A54" s="106" t="s">
        <v>186</v>
      </c>
      <c r="B54" s="114" t="s">
        <v>187</v>
      </c>
      <c r="C54" s="294" t="s">
        <v>456</v>
      </c>
      <c r="D54" s="294" t="s">
        <v>456</v>
      </c>
      <c r="E54" s="294"/>
      <c r="F54" s="294"/>
      <c r="G54" s="294" t="s">
        <v>468</v>
      </c>
      <c r="H54" s="294" t="s">
        <v>468</v>
      </c>
      <c r="I54" s="288"/>
      <c r="J54" s="111"/>
      <c r="K54" s="111"/>
      <c r="L54" s="111"/>
    </row>
    <row r="55" spans="1:12" ht="31.5" x14ac:dyDescent="0.25">
      <c r="A55" s="106" t="s">
        <v>184</v>
      </c>
      <c r="B55" s="67" t="s">
        <v>377</v>
      </c>
      <c r="C55" s="294">
        <v>45991</v>
      </c>
      <c r="D55" s="294">
        <v>47421</v>
      </c>
      <c r="E55" s="294"/>
      <c r="F55" s="294"/>
      <c r="G55" s="294" t="s">
        <v>468</v>
      </c>
      <c r="H55" s="294" t="s">
        <v>468</v>
      </c>
      <c r="I55" s="289"/>
      <c r="J55" s="111"/>
      <c r="K55" s="111"/>
      <c r="L55" s="111"/>
    </row>
    <row r="56" spans="1:12" ht="31.5" x14ac:dyDescent="0.25">
      <c r="A56" s="106" t="s">
        <v>378</v>
      </c>
      <c r="B56" s="114" t="s">
        <v>185</v>
      </c>
      <c r="C56" s="294" t="s">
        <v>456</v>
      </c>
      <c r="D56" s="294" t="s">
        <v>456</v>
      </c>
      <c r="E56" s="294"/>
      <c r="F56" s="294"/>
      <c r="G56" s="294" t="s">
        <v>468</v>
      </c>
      <c r="H56" s="294" t="s">
        <v>468</v>
      </c>
      <c r="I56" s="289"/>
      <c r="J56" s="111"/>
      <c r="K56" s="111"/>
      <c r="L56" s="111"/>
    </row>
  </sheetData>
  <mergeCells count="23">
    <mergeCell ref="A13:L13"/>
    <mergeCell ref="A8:L8"/>
    <mergeCell ref="A11:L11"/>
    <mergeCell ref="A15:L15"/>
    <mergeCell ref="A16:L16"/>
    <mergeCell ref="A5:L5"/>
    <mergeCell ref="A7:L7"/>
    <mergeCell ref="A9:L9"/>
    <mergeCell ref="A10:L10"/>
    <mergeCell ref="A12:L12"/>
    <mergeCell ref="L23:L25"/>
    <mergeCell ref="C24:D24"/>
    <mergeCell ref="E24:F24"/>
    <mergeCell ref="G24:H24"/>
    <mergeCell ref="A14:L14"/>
    <mergeCell ref="A19:L19"/>
    <mergeCell ref="B22:I22"/>
    <mergeCell ref="A23:A25"/>
    <mergeCell ref="B23:B25"/>
    <mergeCell ref="C23:H23"/>
    <mergeCell ref="I23:I25"/>
    <mergeCell ref="J23:J25"/>
    <mergeCell ref="K23:K25"/>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2021-12-08T14:13:45Z</cp:lastPrinted>
  <dcterms:created xsi:type="dcterms:W3CDTF">2015-08-16T15:31:05Z</dcterms:created>
  <dcterms:modified xsi:type="dcterms:W3CDTF">2024-09-16T19:47:27Z</dcterms:modified>
</cp:coreProperties>
</file>