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0206B48-4FC8-4800-9225-8F443CF355D0}"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29" l="1"/>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F23" i="29"/>
  <c r="C50" i="29"/>
  <c r="C57" i="29" s="1"/>
  <c r="U32" i="29" l="1"/>
  <c r="Y34" i="29" l="1"/>
  <c r="Y33" i="29"/>
  <c r="M32" i="29"/>
  <c r="M30" i="29" s="1"/>
  <c r="M24" i="29" s="1"/>
  <c r="M27" i="29" s="1"/>
  <c r="Y36" i="29"/>
  <c r="Y37" i="29"/>
  <c r="Y38" i="29"/>
  <c r="Y39" i="29"/>
  <c r="Y40" i="29"/>
  <c r="Y41" i="29"/>
  <c r="Y42" i="29"/>
  <c r="Y43" i="29"/>
  <c r="Y44" i="29"/>
  <c r="Y45" i="29"/>
  <c r="Y46" i="29"/>
  <c r="Y47" i="29"/>
  <c r="Y48" i="29"/>
  <c r="Y49" i="29"/>
  <c r="Y50" i="29"/>
  <c r="Y51" i="29"/>
  <c r="Y53" i="29"/>
  <c r="Y54" i="29"/>
  <c r="Y55" i="29"/>
  <c r="Y56" i="29"/>
  <c r="Y57" i="29"/>
  <c r="Y58" i="29"/>
  <c r="Y59" i="29"/>
  <c r="Y60" i="29"/>
  <c r="Y61" i="29"/>
  <c r="Y62" i="29"/>
  <c r="Y63" i="29"/>
  <c r="Y64" i="29"/>
  <c r="Y35" i="29"/>
  <c r="M26" i="29"/>
  <c r="M25" i="29"/>
  <c r="U30" i="29"/>
  <c r="Q30" i="29"/>
  <c r="Q24" i="29" s="1"/>
  <c r="Q27" i="29" s="1"/>
  <c r="B22" i="26"/>
  <c r="U24" i="29" l="1"/>
  <c r="U27" i="29" s="1"/>
  <c r="D81" i="35"/>
  <c r="Y32" i="29"/>
  <c r="Y30" i="29" s="1"/>
  <c r="Y24" i="29" s="1"/>
  <c r="F81" i="35" s="1"/>
  <c r="C81" i="35"/>
  <c r="C30" i="29"/>
  <c r="C24" i="29" s="1"/>
  <c r="C50" i="7" s="1"/>
  <c r="E81" i="35" l="1"/>
  <c r="Y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7" i="26"/>
  <c r="B34" i="26" s="1"/>
  <c r="AC42" i="29"/>
  <c r="AC43" i="29"/>
  <c r="AC47" i="29"/>
  <c r="AC50" i="29"/>
  <c r="AC57" i="29"/>
  <c r="E25" i="29"/>
  <c r="E26" i="29"/>
  <c r="E28" i="29"/>
  <c r="E29"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24" i="29"/>
  <c r="AC32" i="29"/>
  <c r="C51" i="7"/>
  <c r="I25" i="29"/>
  <c r="AC25" i="29" s="1"/>
  <c r="I26" i="29"/>
  <c r="AC26" i="29" s="1"/>
  <c r="I28" i="29"/>
  <c r="AC28" i="29" s="1"/>
  <c r="I29" i="29"/>
  <c r="AC29" i="29" s="1"/>
  <c r="I31" i="29"/>
  <c r="AC33" i="29"/>
  <c r="AC34" i="29"/>
  <c r="I35" i="29"/>
  <c r="AC35" i="29" s="1"/>
  <c r="I36" i="29"/>
  <c r="AC36" i="29" s="1"/>
  <c r="I37" i="29"/>
  <c r="AC37" i="29" s="1"/>
  <c r="I38" i="29"/>
  <c r="AC38" i="29" s="1"/>
  <c r="I39" i="29"/>
  <c r="AC39" i="29" s="1"/>
  <c r="I40" i="29"/>
  <c r="AC40" i="29" s="1"/>
  <c r="I41" i="29"/>
  <c r="AC41" i="29" s="1"/>
  <c r="I43" i="29"/>
  <c r="I44" i="29"/>
  <c r="AC44" i="29" s="1"/>
  <c r="I45" i="29"/>
  <c r="AC45" i="29" s="1"/>
  <c r="I46" i="29"/>
  <c r="AC46" i="29" s="1"/>
  <c r="I47" i="29"/>
  <c r="I48" i="29"/>
  <c r="AC48" i="29" s="1"/>
  <c r="I49" i="29"/>
  <c r="AC49" i="29" s="1"/>
  <c r="I51" i="29"/>
  <c r="AC51" i="29" s="1"/>
  <c r="I53" i="29"/>
  <c r="AC53" i="29" s="1"/>
  <c r="I54" i="29"/>
  <c r="AC54" i="29" s="1"/>
  <c r="I55" i="29"/>
  <c r="AC55" i="29" s="1"/>
  <c r="I56" i="29"/>
  <c r="AC56" i="29" s="1"/>
  <c r="I58" i="29"/>
  <c r="AC58" i="29" s="1"/>
  <c r="I59" i="29"/>
  <c r="AC59" i="29" s="1"/>
  <c r="I60" i="29"/>
  <c r="AC60" i="29" s="1"/>
  <c r="I61" i="29"/>
  <c r="AC61" i="29" s="1"/>
  <c r="I62" i="29"/>
  <c r="AC62" i="29" s="1"/>
  <c r="I63" i="29"/>
  <c r="AC63" i="29" s="1"/>
  <c r="I64" i="29"/>
  <c r="AC64" i="29" s="1"/>
  <c r="C27" i="29"/>
  <c r="AB23" i="29"/>
  <c r="AC23" i="29" s="1"/>
  <c r="AD23" i="29" s="1"/>
  <c r="AC31" i="29" l="1"/>
  <c r="I30" i="29"/>
  <c r="AC30" i="29" s="1"/>
  <c r="E27" i="29"/>
  <c r="C52" i="29"/>
  <c r="Y52" i="29" s="1"/>
  <c r="E30" i="29"/>
  <c r="B25" i="35"/>
  <c r="G67" i="35" s="1"/>
  <c r="G76" i="35" s="1"/>
  <c r="A15" i="35"/>
  <c r="I24" i="29" l="1"/>
  <c r="B81" i="35" s="1"/>
  <c r="AC52" i="29"/>
  <c r="E52" i="29"/>
  <c r="AQ81" i="35" l="1"/>
  <c r="I27" i="29"/>
  <c r="AC27" i="29" s="1"/>
  <c r="AC24" i="29"/>
  <c r="B47" i="35"/>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E60" i="35"/>
  <c r="F74" i="35"/>
  <c r="H108" i="35"/>
  <c r="G74" i="35"/>
  <c r="G52" i="35"/>
  <c r="G47" i="35"/>
  <c r="G61" i="35" s="1"/>
  <c r="G60" i="35" s="1"/>
  <c r="I141" i="35"/>
  <c r="E109" i="35" l="1"/>
  <c r="D108" i="35"/>
  <c r="K137" i="35"/>
  <c r="B49" i="35" s="1"/>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F68" i="35" s="1"/>
  <c r="F75" i="35" s="1"/>
  <c r="L74" i="35"/>
  <c r="M58" i="35"/>
  <c r="L52" i="35"/>
  <c r="L47" i="35"/>
  <c r="N109" i="35"/>
  <c r="M108" i="35"/>
  <c r="N140" i="35"/>
  <c r="P137" i="35" l="1"/>
  <c r="G49" i="35" s="1"/>
  <c r="G50" i="35" s="1"/>
  <c r="G59" i="35" s="1"/>
  <c r="G80" i="35" s="1"/>
  <c r="F80" i="35"/>
  <c r="O109" i="35"/>
  <c r="N108" i="35"/>
  <c r="O140" i="35"/>
  <c r="N141" i="35"/>
  <c r="E73" i="35" s="1"/>
  <c r="E85" i="35" s="1"/>
  <c r="M74" i="35"/>
  <c r="N58" i="35"/>
  <c r="M47" i="35"/>
  <c r="M52" i="35"/>
  <c r="Q137" i="35" l="1"/>
  <c r="H49" i="35" s="1"/>
  <c r="D50" i="35" s="1"/>
  <c r="D59" i="35" s="1"/>
  <c r="G66" i="35"/>
  <c r="O108" i="35"/>
  <c r="P109" i="35"/>
  <c r="N52" i="35"/>
  <c r="O58" i="35"/>
  <c r="N74" i="35"/>
  <c r="N47" i="35"/>
  <c r="P140" i="35"/>
  <c r="P141" i="35" s="1"/>
  <c r="G73" i="35" s="1"/>
  <c r="G85" i="35" s="1"/>
  <c r="G99" i="35" s="1"/>
  <c r="O141" i="35"/>
  <c r="F73" i="35" s="1"/>
  <c r="F85" i="35" s="1"/>
  <c r="F99" i="35" s="1"/>
  <c r="H50" i="35" l="1"/>
  <c r="H59" i="35" s="1"/>
  <c r="H80" i="35" s="1"/>
  <c r="R137" i="35"/>
  <c r="I49" i="35" s="1"/>
  <c r="I50" i="35" s="1"/>
  <c r="I59" i="35" s="1"/>
  <c r="I80" i="35" s="1"/>
  <c r="D80" i="35"/>
  <c r="D66" i="35"/>
  <c r="E80" i="35"/>
  <c r="O74" i="35"/>
  <c r="O52" i="35"/>
  <c r="P58" i="35"/>
  <c r="O47" i="35"/>
  <c r="Q140" i="35"/>
  <c r="Q141" i="35" s="1"/>
  <c r="H73" i="35" s="1"/>
  <c r="H85" i="35" s="1"/>
  <c r="H99" i="35" s="1"/>
  <c r="P108" i="35"/>
  <c r="Q109" i="35"/>
  <c r="S137"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L49" i="35" s="1"/>
  <c r="Q74" i="35"/>
  <c r="R58" i="35"/>
  <c r="Q47" i="35"/>
  <c r="Q52" i="35"/>
  <c r="S109" i="35"/>
  <c r="R108" i="35"/>
  <c r="S140" i="35"/>
  <c r="L50" i="35" l="1"/>
  <c r="L59" i="35" s="1"/>
  <c r="L80" i="35" s="1"/>
  <c r="V137" i="35"/>
  <c r="M49" i="35" s="1"/>
  <c r="T140" i="35"/>
  <c r="T109" i="35"/>
  <c r="S108" i="35"/>
  <c r="S141" i="35"/>
  <c r="J73" i="35" s="1"/>
  <c r="J85" i="35" s="1"/>
  <c r="J99" i="35" s="1"/>
  <c r="R74" i="35"/>
  <c r="S58" i="35"/>
  <c r="R52" i="35"/>
  <c r="R47" i="35"/>
  <c r="M50" i="35" l="1"/>
  <c r="M59" i="35" s="1"/>
  <c r="M80" i="35" s="1"/>
  <c r="W137" i="35"/>
  <c r="N49" i="35" s="1"/>
  <c r="T108" i="35"/>
  <c r="U109" i="35"/>
  <c r="U140" i="35"/>
  <c r="U141" i="35" s="1"/>
  <c r="L73" i="35" s="1"/>
  <c r="L85" i="35" s="1"/>
  <c r="L99" i="35" s="1"/>
  <c r="T58" i="35"/>
  <c r="S74" i="35"/>
  <c r="S52" i="35"/>
  <c r="S47" i="35"/>
  <c r="T141" i="35"/>
  <c r="K73" i="35" s="1"/>
  <c r="K85" i="35" s="1"/>
  <c r="K99" i="35" s="1"/>
  <c r="N50" i="35" l="1"/>
  <c r="N59" i="35" s="1"/>
  <c r="N80" i="35" s="1"/>
  <c r="X137" i="35"/>
  <c r="O49" i="35" s="1"/>
  <c r="T74" i="35"/>
  <c r="U58" i="35"/>
  <c r="T52" i="35"/>
  <c r="T47" i="35"/>
  <c r="V109" i="35"/>
  <c r="U108" i="35"/>
  <c r="V140" i="35"/>
  <c r="O50" i="35" l="1"/>
  <c r="O59" i="35" s="1"/>
  <c r="O80" i="35" s="1"/>
  <c r="Y137" i="35"/>
  <c r="P49" i="35" s="1"/>
  <c r="W140" i="35"/>
  <c r="V141" i="35"/>
  <c r="M73" i="35" s="1"/>
  <c r="M85" i="35" s="1"/>
  <c r="M99" i="35" s="1"/>
  <c r="W109" i="35"/>
  <c r="V108" i="35"/>
  <c r="U74" i="35"/>
  <c r="V58" i="35"/>
  <c r="U47" i="35"/>
  <c r="U52" i="35"/>
  <c r="P50" i="35" l="1"/>
  <c r="P59" i="35" s="1"/>
  <c r="P80" i="35" s="1"/>
  <c r="Z137" i="35"/>
  <c r="Q49" i="35" s="1"/>
  <c r="X140" i="35"/>
  <c r="X141" i="35"/>
  <c r="O73" i="35" s="1"/>
  <c r="O85" i="35" s="1"/>
  <c r="O99" i="35" s="1"/>
  <c r="X109" i="35"/>
  <c r="W108" i="35"/>
  <c r="V74" i="35"/>
  <c r="V52" i="35"/>
  <c r="W58" i="35"/>
  <c r="V47" i="35"/>
  <c r="W141" i="35"/>
  <c r="N73" i="35" s="1"/>
  <c r="N85" i="35" s="1"/>
  <c r="N99" i="35" s="1"/>
  <c r="Q50" i="35" l="1"/>
  <c r="Q59" i="35" s="1"/>
  <c r="Q80" i="35" s="1"/>
  <c r="AA137" i="35"/>
  <c r="R49" i="35" s="1"/>
  <c r="W74" i="35"/>
  <c r="X58" i="35"/>
  <c r="W52" i="35"/>
  <c r="W47" i="35"/>
  <c r="Y140" i="35"/>
  <c r="Y141" i="35" s="1"/>
  <c r="P73" i="35" s="1"/>
  <c r="P85" i="35" s="1"/>
  <c r="P99" i="35" s="1"/>
  <c r="Y109" i="35"/>
  <c r="X108" i="35"/>
  <c r="R50" i="35" l="1"/>
  <c r="R59" i="35" s="1"/>
  <c r="R80" i="35" s="1"/>
  <c r="AB137" i="35"/>
  <c r="S49" i="35" s="1"/>
  <c r="X74" i="35"/>
  <c r="Y58" i="35"/>
  <c r="X52" i="35"/>
  <c r="X47" i="35"/>
  <c r="Z109" i="35"/>
  <c r="Y108" i="35"/>
  <c r="Z140" i="35"/>
  <c r="S50" i="35" l="1"/>
  <c r="S59" i="35" s="1"/>
  <c r="S80" i="35" s="1"/>
  <c r="AC137" i="35"/>
  <c r="T49" i="35" s="1"/>
  <c r="AA140" i="35"/>
  <c r="AA109" i="35"/>
  <c r="Z108" i="35"/>
  <c r="Z141" i="35"/>
  <c r="Q73" i="35" s="1"/>
  <c r="Q85" i="35" s="1"/>
  <c r="Q99" i="35" s="1"/>
  <c r="Y74" i="35"/>
  <c r="Z58" i="35"/>
  <c r="Y47" i="35"/>
  <c r="Y52" i="35"/>
  <c r="T50" i="35" l="1"/>
  <c r="T59" i="35" s="1"/>
  <c r="T80" i="35" s="1"/>
  <c r="AD137" i="35"/>
  <c r="U49" i="35" s="1"/>
  <c r="AB109" i="35"/>
  <c r="AA108" i="35"/>
  <c r="AB140" i="35"/>
  <c r="AA141" i="35"/>
  <c r="R73" i="35" s="1"/>
  <c r="R85" i="35" s="1"/>
  <c r="R99" i="35" s="1"/>
  <c r="Z74" i="35"/>
  <c r="Z52" i="35"/>
  <c r="AA58" i="35"/>
  <c r="Z47" i="35"/>
  <c r="U50" i="35" l="1"/>
  <c r="U59" i="35" s="1"/>
  <c r="U80" i="35" s="1"/>
  <c r="AE137" i="35"/>
  <c r="V49" i="35" s="1"/>
  <c r="AC140" i="35"/>
  <c r="AC141" i="35" s="1"/>
  <c r="T73" i="35" s="1"/>
  <c r="T85" i="35" s="1"/>
  <c r="T99" i="35" s="1"/>
  <c r="AC109" i="35"/>
  <c r="AB108" i="35"/>
  <c r="AA74" i="35"/>
  <c r="AB58" i="35"/>
  <c r="AA52" i="35"/>
  <c r="AA47" i="35"/>
  <c r="AB141" i="35"/>
  <c r="S73" i="35" s="1"/>
  <c r="S85" i="35" s="1"/>
  <c r="S99" i="35" s="1"/>
  <c r="V50" i="35" l="1"/>
  <c r="V59" i="35" s="1"/>
  <c r="V80" i="35" s="1"/>
  <c r="AF137" i="35"/>
  <c r="W49" i="35" s="1"/>
  <c r="AB74" i="35"/>
  <c r="AC58" i="35"/>
  <c r="AB52" i="35"/>
  <c r="AB47" i="35"/>
  <c r="AD140" i="35"/>
  <c r="AD141" i="35" s="1"/>
  <c r="U73" i="35" s="1"/>
  <c r="U85" i="35" s="1"/>
  <c r="U99" i="35" s="1"/>
  <c r="AD109" i="35"/>
  <c r="AC108" i="35"/>
  <c r="W50" i="35" l="1"/>
  <c r="W59" i="35" s="1"/>
  <c r="W80" i="35" s="1"/>
  <c r="AG137" i="35"/>
  <c r="X49" i="35" s="1"/>
  <c r="AE109" i="35"/>
  <c r="AD108" i="35"/>
  <c r="AE140" i="35"/>
  <c r="AC74" i="35"/>
  <c r="AD58" i="35"/>
  <c r="AC47" i="35"/>
  <c r="AC52" i="35"/>
  <c r="X50" i="35" l="1"/>
  <c r="X59" i="35" s="1"/>
  <c r="X80" i="35" s="1"/>
  <c r="AH137" i="35"/>
  <c r="Y49" i="35" s="1"/>
  <c r="AF140" i="35"/>
  <c r="AE108" i="35"/>
  <c r="AF109" i="35"/>
  <c r="AE141" i="35"/>
  <c r="V73" i="35" s="1"/>
  <c r="V85" i="35" s="1"/>
  <c r="V99" i="35" s="1"/>
  <c r="AE58" i="35"/>
  <c r="AD74" i="35"/>
  <c r="AD52" i="35"/>
  <c r="AD47" i="35"/>
  <c r="Y50" i="35" l="1"/>
  <c r="Y59" i="35" s="1"/>
  <c r="Y80" i="35" s="1"/>
  <c r="AI137" i="35"/>
  <c r="Z49" i="35" s="1"/>
  <c r="AF108" i="35"/>
  <c r="AG109" i="35"/>
  <c r="AG140" i="35"/>
  <c r="AG141" i="35" s="1"/>
  <c r="X73" i="35" s="1"/>
  <c r="X85" i="35" s="1"/>
  <c r="X99" i="35" s="1"/>
  <c r="AF58" i="35"/>
  <c r="AE74" i="35"/>
  <c r="AE52" i="35"/>
  <c r="AE47" i="35"/>
  <c r="AF141" i="35"/>
  <c r="W73" i="35" s="1"/>
  <c r="W85" i="35" s="1"/>
  <c r="W99" i="35" s="1"/>
  <c r="Z50" i="35" l="1"/>
  <c r="Z59" i="35" s="1"/>
  <c r="Z80" i="35" s="1"/>
  <c r="AJ137" i="35"/>
  <c r="AA49" i="35" s="1"/>
  <c r="AF74" i="35"/>
  <c r="AF52" i="35"/>
  <c r="AG58" i="35"/>
  <c r="AF47" i="35"/>
  <c r="AH109" i="35"/>
  <c r="AG108" i="35"/>
  <c r="AH140" i="35"/>
  <c r="AA50" i="35" l="1"/>
  <c r="AA59" i="35" s="1"/>
  <c r="AA80" i="35" s="1"/>
  <c r="AK137" i="35"/>
  <c r="AB49" i="35" s="1"/>
  <c r="AH108" i="35"/>
  <c r="AI109" i="35"/>
  <c r="AI140" i="35"/>
  <c r="AI141" i="35" s="1"/>
  <c r="Z73" i="35" s="1"/>
  <c r="Z85" i="35" s="1"/>
  <c r="Z99" i="35" s="1"/>
  <c r="AH141" i="35"/>
  <c r="Y73" i="35" s="1"/>
  <c r="Y85" i="35" s="1"/>
  <c r="Y99" i="35" s="1"/>
  <c r="AG74" i="35"/>
  <c r="AH58" i="35"/>
  <c r="AG47" i="35"/>
  <c r="AG52" i="35"/>
  <c r="AB50" i="35" l="1"/>
  <c r="AB59" i="35" s="1"/>
  <c r="AB80" i="35" s="1"/>
  <c r="AL137" i="35"/>
  <c r="AC49" i="35" s="1"/>
  <c r="AH74" i="35"/>
  <c r="AI58" i="35"/>
  <c r="AH52" i="35"/>
  <c r="AH47" i="35"/>
  <c r="AJ140" i="35"/>
  <c r="AJ141" i="35" s="1"/>
  <c r="AA73" i="35" s="1"/>
  <c r="AA85" i="35" s="1"/>
  <c r="AA99" i="35" s="1"/>
  <c r="AJ109" i="35"/>
  <c r="AI108" i="35"/>
  <c r="AC50" i="35" l="1"/>
  <c r="AC59" i="35" s="1"/>
  <c r="AC80" i="35" s="1"/>
  <c r="AM137" i="35"/>
  <c r="AD49" i="35" s="1"/>
  <c r="AJ108" i="35"/>
  <c r="AK109" i="35"/>
  <c r="AK140" i="35"/>
  <c r="AJ58" i="35"/>
  <c r="AI74" i="35"/>
  <c r="AI52" i="35"/>
  <c r="AI47" i="35"/>
  <c r="AD50" i="35" l="1"/>
  <c r="AD59" i="35" s="1"/>
  <c r="AD80" i="35" s="1"/>
  <c r="AN137" i="35"/>
  <c r="AE49" i="35" s="1"/>
  <c r="AL140" i="35"/>
  <c r="AJ74" i="35"/>
  <c r="AJ52" i="35"/>
  <c r="AJ47" i="35"/>
  <c r="AK58" i="35"/>
  <c r="AL109" i="35"/>
  <c r="AK108" i="35"/>
  <c r="AK141" i="35"/>
  <c r="AB73" i="35" s="1"/>
  <c r="AB85" i="35" s="1"/>
  <c r="AB99" i="35" s="1"/>
  <c r="AE50" i="35" l="1"/>
  <c r="AE59" i="35" s="1"/>
  <c r="AE80" i="35" s="1"/>
  <c r="AO137" i="35"/>
  <c r="AF49" i="35" s="1"/>
  <c r="AM140" i="35"/>
  <c r="AM141" i="35" s="1"/>
  <c r="AD73" i="35" s="1"/>
  <c r="AD85" i="35" s="1"/>
  <c r="AD99" i="35" s="1"/>
  <c r="AL108" i="35"/>
  <c r="AM109" i="35"/>
  <c r="AL141" i="35"/>
  <c r="AC73" i="35" s="1"/>
  <c r="AC85" i="35" s="1"/>
  <c r="AC99" i="35" s="1"/>
  <c r="AK74" i="35"/>
  <c r="AL58" i="35"/>
  <c r="AK47" i="35"/>
  <c r="AK52" i="35"/>
  <c r="AF50" i="35" l="1"/>
  <c r="AF59" i="35" s="1"/>
  <c r="AF80" i="35" s="1"/>
  <c r="AP137" i="35"/>
  <c r="AG49" i="35" s="1"/>
  <c r="AL74" i="35"/>
  <c r="AM58" i="35"/>
  <c r="AL52" i="35"/>
  <c r="AL47" i="35"/>
  <c r="AM108" i="35"/>
  <c r="AN109" i="35"/>
  <c r="AN140" i="35"/>
  <c r="AN141" i="35" s="1"/>
  <c r="AE73" i="35" s="1"/>
  <c r="AE85" i="35" s="1"/>
  <c r="AE99" i="35" s="1"/>
  <c r="AG50" i="35" l="1"/>
  <c r="AG59" i="35" s="1"/>
  <c r="AG80" i="35" s="1"/>
  <c r="AQ137" i="35"/>
  <c r="AH49" i="35" s="1"/>
  <c r="AM74" i="35"/>
  <c r="AN58" i="35"/>
  <c r="AM52" i="35"/>
  <c r="AM47" i="35"/>
  <c r="AO109" i="35"/>
  <c r="AN108" i="35"/>
  <c r="AO140" i="35"/>
  <c r="AO141" i="35" s="1"/>
  <c r="AF73" i="35" s="1"/>
  <c r="AF85" i="35" s="1"/>
  <c r="AF99" i="35" s="1"/>
  <c r="AH50" i="35" l="1"/>
  <c r="AH59" i="35" s="1"/>
  <c r="AH80" i="35" s="1"/>
  <c r="AR137" i="35"/>
  <c r="AI49" i="35" s="1"/>
  <c r="AP140" i="35"/>
  <c r="AP141" i="35" s="1"/>
  <c r="AG73" i="35" s="1"/>
  <c r="AG85" i="35" s="1"/>
  <c r="AG99" i="35" s="1"/>
  <c r="AP109" i="35"/>
  <c r="AP108" i="35" s="1"/>
  <c r="AO108" i="35"/>
  <c r="AN74" i="35"/>
  <c r="AO58" i="35"/>
  <c r="AN52" i="35"/>
  <c r="AN47" i="35"/>
  <c r="AI50" i="35" l="1"/>
  <c r="AI59" i="35" s="1"/>
  <c r="AI80" i="35" s="1"/>
  <c r="AS137" i="35"/>
  <c r="AO74" i="35"/>
  <c r="AP58" i="35"/>
  <c r="AO47" i="35"/>
  <c r="AO52" i="35"/>
  <c r="AQ140" i="35"/>
  <c r="AJ49" i="35" l="1"/>
  <c r="AJ50" i="35" s="1"/>
  <c r="AJ59" i="35" s="1"/>
  <c r="AJ80" i="35" s="1"/>
  <c r="AT137" i="35"/>
  <c r="AR140" i="35"/>
  <c r="AR141" i="35" s="1"/>
  <c r="AI73" i="35" s="1"/>
  <c r="AI85" i="35" s="1"/>
  <c r="AI99" i="35" s="1"/>
  <c r="AQ141" i="35"/>
  <c r="AH73" i="35" s="1"/>
  <c r="AH85" i="35" s="1"/>
  <c r="AH99" i="35" s="1"/>
  <c r="AP74" i="35"/>
  <c r="AP52" i="35"/>
  <c r="AP47" i="35"/>
  <c r="AK49" i="35" l="1"/>
  <c r="AK50" i="35" s="1"/>
  <c r="AK59" i="35" s="1"/>
  <c r="AK80" i="35" s="1"/>
  <c r="AU137" i="35"/>
  <c r="AL49" i="35" s="1"/>
  <c r="AS140" i="35"/>
  <c r="AS141" i="35" s="1"/>
  <c r="AJ73" i="35" l="1"/>
  <c r="AJ85" i="35" s="1"/>
  <c r="AJ99" i="35" s="1"/>
  <c r="AV137" i="35"/>
  <c r="AM49" i="35" s="1"/>
  <c r="AL50" i="35"/>
  <c r="AL59" i="35" s="1"/>
  <c r="AL80" i="35" s="1"/>
  <c r="AT140" i="35"/>
  <c r="AT141" i="35" s="1"/>
  <c r="AW137" i="35" l="1"/>
  <c r="AN49" i="35" s="1"/>
  <c r="AM50" i="35"/>
  <c r="AM59" i="35" s="1"/>
  <c r="AM80" i="35" s="1"/>
  <c r="AP85" i="35"/>
  <c r="AP99" i="35" s="1"/>
  <c r="AK73" i="35"/>
  <c r="AK85" i="35" s="1"/>
  <c r="AK99" i="35" s="1"/>
  <c r="AU140" i="35"/>
  <c r="AX137" i="35" l="1"/>
  <c r="AO49" i="35" s="1"/>
  <c r="AN50" i="35"/>
  <c r="AN59" i="35" s="1"/>
  <c r="AN80" i="35" s="1"/>
  <c r="AV140" i="35"/>
  <c r="AV141" i="35" s="1"/>
  <c r="AM73" i="35" s="1"/>
  <c r="AM85" i="35" s="1"/>
  <c r="AM99" i="35" s="1"/>
  <c r="AU141" i="35"/>
  <c r="AL73" i="35" s="1"/>
  <c r="AL85" i="35" s="1"/>
  <c r="AL99" i="35" s="1"/>
  <c r="AY137" i="35" l="1"/>
  <c r="AO50" i="35"/>
  <c r="AO59" i="35" s="1"/>
  <c r="AO80" i="35" s="1"/>
  <c r="AW140" i="35"/>
  <c r="AW141" i="35" s="1"/>
  <c r="AN73" i="35" s="1"/>
  <c r="AN85" i="35" s="1"/>
  <c r="AN99" i="35" s="1"/>
  <c r="AP50" i="35" l="1"/>
  <c r="AP59" i="35" s="1"/>
  <c r="AP80" i="35" s="1"/>
  <c r="AP49" i="35"/>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C53" i="35" s="1"/>
  <c r="B56" i="35" l="1"/>
  <c r="B69" i="35" s="1"/>
  <c r="B77" i="35" s="1"/>
  <c r="D76" i="35"/>
  <c r="D68" i="35"/>
  <c r="B75" i="35"/>
  <c r="C55" i="35" l="1"/>
  <c r="C56" i="35" s="1"/>
  <c r="C69" i="35" s="1"/>
  <c r="B82" i="35"/>
  <c r="B70" i="35"/>
  <c r="B71" i="35" s="1"/>
  <c r="D75" i="35"/>
  <c r="E76" i="35"/>
  <c r="E68" i="35"/>
  <c r="C77" i="35" l="1"/>
  <c r="C70" i="35"/>
  <c r="B78" i="35"/>
  <c r="D53" i="35"/>
  <c r="C82" i="35"/>
  <c r="E75" i="35"/>
  <c r="B72" i="35"/>
  <c r="F76" i="35"/>
  <c r="H67" i="35" l="1"/>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G70" i="35" s="1"/>
  <c r="G71" i="35" s="1"/>
  <c r="F78" i="35"/>
  <c r="N75" i="35" l="1"/>
  <c r="I53" i="35"/>
  <c r="P67" i="35"/>
  <c r="O76" i="35"/>
  <c r="O68" i="35"/>
  <c r="G77" i="35"/>
  <c r="G72" i="35"/>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A9" i="26"/>
  <c r="B121" i="26" s="1"/>
  <c r="A5" i="26"/>
  <c r="B21" i="26" l="1"/>
  <c r="B23" i="26"/>
  <c r="N77" i="35"/>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l="1"/>
  <c r="C79" i="35" l="1"/>
  <c r="B83" i="35"/>
  <c r="B84" i="35" l="1"/>
  <c r="B89" i="35" s="1"/>
  <c r="B88" i="35"/>
  <c r="B86" i="35"/>
  <c r="C83" i="35"/>
  <c r="C86" i="35" s="1"/>
  <c r="E79" i="35"/>
  <c r="F79" i="35" s="1"/>
  <c r="F83" i="35" l="1"/>
  <c r="F86" i="35" s="1"/>
  <c r="G79" i="35"/>
  <c r="G83" i="35" s="1"/>
  <c r="G86" i="35" s="1"/>
  <c r="C88" i="35"/>
  <c r="D88" i="35"/>
  <c r="C84" i="35"/>
  <c r="C89" i="35" s="1"/>
  <c r="E83" i="35"/>
  <c r="G84" i="35" s="1"/>
  <c r="D87" i="35"/>
  <c r="B87" i="35"/>
  <c r="B90" i="35" s="1"/>
  <c r="C87" i="35"/>
  <c r="D84" i="35"/>
  <c r="E84" i="35" l="1"/>
  <c r="D89" i="35"/>
  <c r="E88" i="35"/>
  <c r="H79" i="35"/>
  <c r="H83" i="35" s="1"/>
  <c r="H86" i="35" s="1"/>
  <c r="F88" i="35"/>
  <c r="H84" i="35"/>
  <c r="H89" i="35" s="1"/>
  <c r="C90" i="35"/>
  <c r="E86" i="35"/>
  <c r="H88" i="35"/>
  <c r="F84" i="35"/>
  <c r="F89" i="35" s="1"/>
  <c r="G88" i="35"/>
  <c r="I79" i="35"/>
  <c r="J79" i="35" s="1"/>
  <c r="D90" i="35"/>
  <c r="E89" i="35"/>
  <c r="G89" i="35"/>
  <c r="J83" i="35" l="1"/>
  <c r="J86" i="35" s="1"/>
  <c r="K79" i="35"/>
  <c r="K83" i="35" s="1"/>
  <c r="K86" i="35" s="1"/>
  <c r="I83" i="35"/>
  <c r="E87" i="35"/>
  <c r="E90" i="35" s="1"/>
  <c r="H87" i="35"/>
  <c r="G87" i="35"/>
  <c r="F87" i="35"/>
  <c r="G90" i="35" l="1"/>
  <c r="F90" i="35"/>
  <c r="H90" i="35"/>
  <c r="L79" i="35"/>
  <c r="I86" i="35"/>
  <c r="J88" i="35"/>
  <c r="K84" i="35"/>
  <c r="I88" i="35"/>
  <c r="K88" i="35"/>
  <c r="I84" i="35"/>
  <c r="I89" i="35" s="1"/>
  <c r="J84" i="35"/>
  <c r="M79" i="35"/>
  <c r="J89" i="35" l="1"/>
  <c r="L83" i="35"/>
  <c r="M83" i="35"/>
  <c r="M86" i="35" s="1"/>
  <c r="N79" i="35"/>
  <c r="K87" i="35"/>
  <c r="I87" i="35"/>
  <c r="I90" i="35" s="1"/>
  <c r="J87" i="35"/>
  <c r="K89" i="35"/>
  <c r="J90" i="35" l="1"/>
  <c r="N83" i="35"/>
  <c r="N86" i="35" s="1"/>
  <c r="O79" i="35"/>
  <c r="K90" i="35"/>
  <c r="L86" i="35"/>
  <c r="N88" i="35"/>
  <c r="L88" i="35"/>
  <c r="B105" i="35" s="1"/>
  <c r="M88" i="35"/>
  <c r="M84" i="35"/>
  <c r="L84" i="35"/>
  <c r="L89" i="35" s="1"/>
  <c r="G28" i="35" s="1"/>
  <c r="C105" i="35" s="1"/>
  <c r="M89" i="35" l="1"/>
  <c r="N84" i="35"/>
  <c r="N89" i="35" s="1"/>
  <c r="M87" i="35"/>
  <c r="L87" i="35"/>
  <c r="N87" i="35"/>
  <c r="O83" i="35"/>
  <c r="P79" i="35"/>
  <c r="N90" i="35" l="1"/>
  <c r="G30" i="35"/>
  <c r="A105" i="35" s="1"/>
  <c r="L90" i="35"/>
  <c r="G29" i="35" s="1"/>
  <c r="D105" i="35" s="1"/>
  <c r="O86" i="35"/>
  <c r="O88" i="35"/>
  <c r="O84" i="35"/>
  <c r="O89" i="35" s="1"/>
  <c r="M90" i="35"/>
  <c r="P83" i="35"/>
  <c r="P84" i="35" s="1"/>
  <c r="Q79" i="35"/>
  <c r="P89" i="35" l="1"/>
  <c r="Q83" i="35"/>
  <c r="R79" i="35"/>
  <c r="P86" i="35"/>
  <c r="P87" i="35" s="1"/>
  <c r="P88" i="35"/>
  <c r="O87" i="35"/>
  <c r="O90" i="35" s="1"/>
  <c r="P90" i="35" l="1"/>
  <c r="R83" i="35"/>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U83" i="35" l="1"/>
  <c r="V79" i="35"/>
  <c r="T86" i="35"/>
  <c r="T87" i="35" s="1"/>
  <c r="T90" i="35" s="1"/>
  <c r="T84" i="35"/>
  <c r="T89" i="35" s="1"/>
  <c r="T88" i="35"/>
  <c r="V83" i="35" l="1"/>
  <c r="W79" i="35"/>
  <c r="U86" i="35"/>
  <c r="U87" i="35" s="1"/>
  <c r="U90" i="35" s="1"/>
  <c r="U84" i="35"/>
  <c r="U89" i="35" s="1"/>
  <c r="U88" i="35"/>
  <c r="W83" i="35" l="1"/>
  <c r="X79" i="35"/>
  <c r="V86" i="35"/>
  <c r="V87" i="35" s="1"/>
  <c r="V90" i="35" s="1"/>
  <c r="V84" i="35"/>
  <c r="V89" i="35" s="1"/>
  <c r="V88" i="35"/>
  <c r="X83" i="35" l="1"/>
  <c r="Y79" i="35"/>
  <c r="W86" i="35"/>
  <c r="W87" i="35" s="1"/>
  <c r="W90" i="35" s="1"/>
  <c r="W84" i="35"/>
  <c r="W89" i="35" s="1"/>
  <c r="W88" i="35"/>
  <c r="Y83" i="35" l="1"/>
  <c r="Z79" i="35"/>
  <c r="X86" i="35"/>
  <c r="X87" i="35" s="1"/>
  <c r="X90" i="35" s="1"/>
  <c r="X84" i="35"/>
  <c r="X89" i="35" s="1"/>
  <c r="X88" i="35"/>
  <c r="Z83" i="35" l="1"/>
  <c r="AA79" i="35"/>
  <c r="Y86" i="35"/>
  <c r="Y87" i="35" s="1"/>
  <c r="Y90" i="35" s="1"/>
  <c r="Y88" i="35"/>
  <c r="Y84" i="35"/>
  <c r="Y89" i="35" s="1"/>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4" i="35"/>
  <c r="AC89" i="35" s="1"/>
  <c r="AC88" i="35"/>
  <c r="AE83" i="35" l="1"/>
  <c r="AF79" i="35"/>
  <c r="AD86" i="35"/>
  <c r="AD87" i="35" s="1"/>
  <c r="AD90" i="35" s="1"/>
  <c r="AD84" i="35"/>
  <c r="AD89" i="35" s="1"/>
  <c r="AD88" i="35"/>
  <c r="AF83" i="35" l="1"/>
  <c r="AG79" i="35"/>
  <c r="AE86" i="35"/>
  <c r="AE87" i="35" s="1"/>
  <c r="AE90" i="35" s="1"/>
  <c r="AE88" i="35"/>
  <c r="AE84" i="35"/>
  <c r="AE89" i="35" s="1"/>
  <c r="AG83" i="35" l="1"/>
  <c r="AH79" i="35"/>
  <c r="AF86" i="35"/>
  <c r="AF87" i="35" s="1"/>
  <c r="AF90" i="35" s="1"/>
  <c r="AF84" i="35"/>
  <c r="AF89" i="35" s="1"/>
  <c r="AF88" i="35"/>
  <c r="AH83" i="35" l="1"/>
  <c r="AI79" i="35"/>
  <c r="AG86" i="35"/>
  <c r="AG87" i="35" s="1"/>
  <c r="AG90" i="35" s="1"/>
  <c r="AG84" i="35"/>
  <c r="AG89" i="35" s="1"/>
  <c r="AG88" i="35"/>
  <c r="AI83" i="35" l="1"/>
  <c r="AJ79" i="35"/>
  <c r="AH86" i="35"/>
  <c r="AH87" i="35" s="1"/>
  <c r="AH90" i="35" s="1"/>
  <c r="AH84" i="35"/>
  <c r="AH89" i="35" s="1"/>
  <c r="AH88" i="35"/>
  <c r="AJ83" i="35" l="1"/>
  <c r="AK79" i="35"/>
  <c r="AI86" i="35"/>
  <c r="AI87" i="35" s="1"/>
  <c r="AI90" i="35" s="1"/>
  <c r="AI84" i="35"/>
  <c r="AI89" i="35" s="1"/>
  <c r="AI88" i="35"/>
  <c r="AK83" i="35" l="1"/>
  <c r="AL79" i="35"/>
  <c r="AJ86" i="35"/>
  <c r="AJ87" i="35" s="1"/>
  <c r="AJ90" i="35" s="1"/>
  <c r="AJ88" i="35"/>
  <c r="AJ84" i="35"/>
  <c r="AJ89" i="35" s="1"/>
  <c r="AL83" i="35" l="1"/>
  <c r="AM79" i="35"/>
  <c r="AK86" i="35"/>
  <c r="AK87" i="35" s="1"/>
  <c r="AK90" i="35" s="1"/>
  <c r="AK88" i="35"/>
  <c r="AK84" i="35"/>
  <c r="AK89" i="35" s="1"/>
  <c r="AM83" i="35" l="1"/>
  <c r="AN79" i="35"/>
  <c r="AL86" i="35"/>
  <c r="AL87" i="35" s="1"/>
  <c r="AL90" i="35" s="1"/>
  <c r="AL84" i="35"/>
  <c r="AL89" i="35" s="1"/>
  <c r="AL88"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7" i="35" l="1"/>
  <c r="AP90" i="35" s="1"/>
  <c r="AP89" i="35"/>
  <c r="A101" i="35" l="1"/>
  <c r="B102" i="35" s="1"/>
</calcChain>
</file>

<file path=xl/sharedStrings.xml><?xml version="1.0" encoding="utf-8"?>
<sst xmlns="http://schemas.openxmlformats.org/spreadsheetml/2006/main" count="1725" uniqueCount="631">
  <si>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</si>
  <si>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</si>
  <si>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</si>
  <si>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</si>
  <si>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</si>
  <si>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</si>
  <si>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</si>
  <si>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</si>
  <si>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</si>
  <si>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</si>
  <si>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</si>
  <si>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</si>
  <si>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</si>
  <si>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</si>
  <si>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</si>
  <si>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</si>
  <si>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</si>
  <si>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</si>
  <si>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</si>
  <si>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</si>
  <si>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</si>
  <si>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</si>
  <si>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</si>
  <si>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</si>
  <si>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</si>
  <si>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</si>
  <si>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</si>
  <si>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</si>
  <si>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</si>
  <si>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</si>
  <si>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</si>
  <si>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</si>
  <si>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</si>
  <si>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</si>
  <si>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</si>
  <si>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</si>
  <si>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</si>
  <si>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</si>
  <si>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</si>
  <si>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</si>
  <si>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</si>
  <si>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</si>
  <si>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</si>
  <si>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</si>
  <si>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</si>
  <si>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</si>
  <si>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</si>
  <si>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</si>
  <si>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</si>
  <si>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</si>
  <si>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</si>
  <si>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</si>
  <si>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</si>
  <si>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</si>
  <si>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</si>
  <si>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</si>
  <si>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</si>
  <si>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</si>
  <si>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</si>
  <si>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</si>
  <si>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</si>
  <si>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</si>
  <si>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</si>
  <si>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</si>
  <si>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</si>
  <si>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</si>
  <si>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</si>
  <si>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</si>
  <si>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</si>
  <si>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</si>
  <si>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</si>
  <si>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</si>
  <si>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</si>
  <si>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</si>
  <si>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</si>
  <si>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</si>
  <si>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</si>
  <si>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</si>
  <si>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</si>
  <si>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</si>
  <si>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</si>
  <si>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</si>
  <si>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</si>
  <si>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</si>
  <si>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</si>
  <si>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</si>
  <si>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</si>
  <si>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</si>
  <si>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</si>
  <si>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</si>
  <si>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</si>
  <si>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</si>
  <si>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</si>
  <si>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</si>
  <si>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</si>
  <si>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</si>
  <si>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</si>
  <si>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</si>
  <si>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</si>
  <si>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</si>
  <si>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</si>
  <si>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</si>
  <si>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</si>
  <si>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</si>
  <si>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</si>
  <si>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</si>
  <si>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</si>
  <si>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</si>
  <si>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</si>
  <si>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</si>
  <si>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</si>
  <si>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</si>
  <si>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</si>
  <si>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</si>
  <si>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</si>
  <si>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</si>
  <si>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</si>
  <si>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</si>
  <si>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</si>
  <si>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</si>
  <si>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</si>
  <si>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</si>
  <si>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</si>
  <si>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</si>
  <si>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</si>
  <si>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</si>
  <si>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</si>
  <si>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</si>
  <si>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</si>
  <si>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</si>
  <si>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</si>
  <si>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</si>
  <si>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</si>
  <si>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</si>
  <si>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</si>
  <si>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</si>
  <si>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</si>
  <si>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</si>
  <si>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</si>
  <si>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</si>
  <si>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</si>
  <si>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</si>
  <si>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</si>
  <si>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</si>
  <si>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</si>
  <si>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</si>
  <si>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</si>
  <si>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</si>
  <si>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</si>
  <si>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</si>
  <si>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</si>
  <si>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</si>
  <si>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</si>
  <si>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</si>
  <si>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</si>
  <si>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</si>
  <si>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</si>
  <si>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</si>
  <si>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</si>
  <si>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</si>
  <si>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</si>
  <si>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</si>
  <si>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</si>
  <si>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</si>
  <si>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</si>
  <si>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</si>
  <si>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</si>
  <si>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</si>
  <si>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</si>
  <si>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</si>
  <si>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</si>
  <si>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</si>
  <si>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</si>
  <si>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</si>
  <si>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</si>
  <si>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</si>
  <si>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</si>
  <si>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</si>
  <si>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</si>
  <si>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</si>
  <si>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</si>
  <si>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</si>
  <si>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</si>
  <si>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</si>
  <si>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</si>
  <si>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</si>
  <si>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</si>
  <si>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</si>
  <si>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</si>
  <si>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</si>
  <si>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</si>
  <si>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</si>
  <si>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</si>
  <si>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</si>
  <si>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</si>
  <si>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</si>
  <si>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</si>
  <si>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</si>
  <si>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</si>
  <si>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</si>
  <si>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</si>
  <si>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</si>
  <si>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</si>
  <si>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</si>
  <si>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</si>
  <si>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</si>
  <si>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</si>
  <si>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</si>
  <si>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</si>
  <si>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</si>
  <si>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</si>
  <si>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</si>
  <si>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</si>
  <si>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</si>
  <si>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</si>
  <si>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</si>
  <si>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</si>
  <si>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</si>
  <si>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</si>
  <si>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</si>
  <si>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</si>
  <si>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</si>
  <si>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</si>
  <si>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</si>
  <si>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</si>
  <si>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</si>
  <si>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</si>
  <si>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</si>
  <si>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</si>
  <si>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</si>
  <si>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</si>
  <si>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</si>
  <si>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</si>
  <si>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</si>
  <si>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</si>
  <si>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</si>
  <si>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</si>
  <si>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</si>
  <si>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</si>
  <si>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</si>
  <si>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</si>
  <si>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</si>
  <si>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</si>
  <si>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</si>
  <si>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</si>
  <si>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</si>
  <si>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</si>
  <si>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</si>
  <si>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</si>
  <si>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</si>
  <si>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</si>
  <si>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</si>
  <si>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</si>
  <si>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</si>
  <si>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</si>
  <si>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</si>
  <si>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</si>
  <si>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</si>
  <si>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</si>
  <si>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</si>
  <si>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</si>
  <si>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</si>
  <si>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</si>
  <si>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</si>
  <si>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</si>
  <si>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</si>
  <si>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</si>
  <si>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</si>
  <si>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</si>
  <si>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</si>
  <si>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</si>
  <si>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</si>
  <si>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</si>
  <si>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</si>
  <si>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</si>
  <si>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</si>
  <si>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</si>
  <si>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</si>
  <si>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</si>
  <si>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</si>
  <si>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</si>
  <si>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</si>
  <si>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</si>
  <si>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</si>
  <si>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</si>
  <si>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</si>
  <si>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</si>
  <si>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</si>
  <si>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</si>
  <si>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</si>
  <si>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</si>
  <si>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</si>
  <si>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</si>
  <si>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</si>
  <si>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</si>
  <si>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</si>
  <si>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</si>
  <si>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</si>
  <si>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</si>
  <si>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</si>
  <si>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</si>
  <si>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</si>
  <si>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</si>
  <si>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</si>
  <si>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</si>
  <si>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</si>
  <si>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</si>
  <si>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</si>
  <si>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</si>
  <si>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</si>
  <si>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</si>
  <si>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</si>
  <si>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</si>
  <si>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</si>
  <si>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</si>
  <si>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</si>
  <si>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</si>
  <si>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</si>
  <si>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</si>
  <si>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</si>
  <si>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</si>
  <si>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</si>
  <si>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</si>
  <si>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</si>
  <si>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</si>
  <si>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</si>
  <si>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</si>
  <si>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</si>
  <si>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</si>
  <si>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</si>
  <si>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</si>
  <si>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</si>
  <si>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</si>
  <si>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</si>
  <si>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</si>
  <si>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</si>
  <si>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</si>
  <si>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</si>
  <si>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</si>
  <si>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</si>
  <si>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</si>
  <si>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</si>
  <si>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</si>
  <si>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</si>
  <si>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</si>
  <si>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</si>
  <si>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</si>
  <si>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</si>
  <si>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</si>
  <si>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</si>
  <si>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</si>
  <si>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</si>
  <si>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</si>
  <si>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</si>
  <si>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</si>
  <si>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</si>
  <si>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</si>
  <si>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</si>
  <si>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</si>
  <si>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</si>
  <si>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</si>
  <si>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</si>
  <si>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</si>
  <si>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</si>
  <si>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</si>
  <si>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</si>
  <si>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</si>
  <si>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</si>
  <si>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</si>
  <si>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</si>
  <si>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</si>
  <si>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</si>
  <si>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</si>
  <si>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</si>
  <si>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</si>
  <si>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</si>
  <si>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</si>
  <si>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</si>
  <si>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</si>
  <si>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</si>
  <si>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</si>
  <si>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</si>
  <si>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</si>
  <si>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</si>
  <si>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</si>
  <si>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</si>
  <si>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</si>
  <si>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</si>
  <si>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</si>
  <si>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</si>
  <si>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</si>
  <si>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</si>
  <si>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</si>
  <si>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</si>
  <si>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</si>
  <si>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</si>
  <si>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</si>
  <si>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</si>
  <si>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</si>
  <si>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</si>
  <si>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</si>
  <si>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</si>
  <si>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</si>
  <si>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</si>
  <si>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</si>
  <si>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</si>
  <si>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</si>
  <si>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</si>
  <si>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</si>
  <si>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</si>
  <si>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</si>
  <si>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</si>
  <si>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</si>
  <si>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</si>
  <si>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</si>
  <si>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</si>
  <si>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</si>
  <si>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</si>
  <si>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</si>
  <si>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</si>
  <si>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</si>
  <si>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</si>
  <si>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</si>
  <si>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</si>
  <si>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</si>
  <si>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</si>
  <si>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</si>
  <si>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</si>
  <si>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</si>
  <si>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</si>
  <si>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</si>
  <si>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</si>
  <si>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</si>
  <si>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</si>
  <si>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</si>
  <si>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</si>
  <si>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</si>
  <si>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</si>
  <si>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</si>
  <si>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</si>
  <si>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</si>
  <si>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</si>
  <si>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</si>
  <si>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</si>
  <si>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</si>
  <si>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</si>
  <si>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</si>
  <si>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</si>
  <si>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</si>
  <si>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</si>
  <si>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</si>
  <si>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</si>
  <si>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</si>
  <si>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</si>
  <si>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</si>
  <si>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</si>
  <si>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</si>
  <si>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</si>
  <si>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</si>
  <si>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</si>
  <si>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</si>
  <si>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</si>
  <si>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</si>
  <si>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</si>
  <si>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</si>
  <si>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</si>
  <si>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</si>
  <si>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</si>
  <si>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</si>
  <si>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</si>
  <si>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</si>
  <si>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</si>
  <si>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</si>
  <si>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</si>
  <si>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</si>
  <si>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</si>
  <si>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</si>
  <si>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</si>
  <si>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</si>
  <si>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</si>
  <si>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</si>
  <si>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</si>
  <si>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</si>
  <si>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</si>
  <si>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</si>
  <si>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</si>
  <si>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</si>
  <si>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</si>
  <si>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</si>
  <si>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</si>
  <si>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</si>
  <si>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</si>
  <si>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</si>
  <si>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</si>
  <si>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</si>
  <si>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</si>
  <si>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</si>
  <si>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</si>
  <si>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</si>
  <si>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</si>
  <si>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</si>
  <si>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</si>
  <si>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</si>
  <si>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</si>
  <si>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</si>
  <si>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</si>
  <si>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</si>
  <si>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</si>
  <si>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</si>
  <si>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</si>
  <si>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</si>
  <si>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</si>
  <si>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</si>
  <si>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</si>
  <si>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</si>
  <si>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</si>
  <si>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</si>
  <si>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</si>
  <si>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</si>
  <si>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</si>
  <si>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</si>
  <si>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</si>
  <si>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</si>
  <si>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</si>
  <si>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</si>
  <si>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</si>
  <si>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</si>
  <si>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</si>
  <si>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</si>
  <si>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</si>
  <si>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</si>
  <si>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</si>
  <si>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</si>
  <si>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</si>
  <si>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</si>
  <si>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</si>
  <si>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</si>
  <si>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</si>
  <si>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</si>
  <si>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</si>
  <si>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</si>
  <si>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</si>
  <si>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</si>
  <si>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</si>
  <si>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</si>
  <si>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</si>
  <si>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</si>
  <si>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</si>
  <si>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</si>
  <si>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</si>
  <si>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</si>
  <si>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</si>
  <si>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</si>
  <si>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</si>
  <si>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</si>
  <si>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</si>
  <si>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</si>
  <si>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</si>
  <si>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</si>
  <si>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</si>
  <si>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</si>
  <si>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</si>
  <si>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</si>
  <si>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</si>
  <si>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</si>
  <si>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</si>
  <si>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</si>
  <si>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</si>
  <si>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</si>
  <si>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</si>
  <si>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</si>
  <si>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</si>
  <si>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</si>
  <si>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</si>
  <si>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</si>
  <si>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</si>
  <si>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</si>
  <si>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</si>
  <si>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</si>
  <si>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</si>
  <si>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</si>
  <si>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</si>
  <si>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</si>
  <si>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</si>
  <si>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</si>
  <si>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</si>
  <si>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</si>
  <si>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</si>
  <si>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</si>
  <si>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</si>
  <si>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</si>
  <si>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</si>
  <si>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</si>
  <si>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</si>
  <si>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</si>
  <si>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</si>
  <si>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</si>
  <si>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</si>
  <si>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</si>
  <si>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</si>
  <si>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</si>
  <si>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</si>
  <si>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</si>
  <si>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</si>
  <si>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</si>
  <si>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</si>
  <si>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</si>
  <si>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</si>
  <si>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</si>
  <si>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</si>
  <si>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</si>
  <si>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</si>
  <si>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</si>
  <si>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</si>
  <si>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</si>
  <si>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Диспетчерское наименование трансфорорматорной или иной подстанции </t>
  </si>
  <si>
    <t>О 24-03</t>
  </si>
  <si>
    <t>Реконструкция трансформаторных и иных подстанций(1.2.1.1)</t>
  </si>
  <si>
    <t>Реконструкция ограждения, ячеек транфрорматора, , благоустройство территории,ПС, дорог, здания ОПУ, Соответствие технических характеристик или функциональных возможностей устройства требованиям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</si>
  <si>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строительство ограждения ПС, маслосборников, маслоприемников, здания ОПУ, замена контрольных кабелей,, реконструкция ОРУ 110 кВ,  шкаф управления ДГР- 1 комп., шкаф защит трансформатора 110 кВ - 2 комп.,Шкаф АЧР-АОСН- 1 комп.,  Шкаф цепей напряжения - 1 комп., , Шкаф центральной сигнализации - 1 комп., Шкаф централизованной защиты от замыканий на землю - 1 комп.,  щит собственных нужд, Система видеонаблюдения- 1 комп.,система оперативного постоянного тока(СОПТ)- 1 комп.</t>
  </si>
  <si>
    <t>Калининградская область, Калининград, ул. Юбилейная, 3</t>
  </si>
  <si>
    <t>1, 2, 3</t>
  </si>
  <si>
    <t>1, 2, 3, 4</t>
  </si>
  <si>
    <t>Модуль коммутационный элегазовый 110 кВ ЗАР1 DTC-127</t>
  </si>
  <si>
    <t>В Т-1,2</t>
  </si>
  <si>
    <t xml:space="preserve"> ЗАР1 DTC-127</t>
  </si>
  <si>
    <t>ПС 110/10 кВ "Университетская"</t>
  </si>
  <si>
    <t>2025</t>
  </si>
  <si>
    <t xml:space="preserve"> по состоянию на 01.01.года (Х)</t>
  </si>
  <si>
    <t>Предложение по корректировке утв. плана 2024</t>
  </si>
  <si>
    <t>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</si>
</sst>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 numFmtId="179" formatCode="#,##0.0000000_ ;\-#,##0.0000000\ "/>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
      <left/>
      <right style="thin">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0" fontId="10" fillId="0" borderId="30" xfId="0" applyFont="1" applyBorder="1" applyAlignment="1">
      <alignment horizontal="center" vertical="center"/>
    </xf>
    <xf numFmtId="0" fontId="36" fillId="0" borderId="30" xfId="0" applyFont="1" applyBorder="1" applyAlignment="1">
      <alignment vertical="center" wrapText="1" shrinkToFit="1"/>
    </xf>
    <xf numFmtId="166" fontId="10" fillId="0" borderId="1" xfId="2" applyNumberFormat="1" applyBorder="1" applyAlignment="1">
      <alignment horizontal="center" vertical="center" wrapText="1"/>
    </xf>
    <xf numFmtId="4" fontId="42" fillId="0" borderId="0" xfId="0" applyNumberFormat="1" applyFont="1" applyAlignment="1">
      <alignment horizontal="center" vertical="center" wrapText="1"/>
    </xf>
    <xf numFmtId="179" fontId="10" fillId="0" borderId="0" xfId="2" applyNumberFormat="1" applyAlignment="1">
      <alignment horizontal="center" vertical="center" wrapText="1"/>
    </xf>
    <xf numFmtId="4" fontId="39"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67" applyFont="1" applyAlignment="1">
      <alignment vertical="center" wrapText="1"/>
    </xf>
    <xf numFmtId="168" fontId="81" fillId="0" borderId="0" xfId="67" applyNumberFormat="1" applyFont="1" applyAlignment="1">
      <alignment horizontal="center" vertical="center"/>
    </xf>
    <xf numFmtId="0" fontId="82"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xf numFmtId="0" fontId="10" fillId="0" borderId="31" xfId="2" applyBorder="1" applyAlignment="1">
      <alignment horizontal="center" vertical="center" wrapText="1"/>
    </xf>
    <xf numFmtId="0" fontId="10" fillId="0" borderId="56" xfId="2" applyBorder="1" applyAlignment="1">
      <alignment horizontal="center" vertical="center" wrapText="1"/>
    </xf>
    <xf numFmtId="0" fontId="35" fillId="0" borderId="0" xfId="1" applyFont="1" applyAlignment="1">
      <alignment horizontal="center" vertical="center" wrapText="1"/>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8"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6" t="s">
        <v>605</v>
      </c>
      <c r="B5" s="306"/>
      <c r="C5" s="306"/>
      <c r="D5" s="64"/>
      <c r="E5" s="64"/>
      <c r="F5" s="64"/>
      <c r="G5" s="64"/>
      <c r="H5" s="64"/>
      <c r="I5" s="64"/>
      <c r="J5" s="64"/>
    </row>
    <row r="6" spans="1:22" s="8" customFormat="1" ht="18.75" x14ac:dyDescent="0.3">
      <c r="A6" s="13"/>
      <c r="H6" s="12"/>
    </row>
    <row r="7" spans="1:22" s="8" customFormat="1" ht="18.75" x14ac:dyDescent="0.2">
      <c r="A7" s="310" t="s">
        <v>7</v>
      </c>
      <c r="B7" s="310"/>
      <c r="C7" s="31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2" t="s">
        <v>550</v>
      </c>
      <c r="B9" s="312"/>
      <c r="C9" s="312"/>
      <c r="D9" s="7"/>
      <c r="E9" s="7"/>
      <c r="F9" s="7"/>
      <c r="G9" s="7"/>
      <c r="H9" s="7"/>
      <c r="I9" s="10"/>
      <c r="J9" s="10"/>
      <c r="K9" s="10"/>
      <c r="L9" s="10"/>
      <c r="M9" s="10"/>
      <c r="N9" s="10"/>
      <c r="O9" s="10"/>
      <c r="P9" s="10"/>
      <c r="Q9" s="10"/>
      <c r="R9" s="10"/>
      <c r="S9" s="10"/>
      <c r="T9" s="10"/>
      <c r="U9" s="10"/>
      <c r="V9" s="10"/>
    </row>
    <row r="10" spans="1:22" s="8" customFormat="1" ht="18.75" x14ac:dyDescent="0.2">
      <c r="A10" s="307" t="s">
        <v>6</v>
      </c>
      <c r="B10" s="307"/>
      <c r="C10" s="30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1" t="s">
        <v>616</v>
      </c>
      <c r="B12" s="311"/>
      <c r="C12" s="311"/>
      <c r="D12" s="7"/>
      <c r="E12" s="7"/>
      <c r="F12" s="7"/>
      <c r="G12" s="7"/>
      <c r="H12" s="7"/>
      <c r="I12" s="10"/>
      <c r="J12" s="10"/>
      <c r="K12" s="10"/>
      <c r="L12" s="10"/>
      <c r="M12" s="10"/>
      <c r="N12" s="10"/>
      <c r="O12" s="10"/>
      <c r="P12" s="10"/>
      <c r="Q12" s="10"/>
      <c r="R12" s="10"/>
      <c r="S12" s="10"/>
      <c r="T12" s="10"/>
      <c r="U12" s="10"/>
      <c r="V12" s="10"/>
    </row>
    <row r="13" spans="1:22" s="8" customFormat="1" ht="18.75" x14ac:dyDescent="0.2">
      <c r="A13" s="307" t="s">
        <v>5</v>
      </c>
      <c r="B13" s="307"/>
      <c r="C13" s="30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437" t="s">
        <v>630</v>
      </c>
      <c r="B15" s="437"/>
      <c r="C15" s="437"/>
      <c r="D15" s="7"/>
      <c r="E15" s="7"/>
      <c r="F15" s="7"/>
      <c r="G15" s="7"/>
      <c r="H15" s="7"/>
      <c r="I15" s="7"/>
      <c r="J15" s="7"/>
      <c r="K15" s="7"/>
      <c r="L15" s="7"/>
      <c r="M15" s="7"/>
      <c r="N15" s="7"/>
      <c r="O15" s="7"/>
      <c r="P15" s="7"/>
      <c r="Q15" s="7"/>
      <c r="R15" s="7"/>
      <c r="S15" s="7"/>
      <c r="T15" s="7"/>
      <c r="U15" s="7"/>
      <c r="V15" s="7"/>
    </row>
    <row r="16" spans="1:22" s="3" customFormat="1" ht="15" customHeight="1" x14ac:dyDescent="0.2">
      <c r="A16" s="307" t="s">
        <v>4</v>
      </c>
      <c r="B16" s="307"/>
      <c r="C16" s="3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8" t="s">
        <v>405</v>
      </c>
      <c r="B18" s="309"/>
      <c r="C18" s="3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617</v>
      </c>
      <c r="D22" s="292"/>
      <c r="E22" s="293"/>
      <c r="F22" s="5"/>
      <c r="G22" s="5"/>
      <c r="H22" s="5"/>
      <c r="I22" s="4"/>
      <c r="J22" s="4"/>
      <c r="K22" s="4"/>
      <c r="L22" s="4"/>
      <c r="M22" s="4"/>
      <c r="N22" s="4"/>
      <c r="O22" s="4"/>
      <c r="P22" s="4"/>
      <c r="Q22" s="4"/>
      <c r="R22" s="4"/>
      <c r="S22" s="4"/>
    </row>
    <row r="23" spans="1:22" s="3" customFormat="1" ht="83.25" customHeight="1" x14ac:dyDescent="0.2">
      <c r="A23" s="15" t="s">
        <v>61</v>
      </c>
      <c r="B23" s="18" t="s">
        <v>533</v>
      </c>
      <c r="C23" s="22" t="s">
        <v>614</v>
      </c>
      <c r="D23" s="5"/>
      <c r="E23" s="5"/>
      <c r="F23" s="5"/>
      <c r="G23" s="5"/>
      <c r="H23" s="5"/>
      <c r="I23" s="4"/>
      <c r="J23" s="4"/>
      <c r="K23" s="4"/>
      <c r="L23" s="4"/>
      <c r="M23" s="4"/>
      <c r="N23" s="4"/>
      <c r="O23" s="4"/>
      <c r="P23" s="4"/>
      <c r="Q23" s="4"/>
      <c r="R23" s="4"/>
      <c r="S23" s="4"/>
    </row>
    <row r="24" spans="1:22" s="3" customFormat="1" ht="22.5" customHeight="1" x14ac:dyDescent="0.2">
      <c r="A24" s="303"/>
      <c r="B24" s="304"/>
      <c r="C24" s="305"/>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620</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3"/>
      <c r="B39" s="304"/>
      <c r="C39" s="305"/>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3"/>
      <c r="B47" s="304"/>
      <c r="C47" s="305"/>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3">
        <f>'6.2. Паспорт фин осв ввод'!C24</f>
        <v>400.29599999999999</v>
      </c>
    </row>
    <row r="51" spans="1:4" ht="71.25" customHeight="1" x14ac:dyDescent="0.25">
      <c r="A51" s="15" t="s">
        <v>371</v>
      </c>
      <c r="B51" s="22" t="s">
        <v>416</v>
      </c>
      <c r="C51" s="273">
        <f>'6.2. Паспорт фин осв ввод'!C30</f>
        <v>333.58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3" t="str">
        <f>'1. паспорт местоположение'!A5:C5</f>
        <v>Год раскрытия информации: 2024 год</v>
      </c>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4" t="str">
        <f>'1. паспорт местоположение'!A9:C9</f>
        <v xml:space="preserve">Акционерное общество "Западная энергетическая компания" </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4" t="str">
        <f>'1. паспорт местоположение'!A12:C12</f>
        <v>О 24-03</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5"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2" x14ac:dyDescent="0.25">
      <c r="A18" s="388" t="s">
        <v>390</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20" spans="1:32" ht="33" customHeight="1" x14ac:dyDescent="0.25">
      <c r="A20" s="377" t="s">
        <v>183</v>
      </c>
      <c r="B20" s="377" t="s">
        <v>182</v>
      </c>
      <c r="C20" s="370" t="s">
        <v>181</v>
      </c>
      <c r="D20" s="370"/>
      <c r="E20" s="387" t="s">
        <v>180</v>
      </c>
      <c r="F20" s="387"/>
      <c r="G20" s="377" t="s">
        <v>421</v>
      </c>
      <c r="H20" s="380" t="s">
        <v>422</v>
      </c>
      <c r="I20" s="381"/>
      <c r="J20" s="381"/>
      <c r="K20" s="381"/>
      <c r="L20" s="380" t="s">
        <v>423</v>
      </c>
      <c r="M20" s="381"/>
      <c r="N20" s="381"/>
      <c r="O20" s="381"/>
      <c r="P20" s="380" t="s">
        <v>424</v>
      </c>
      <c r="Q20" s="381"/>
      <c r="R20" s="381"/>
      <c r="S20" s="381"/>
      <c r="T20" s="380" t="s">
        <v>437</v>
      </c>
      <c r="U20" s="381"/>
      <c r="V20" s="381"/>
      <c r="W20" s="381"/>
      <c r="X20" s="380" t="s">
        <v>438</v>
      </c>
      <c r="Y20" s="381"/>
      <c r="Z20" s="381"/>
      <c r="AA20" s="381"/>
      <c r="AB20" s="389" t="s">
        <v>179</v>
      </c>
      <c r="AC20" s="389"/>
      <c r="AD20" s="49"/>
      <c r="AE20" s="49"/>
      <c r="AF20" s="49"/>
    </row>
    <row r="21" spans="1:32" ht="99.75" customHeight="1" x14ac:dyDescent="0.25">
      <c r="A21" s="378"/>
      <c r="B21" s="378"/>
      <c r="C21" s="370"/>
      <c r="D21" s="370"/>
      <c r="E21" s="387"/>
      <c r="F21" s="387"/>
      <c r="G21" s="378"/>
      <c r="H21" s="370" t="s">
        <v>2</v>
      </c>
      <c r="I21" s="370"/>
      <c r="J21" s="370" t="s">
        <v>9</v>
      </c>
      <c r="K21" s="370"/>
      <c r="L21" s="370" t="s">
        <v>2</v>
      </c>
      <c r="M21" s="370"/>
      <c r="N21" s="370" t="s">
        <v>9</v>
      </c>
      <c r="O21" s="370"/>
      <c r="P21" s="370" t="s">
        <v>2</v>
      </c>
      <c r="Q21" s="370"/>
      <c r="R21" s="370" t="s">
        <v>178</v>
      </c>
      <c r="S21" s="370"/>
      <c r="T21" s="370" t="s">
        <v>2</v>
      </c>
      <c r="U21" s="370"/>
      <c r="V21" s="370" t="s">
        <v>178</v>
      </c>
      <c r="W21" s="370"/>
      <c r="X21" s="370" t="s">
        <v>2</v>
      </c>
      <c r="Y21" s="370"/>
      <c r="Z21" s="370" t="s">
        <v>178</v>
      </c>
      <c r="AA21" s="370"/>
      <c r="AB21" s="389"/>
      <c r="AC21" s="389"/>
    </row>
    <row r="22" spans="1:32" ht="89.25" customHeight="1" x14ac:dyDescent="0.25">
      <c r="A22" s="379"/>
      <c r="B22" s="379"/>
      <c r="C22" s="46" t="s">
        <v>2</v>
      </c>
      <c r="D22" s="46" t="s">
        <v>178</v>
      </c>
      <c r="E22" s="48" t="s">
        <v>436</v>
      </c>
      <c r="F22" s="48" t="s">
        <v>481</v>
      </c>
      <c r="G22" s="379"/>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6"/>
      <c r="C66" s="376"/>
      <c r="D66" s="376"/>
      <c r="E66" s="376"/>
      <c r="F66" s="376"/>
      <c r="G66" s="376"/>
      <c r="H66" s="376"/>
      <c r="I66" s="37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6"/>
      <c r="C68" s="376"/>
      <c r="D68" s="376"/>
      <c r="E68" s="376"/>
      <c r="F68" s="376"/>
      <c r="G68" s="376"/>
      <c r="H68" s="376"/>
      <c r="I68" s="376"/>
      <c r="J68" s="35"/>
      <c r="K68" s="35"/>
    </row>
    <row r="70" spans="1:28" ht="36.75" customHeight="1" x14ac:dyDescent="0.25">
      <c r="B70" s="376"/>
      <c r="C70" s="376"/>
      <c r="D70" s="376"/>
      <c r="E70" s="376"/>
      <c r="F70" s="376"/>
      <c r="G70" s="376"/>
      <c r="H70" s="376"/>
      <c r="I70" s="376"/>
      <c r="J70" s="35"/>
      <c r="K70" s="35"/>
    </row>
    <row r="71" spans="1:28" x14ac:dyDescent="0.25">
      <c r="N71" s="36"/>
      <c r="V71" s="36"/>
    </row>
    <row r="72" spans="1:28" ht="51" customHeight="1" x14ac:dyDescent="0.25">
      <c r="B72" s="376"/>
      <c r="C72" s="376"/>
      <c r="D72" s="376"/>
      <c r="E72" s="376"/>
      <c r="F72" s="376"/>
      <c r="G72" s="376"/>
      <c r="H72" s="376"/>
      <c r="I72" s="376"/>
      <c r="J72" s="35"/>
      <c r="K72" s="35"/>
      <c r="N72" s="36"/>
      <c r="V72" s="36"/>
    </row>
    <row r="73" spans="1:28" ht="32.25" customHeight="1" x14ac:dyDescent="0.25">
      <c r="B73" s="376"/>
      <c r="C73" s="376"/>
      <c r="D73" s="376"/>
      <c r="E73" s="376"/>
      <c r="F73" s="376"/>
      <c r="G73" s="376"/>
      <c r="H73" s="376"/>
      <c r="I73" s="376"/>
      <c r="J73" s="35"/>
      <c r="K73" s="35"/>
    </row>
    <row r="74" spans="1:28" ht="51.75" customHeight="1" x14ac:dyDescent="0.25">
      <c r="B74" s="376"/>
      <c r="C74" s="376"/>
      <c r="D74" s="376"/>
      <c r="E74" s="376"/>
      <c r="F74" s="376"/>
      <c r="G74" s="376"/>
      <c r="H74" s="376"/>
      <c r="I74" s="376"/>
      <c r="J74" s="35"/>
      <c r="K74" s="35"/>
    </row>
    <row r="75" spans="1:28" ht="21.75" customHeight="1" x14ac:dyDescent="0.25">
      <c r="B75" s="382"/>
      <c r="C75" s="382"/>
      <c r="D75" s="382"/>
      <c r="E75" s="382"/>
      <c r="F75" s="382"/>
      <c r="G75" s="382"/>
      <c r="H75" s="382"/>
      <c r="I75" s="382"/>
      <c r="J75" s="34"/>
      <c r="K75" s="34"/>
    </row>
    <row r="76" spans="1:28" ht="23.25" customHeight="1" x14ac:dyDescent="0.25"/>
    <row r="77" spans="1:28" ht="18.75" customHeight="1" x14ac:dyDescent="0.25">
      <c r="B77" s="375"/>
      <c r="C77" s="375"/>
      <c r="D77" s="375"/>
      <c r="E77" s="375"/>
      <c r="F77" s="375"/>
      <c r="G77" s="375"/>
      <c r="H77" s="375"/>
      <c r="I77" s="37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L77"/>
  <sheetViews>
    <sheetView tabSelected="1" topLeftCell="A18" zoomScale="70" zoomScaleNormal="70" zoomScaleSheetLayoutView="70" workbookViewId="0">
      <selection activeCell="A19" sqref="A19:XFD19"/>
    </sheetView>
  </sheetViews>
  <sheetFormatPr defaultColWidth="9.140625" defaultRowHeight="15.75" x14ac:dyDescent="0.25"/>
  <cols>
    <col min="1" max="1" width="9.140625" style="32"/>
    <col min="2" max="2" width="57.85546875" style="32" customWidth="1"/>
    <col min="3" max="4" width="17.85546875" style="32" customWidth="1"/>
    <col min="5" max="6" width="19" style="32" customWidth="1"/>
    <col min="7" max="7" width="13" style="32" customWidth="1"/>
    <col min="8" max="8" width="13" style="32" hidden="1" customWidth="1"/>
    <col min="9" max="16" width="9.28515625" style="32" customWidth="1"/>
    <col min="17" max="20" width="8.5703125" style="32" customWidth="1"/>
    <col min="21" max="21" width="11.140625" style="32" customWidth="1"/>
    <col min="22" max="24" width="8.5703125" style="32" customWidth="1"/>
    <col min="25" max="25" width="10.5703125" style="32" customWidth="1"/>
    <col min="26" max="28" width="8.5703125" style="32" customWidth="1"/>
    <col min="29" max="29" width="17.28515625" style="32" customWidth="1"/>
    <col min="30" max="30" width="18.140625" style="32" customWidth="1"/>
    <col min="31" max="31" width="9.140625" style="32"/>
    <col min="32" max="32" width="11" style="32" customWidth="1"/>
    <col min="33" max="33" width="9.140625" style="32"/>
    <col min="34" max="34" width="42.140625" style="32" customWidth="1"/>
    <col min="35"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00" t="str">
        <f>'6.1. Паспорт сетевой график'!A5:K5</f>
        <v>Год раскрытия информации: 2024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29" ht="18.75" x14ac:dyDescent="0.3">
      <c r="AC5" s="12"/>
    </row>
    <row r="6" spans="1:29" ht="18.75" x14ac:dyDescent="0.25">
      <c r="A6" s="319" t="s">
        <v>7</v>
      </c>
      <c r="B6" s="319"/>
      <c r="C6" s="319"/>
      <c r="D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row>
    <row r="7" spans="1:29" ht="18.75" x14ac:dyDescent="0.25">
      <c r="A7" s="97"/>
      <c r="B7" s="97"/>
      <c r="C7" s="97"/>
      <c r="D7" s="97"/>
      <c r="E7" s="97"/>
      <c r="F7" s="97"/>
      <c r="G7" s="97"/>
      <c r="H7" s="97"/>
      <c r="I7" s="244"/>
      <c r="J7" s="244"/>
      <c r="K7" s="244"/>
      <c r="L7" s="244"/>
      <c r="M7" s="244"/>
      <c r="N7" s="244"/>
      <c r="O7" s="244"/>
      <c r="P7" s="244"/>
      <c r="Q7" s="244"/>
      <c r="R7" s="244"/>
      <c r="S7" s="244"/>
      <c r="T7" s="244"/>
      <c r="U7" s="244"/>
      <c r="V7" s="244"/>
      <c r="W7" s="244"/>
      <c r="X7" s="244"/>
      <c r="Y7" s="244"/>
      <c r="Z7" s="244"/>
      <c r="AA7" s="244"/>
      <c r="AB7" s="244"/>
      <c r="AC7" s="244"/>
    </row>
    <row r="8" spans="1:29" x14ac:dyDescent="0.25">
      <c r="A8" s="401" t="str">
        <f>'6.1. Паспорт сетевой график'!A9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row>
    <row r="9" spans="1:29" ht="18.75" customHeight="1"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97"/>
      <c r="B10" s="97"/>
      <c r="C10" s="97"/>
      <c r="D10" s="97"/>
      <c r="E10" s="97"/>
      <c r="F10" s="97"/>
      <c r="G10" s="97"/>
      <c r="H10" s="97"/>
      <c r="I10" s="244"/>
      <c r="J10" s="244"/>
      <c r="K10" s="244"/>
      <c r="L10" s="244"/>
      <c r="M10" s="244"/>
      <c r="N10" s="244"/>
      <c r="O10" s="244"/>
      <c r="P10" s="244"/>
      <c r="Q10" s="244"/>
      <c r="R10" s="244"/>
      <c r="S10" s="244"/>
      <c r="T10" s="244"/>
      <c r="U10" s="244"/>
      <c r="V10" s="244"/>
      <c r="W10" s="244"/>
      <c r="X10" s="244"/>
      <c r="Y10" s="244"/>
      <c r="Z10" s="244"/>
      <c r="AA10" s="244"/>
      <c r="AB10" s="244"/>
      <c r="AC10" s="244"/>
    </row>
    <row r="11" spans="1:29" x14ac:dyDescent="0.25">
      <c r="A11" s="401" t="str">
        <f>'6.1. Паспорт сетевой график'!A12</f>
        <v>О 24-03</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row>
    <row r="12" spans="1:29"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7"/>
      <c r="B13" s="97"/>
      <c r="C13" s="97"/>
      <c r="D13" s="97"/>
      <c r="E13" s="97"/>
      <c r="F13" s="97"/>
      <c r="G13" s="97"/>
      <c r="H13" s="97"/>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91" t="str">
        <f>'6.1. Паспорт сетевой график'!A15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8" spans="1:38" x14ac:dyDescent="0.25">
      <c r="A18" s="386" t="s">
        <v>390</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8" ht="49.5" hidden="1" customHeight="1" x14ac:dyDescent="0.25">
      <c r="E19" s="48" t="s">
        <v>548</v>
      </c>
      <c r="F19" s="48" t="s">
        <v>628</v>
      </c>
      <c r="G19" s="48" t="s">
        <v>549</v>
      </c>
      <c r="H19" s="48" t="s">
        <v>549</v>
      </c>
      <c r="L19" s="245"/>
    </row>
    <row r="20" spans="1:38" ht="33" customHeight="1" x14ac:dyDescent="0.25">
      <c r="A20" s="392" t="s">
        <v>183</v>
      </c>
      <c r="B20" s="392" t="s">
        <v>182</v>
      </c>
      <c r="C20" s="396" t="s">
        <v>181</v>
      </c>
      <c r="D20" s="397"/>
      <c r="E20" s="396" t="s">
        <v>180</v>
      </c>
      <c r="F20" s="397"/>
      <c r="G20" s="392" t="s">
        <v>629</v>
      </c>
      <c r="H20" s="392" t="s">
        <v>551</v>
      </c>
      <c r="I20" s="402">
        <v>2025</v>
      </c>
      <c r="J20" s="402"/>
      <c r="K20" s="402"/>
      <c r="L20" s="402"/>
      <c r="M20" s="403">
        <v>2026</v>
      </c>
      <c r="N20" s="404"/>
      <c r="O20" s="404"/>
      <c r="P20" s="405"/>
      <c r="Q20" s="403">
        <v>2027</v>
      </c>
      <c r="R20" s="404"/>
      <c r="S20" s="404"/>
      <c r="T20" s="405"/>
      <c r="U20" s="403">
        <v>2028</v>
      </c>
      <c r="V20" s="404"/>
      <c r="W20" s="404"/>
      <c r="X20" s="405"/>
      <c r="Y20" s="403">
        <v>2029</v>
      </c>
      <c r="Z20" s="404"/>
      <c r="AA20" s="404"/>
      <c r="AB20" s="405"/>
      <c r="AC20" s="395" t="s">
        <v>179</v>
      </c>
      <c r="AD20" s="395"/>
    </row>
    <row r="21" spans="1:38" ht="99.75" customHeight="1" x14ac:dyDescent="0.25">
      <c r="A21" s="393"/>
      <c r="B21" s="393"/>
      <c r="C21" s="398"/>
      <c r="D21" s="399"/>
      <c r="E21" s="435"/>
      <c r="F21" s="436"/>
      <c r="G21" s="393"/>
      <c r="H21" s="393"/>
      <c r="I21" s="390" t="s">
        <v>2</v>
      </c>
      <c r="J21" s="390"/>
      <c r="K21" s="390" t="s">
        <v>178</v>
      </c>
      <c r="L21" s="390"/>
      <c r="M21" s="390" t="s">
        <v>2</v>
      </c>
      <c r="N21" s="390"/>
      <c r="O21" s="390" t="s">
        <v>178</v>
      </c>
      <c r="P21" s="390"/>
      <c r="Q21" s="390" t="s">
        <v>2</v>
      </c>
      <c r="R21" s="390"/>
      <c r="S21" s="390" t="s">
        <v>178</v>
      </c>
      <c r="T21" s="390"/>
      <c r="U21" s="390" t="s">
        <v>2</v>
      </c>
      <c r="V21" s="390"/>
      <c r="W21" s="390" t="s">
        <v>178</v>
      </c>
      <c r="X21" s="390"/>
      <c r="Y21" s="390" t="s">
        <v>2</v>
      </c>
      <c r="Z21" s="390"/>
      <c r="AA21" s="390" t="s">
        <v>178</v>
      </c>
      <c r="AB21" s="390"/>
      <c r="AC21" s="395"/>
      <c r="AD21" s="395"/>
    </row>
    <row r="22" spans="1:38" ht="89.25" customHeight="1" x14ac:dyDescent="0.25">
      <c r="A22" s="394"/>
      <c r="B22" s="394"/>
      <c r="C22" s="48" t="s">
        <v>2</v>
      </c>
      <c r="D22" s="246" t="s">
        <v>178</v>
      </c>
      <c r="E22" s="48" t="s">
        <v>608</v>
      </c>
      <c r="F22" s="48" t="s">
        <v>608</v>
      </c>
      <c r="G22" s="394"/>
      <c r="H22" s="394"/>
      <c r="I22" s="247" t="s">
        <v>372</v>
      </c>
      <c r="J22" s="247" t="s">
        <v>373</v>
      </c>
      <c r="K22" s="247" t="s">
        <v>372</v>
      </c>
      <c r="L22" s="247" t="s">
        <v>373</v>
      </c>
      <c r="M22" s="247" t="s">
        <v>372</v>
      </c>
      <c r="N22" s="247" t="s">
        <v>373</v>
      </c>
      <c r="O22" s="247" t="s">
        <v>372</v>
      </c>
      <c r="P22" s="247" t="s">
        <v>373</v>
      </c>
      <c r="Q22" s="247" t="s">
        <v>372</v>
      </c>
      <c r="R22" s="247" t="s">
        <v>373</v>
      </c>
      <c r="S22" s="247" t="s">
        <v>372</v>
      </c>
      <c r="T22" s="247" t="s">
        <v>373</v>
      </c>
      <c r="U22" s="247" t="s">
        <v>372</v>
      </c>
      <c r="V22" s="247" t="s">
        <v>373</v>
      </c>
      <c r="W22" s="247" t="s">
        <v>372</v>
      </c>
      <c r="X22" s="247" t="s">
        <v>373</v>
      </c>
      <c r="Y22" s="247" t="s">
        <v>372</v>
      </c>
      <c r="Z22" s="247" t="s">
        <v>373</v>
      </c>
      <c r="AA22" s="247" t="s">
        <v>372</v>
      </c>
      <c r="AB22" s="247" t="s">
        <v>373</v>
      </c>
      <c r="AC22" s="248" t="s">
        <v>2</v>
      </c>
      <c r="AD22" s="248" t="s">
        <v>535</v>
      </c>
    </row>
    <row r="23" spans="1:38" ht="19.5" customHeight="1" x14ac:dyDescent="0.25">
      <c r="A23" s="268">
        <v>1</v>
      </c>
      <c r="B23" s="268">
        <v>2</v>
      </c>
      <c r="C23" s="268">
        <v>3</v>
      </c>
      <c r="D23" s="248">
        <v>4</v>
      </c>
      <c r="E23" s="268">
        <v>5</v>
      </c>
      <c r="F23" s="268">
        <f>E23+1</f>
        <v>6</v>
      </c>
      <c r="G23" s="268">
        <f t="shared" ref="G23:R23" si="0">F23+1</f>
        <v>7</v>
      </c>
      <c r="H23" s="268">
        <f t="shared" si="0"/>
        <v>8</v>
      </c>
      <c r="I23" s="268">
        <f t="shared" si="0"/>
        <v>9</v>
      </c>
      <c r="J23" s="268">
        <f t="shared" si="0"/>
        <v>10</v>
      </c>
      <c r="K23" s="268">
        <f t="shared" si="0"/>
        <v>11</v>
      </c>
      <c r="L23" s="268">
        <f t="shared" si="0"/>
        <v>12</v>
      </c>
      <c r="M23" s="268">
        <f t="shared" si="0"/>
        <v>13</v>
      </c>
      <c r="N23" s="268">
        <f t="shared" si="0"/>
        <v>14</v>
      </c>
      <c r="O23" s="268">
        <f t="shared" si="0"/>
        <v>15</v>
      </c>
      <c r="P23" s="268">
        <f t="shared" si="0"/>
        <v>16</v>
      </c>
      <c r="Q23" s="268">
        <f t="shared" si="0"/>
        <v>17</v>
      </c>
      <c r="R23" s="268">
        <f t="shared" si="0"/>
        <v>18</v>
      </c>
      <c r="S23" s="268">
        <f t="shared" ref="I23:AD23" si="1">R23+1</f>
        <v>19</v>
      </c>
      <c r="T23" s="268">
        <f t="shared" si="1"/>
        <v>20</v>
      </c>
      <c r="U23" s="268">
        <f t="shared" si="1"/>
        <v>21</v>
      </c>
      <c r="V23" s="268">
        <f t="shared" si="1"/>
        <v>22</v>
      </c>
      <c r="W23" s="268">
        <f t="shared" si="1"/>
        <v>23</v>
      </c>
      <c r="X23" s="268">
        <f t="shared" si="1"/>
        <v>24</v>
      </c>
      <c r="Y23" s="268">
        <f t="shared" si="1"/>
        <v>25</v>
      </c>
      <c r="Z23" s="268">
        <f t="shared" si="1"/>
        <v>26</v>
      </c>
      <c r="AA23" s="268">
        <f t="shared" si="1"/>
        <v>27</v>
      </c>
      <c r="AB23" s="268">
        <f t="shared" si="1"/>
        <v>28</v>
      </c>
      <c r="AC23" s="268">
        <f t="shared" si="1"/>
        <v>29</v>
      </c>
      <c r="AD23" s="268">
        <f t="shared" si="1"/>
        <v>30</v>
      </c>
    </row>
    <row r="24" spans="1:38" ht="47.25" customHeight="1" x14ac:dyDescent="0.25">
      <c r="A24" s="41">
        <v>1</v>
      </c>
      <c r="B24" s="25" t="s">
        <v>177</v>
      </c>
      <c r="C24" s="73">
        <f>C30*1.2</f>
        <v>400.29599999999999</v>
      </c>
      <c r="D24" s="249" t="s">
        <v>536</v>
      </c>
      <c r="E24" s="73">
        <f>C24</f>
        <v>400.29599999999999</v>
      </c>
      <c r="F24" s="249">
        <v>400.29599999999999</v>
      </c>
      <c r="G24" s="73">
        <v>0</v>
      </c>
      <c r="H24" s="249"/>
      <c r="I24" s="73">
        <f>I30*1.2</f>
        <v>9.1679999999999993</v>
      </c>
      <c r="J24" s="73" t="s">
        <v>609</v>
      </c>
      <c r="K24" s="249" t="s">
        <v>536</v>
      </c>
      <c r="L24" s="249" t="s">
        <v>536</v>
      </c>
      <c r="M24" s="73">
        <f>M30*1.2</f>
        <v>19.832000000000001</v>
      </c>
      <c r="N24" s="73">
        <v>0</v>
      </c>
      <c r="O24" s="249" t="s">
        <v>536</v>
      </c>
      <c r="P24" s="249" t="s">
        <v>536</v>
      </c>
      <c r="Q24" s="73">
        <f>Q30*1.2</f>
        <v>96</v>
      </c>
      <c r="R24" s="73">
        <v>0</v>
      </c>
      <c r="S24" s="249" t="s">
        <v>536</v>
      </c>
      <c r="T24" s="249" t="s">
        <v>536</v>
      </c>
      <c r="U24" s="73">
        <f>U30*1.2</f>
        <v>140.53679775399999</v>
      </c>
      <c r="V24" s="73">
        <v>0</v>
      </c>
      <c r="W24" s="249" t="s">
        <v>536</v>
      </c>
      <c r="X24" s="249" t="s">
        <v>536</v>
      </c>
      <c r="Y24" s="73">
        <f>Y30*1.2</f>
        <v>134.759202246</v>
      </c>
      <c r="Z24" s="73">
        <v>0</v>
      </c>
      <c r="AA24" s="249" t="s">
        <v>536</v>
      </c>
      <c r="AB24" s="249" t="s">
        <v>536</v>
      </c>
      <c r="AC24" s="73">
        <f>I24+M24+Q24+U24+Y24</f>
        <v>400.29599999999994</v>
      </c>
      <c r="AD24" s="249" t="s">
        <v>536</v>
      </c>
    </row>
    <row r="25" spans="1:38" ht="24" customHeight="1" x14ac:dyDescent="0.25">
      <c r="A25" s="41" t="s">
        <v>176</v>
      </c>
      <c r="B25" s="25" t="s">
        <v>175</v>
      </c>
      <c r="C25" s="73">
        <v>0</v>
      </c>
      <c r="D25" s="249" t="s">
        <v>536</v>
      </c>
      <c r="E25" s="73">
        <f t="shared" ref="E25:E64" si="2">C25</f>
        <v>0</v>
      </c>
      <c r="F25" s="249">
        <v>0</v>
      </c>
      <c r="G25" s="73">
        <v>0</v>
      </c>
      <c r="H25" s="249"/>
      <c r="I25" s="73">
        <f t="shared" ref="I25:I64" si="3">C25</f>
        <v>0</v>
      </c>
      <c r="J25" s="73">
        <v>0</v>
      </c>
      <c r="K25" s="249" t="s">
        <v>536</v>
      </c>
      <c r="L25" s="249" t="s">
        <v>536</v>
      </c>
      <c r="M25" s="73">
        <f t="shared" ref="M25:M26" si="4">H25</f>
        <v>0</v>
      </c>
      <c r="N25" s="73">
        <v>0</v>
      </c>
      <c r="O25" s="249" t="s">
        <v>536</v>
      </c>
      <c r="P25" s="249" t="s">
        <v>536</v>
      </c>
      <c r="Q25" s="73">
        <v>0</v>
      </c>
      <c r="R25" s="73">
        <v>0</v>
      </c>
      <c r="S25" s="249" t="s">
        <v>536</v>
      </c>
      <c r="T25" s="249" t="s">
        <v>536</v>
      </c>
      <c r="U25" s="73">
        <v>0</v>
      </c>
      <c r="V25" s="73">
        <v>0</v>
      </c>
      <c r="W25" s="249" t="s">
        <v>536</v>
      </c>
      <c r="X25" s="249" t="s">
        <v>536</v>
      </c>
      <c r="Y25" s="73">
        <v>0</v>
      </c>
      <c r="Z25" s="73">
        <v>0</v>
      </c>
      <c r="AA25" s="249" t="s">
        <v>536</v>
      </c>
      <c r="AB25" s="249" t="s">
        <v>536</v>
      </c>
      <c r="AC25" s="73">
        <f>I25+M25+Q25+U25+Y25</f>
        <v>0</v>
      </c>
      <c r="AD25" s="249" t="s">
        <v>536</v>
      </c>
    </row>
    <row r="26" spans="1:38" x14ac:dyDescent="0.25">
      <c r="A26" s="41" t="s">
        <v>174</v>
      </c>
      <c r="B26" s="25" t="s">
        <v>173</v>
      </c>
      <c r="C26" s="73">
        <v>0</v>
      </c>
      <c r="D26" s="249" t="s">
        <v>536</v>
      </c>
      <c r="E26" s="73">
        <f t="shared" si="2"/>
        <v>0</v>
      </c>
      <c r="F26" s="249">
        <v>0</v>
      </c>
      <c r="G26" s="73">
        <v>0</v>
      </c>
      <c r="H26" s="249"/>
      <c r="I26" s="73">
        <f t="shared" si="3"/>
        <v>0</v>
      </c>
      <c r="J26" s="73">
        <v>0</v>
      </c>
      <c r="K26" s="249" t="s">
        <v>536</v>
      </c>
      <c r="L26" s="249" t="s">
        <v>536</v>
      </c>
      <c r="M26" s="73">
        <f t="shared" si="4"/>
        <v>0</v>
      </c>
      <c r="N26" s="73">
        <v>0</v>
      </c>
      <c r="O26" s="249" t="s">
        <v>536</v>
      </c>
      <c r="P26" s="249" t="s">
        <v>536</v>
      </c>
      <c r="Q26" s="73">
        <v>0</v>
      </c>
      <c r="R26" s="73">
        <v>0</v>
      </c>
      <c r="S26" s="249" t="s">
        <v>536</v>
      </c>
      <c r="T26" s="249" t="s">
        <v>536</v>
      </c>
      <c r="U26" s="73">
        <v>0</v>
      </c>
      <c r="V26" s="73">
        <v>0</v>
      </c>
      <c r="W26" s="249" t="s">
        <v>536</v>
      </c>
      <c r="X26" s="249" t="s">
        <v>536</v>
      </c>
      <c r="Y26" s="73">
        <v>0</v>
      </c>
      <c r="Z26" s="73">
        <v>0</v>
      </c>
      <c r="AA26" s="249" t="s">
        <v>536</v>
      </c>
      <c r="AB26" s="249" t="s">
        <v>536</v>
      </c>
      <c r="AC26" s="73">
        <f t="shared" ref="AC26:AC64" si="5">I26+M26+Q26+U26+Y26</f>
        <v>0</v>
      </c>
      <c r="AD26" s="249" t="s">
        <v>536</v>
      </c>
    </row>
    <row r="27" spans="1:38" ht="31.5" x14ac:dyDescent="0.25">
      <c r="A27" s="41" t="s">
        <v>172</v>
      </c>
      <c r="B27" s="25" t="s">
        <v>354</v>
      </c>
      <c r="C27" s="73">
        <f>C24</f>
        <v>400.29599999999999</v>
      </c>
      <c r="D27" s="249" t="s">
        <v>536</v>
      </c>
      <c r="E27" s="73">
        <f t="shared" si="2"/>
        <v>400.29599999999999</v>
      </c>
      <c r="F27" s="249">
        <v>400.29599999999999</v>
      </c>
      <c r="G27" s="73">
        <v>0</v>
      </c>
      <c r="H27" s="249"/>
      <c r="I27" s="73">
        <f>I24</f>
        <v>9.1679999999999993</v>
      </c>
      <c r="J27" s="73" t="s">
        <v>609</v>
      </c>
      <c r="K27" s="249" t="s">
        <v>536</v>
      </c>
      <c r="L27" s="249" t="s">
        <v>536</v>
      </c>
      <c r="M27" s="73">
        <f>M24</f>
        <v>19.832000000000001</v>
      </c>
      <c r="N27" s="73">
        <v>0</v>
      </c>
      <c r="O27" s="249" t="s">
        <v>536</v>
      </c>
      <c r="P27" s="249" t="s">
        <v>536</v>
      </c>
      <c r="Q27" s="73">
        <f>Q24</f>
        <v>96</v>
      </c>
      <c r="R27" s="73">
        <v>0</v>
      </c>
      <c r="S27" s="249" t="s">
        <v>536</v>
      </c>
      <c r="T27" s="249" t="s">
        <v>536</v>
      </c>
      <c r="U27" s="73">
        <f>U24</f>
        <v>140.53679775399999</v>
      </c>
      <c r="V27" s="73">
        <v>0</v>
      </c>
      <c r="W27" s="249" t="s">
        <v>536</v>
      </c>
      <c r="X27" s="249" t="s">
        <v>536</v>
      </c>
      <c r="Y27" s="73">
        <f>Y24</f>
        <v>134.759202246</v>
      </c>
      <c r="Z27" s="73">
        <v>0</v>
      </c>
      <c r="AA27" s="249" t="s">
        <v>536</v>
      </c>
      <c r="AB27" s="249" t="s">
        <v>536</v>
      </c>
      <c r="AC27" s="73">
        <f t="shared" si="5"/>
        <v>400.29599999999994</v>
      </c>
      <c r="AD27" s="249" t="s">
        <v>536</v>
      </c>
      <c r="AG27" s="295"/>
      <c r="AH27" s="295"/>
      <c r="AI27" s="295"/>
      <c r="AJ27" s="295"/>
    </row>
    <row r="28" spans="1:38" x14ac:dyDescent="0.25">
      <c r="A28" s="41" t="s">
        <v>171</v>
      </c>
      <c r="B28" s="25" t="s">
        <v>537</v>
      </c>
      <c r="C28" s="73">
        <v>0</v>
      </c>
      <c r="D28" s="249" t="s">
        <v>536</v>
      </c>
      <c r="E28" s="73">
        <f t="shared" si="2"/>
        <v>0</v>
      </c>
      <c r="F28" s="249">
        <v>0</v>
      </c>
      <c r="G28" s="73">
        <v>0</v>
      </c>
      <c r="H28" s="249"/>
      <c r="I28" s="73">
        <f t="shared" si="3"/>
        <v>0</v>
      </c>
      <c r="J28" s="73">
        <v>0</v>
      </c>
      <c r="K28" s="249" t="s">
        <v>536</v>
      </c>
      <c r="L28" s="249" t="s">
        <v>536</v>
      </c>
      <c r="M28" s="73">
        <v>0</v>
      </c>
      <c r="N28" s="73">
        <v>0</v>
      </c>
      <c r="O28" s="249" t="s">
        <v>536</v>
      </c>
      <c r="P28" s="249" t="s">
        <v>536</v>
      </c>
      <c r="Q28" s="73">
        <v>0</v>
      </c>
      <c r="R28" s="73">
        <v>0</v>
      </c>
      <c r="S28" s="249" t="s">
        <v>536</v>
      </c>
      <c r="T28" s="249" t="s">
        <v>536</v>
      </c>
      <c r="U28" s="73">
        <v>0</v>
      </c>
      <c r="V28" s="73">
        <v>0</v>
      </c>
      <c r="W28" s="249" t="s">
        <v>536</v>
      </c>
      <c r="X28" s="249" t="s">
        <v>536</v>
      </c>
      <c r="Y28" s="73">
        <v>0</v>
      </c>
      <c r="Z28" s="73">
        <v>0</v>
      </c>
      <c r="AA28" s="249" t="s">
        <v>536</v>
      </c>
      <c r="AB28" s="249" t="s">
        <v>536</v>
      </c>
      <c r="AC28" s="73">
        <f t="shared" si="5"/>
        <v>0</v>
      </c>
      <c r="AD28" s="249" t="s">
        <v>536</v>
      </c>
      <c r="AF28" s="245"/>
    </row>
    <row r="29" spans="1:38" x14ac:dyDescent="0.25">
      <c r="A29" s="41" t="s">
        <v>169</v>
      </c>
      <c r="B29" s="45" t="s">
        <v>168</v>
      </c>
      <c r="C29" s="73">
        <v>0</v>
      </c>
      <c r="D29" s="249" t="s">
        <v>536</v>
      </c>
      <c r="E29" s="73">
        <f t="shared" si="2"/>
        <v>0</v>
      </c>
      <c r="F29" s="249">
        <v>0</v>
      </c>
      <c r="G29" s="73">
        <v>0</v>
      </c>
      <c r="H29" s="249"/>
      <c r="I29" s="73">
        <f t="shared" si="3"/>
        <v>0</v>
      </c>
      <c r="J29" s="73">
        <v>0</v>
      </c>
      <c r="K29" s="249" t="s">
        <v>536</v>
      </c>
      <c r="L29" s="249" t="s">
        <v>536</v>
      </c>
      <c r="M29" s="73">
        <v>0</v>
      </c>
      <c r="N29" s="73">
        <v>0</v>
      </c>
      <c r="O29" s="249" t="s">
        <v>536</v>
      </c>
      <c r="P29" s="249" t="s">
        <v>536</v>
      </c>
      <c r="Q29" s="73">
        <v>0</v>
      </c>
      <c r="R29" s="73">
        <v>0</v>
      </c>
      <c r="S29" s="249" t="s">
        <v>536</v>
      </c>
      <c r="T29" s="249" t="s">
        <v>536</v>
      </c>
      <c r="U29" s="73">
        <v>0</v>
      </c>
      <c r="V29" s="73">
        <v>0</v>
      </c>
      <c r="W29" s="249" t="s">
        <v>536</v>
      </c>
      <c r="X29" s="249" t="s">
        <v>536</v>
      </c>
      <c r="Y29" s="73">
        <v>0</v>
      </c>
      <c r="Z29" s="73">
        <v>0</v>
      </c>
      <c r="AA29" s="249" t="s">
        <v>536</v>
      </c>
      <c r="AB29" s="249" t="s">
        <v>536</v>
      </c>
      <c r="AC29" s="73">
        <f t="shared" si="5"/>
        <v>0</v>
      </c>
      <c r="AD29" s="249" t="s">
        <v>536</v>
      </c>
    </row>
    <row r="30" spans="1:38" ht="54.75" customHeight="1" x14ac:dyDescent="0.25">
      <c r="A30" s="41" t="s">
        <v>61</v>
      </c>
      <c r="B30" s="25" t="s">
        <v>167</v>
      </c>
      <c r="C30" s="73">
        <f>SUM(C31:C34)</f>
        <v>333.58</v>
      </c>
      <c r="D30" s="249" t="s">
        <v>536</v>
      </c>
      <c r="E30" s="73">
        <f t="shared" si="2"/>
        <v>333.58</v>
      </c>
      <c r="F30" s="249">
        <v>333.58</v>
      </c>
      <c r="G30" s="73">
        <v>0</v>
      </c>
      <c r="H30" s="249"/>
      <c r="I30" s="73">
        <f>SUM(I31:I34)</f>
        <v>7.64</v>
      </c>
      <c r="J30" s="294">
        <v>4</v>
      </c>
      <c r="K30" s="249" t="s">
        <v>536</v>
      </c>
      <c r="L30" s="249" t="s">
        <v>536</v>
      </c>
      <c r="M30" s="73">
        <f>SUM(M31:M34)</f>
        <v>16.526666666666667</v>
      </c>
      <c r="N30" s="73">
        <v>0</v>
      </c>
      <c r="O30" s="249" t="s">
        <v>536</v>
      </c>
      <c r="P30" s="249" t="s">
        <v>536</v>
      </c>
      <c r="Q30" s="73">
        <f>SUM(Q31:Q34)</f>
        <v>80</v>
      </c>
      <c r="R30" s="73">
        <v>0</v>
      </c>
      <c r="S30" s="249" t="s">
        <v>536</v>
      </c>
      <c r="T30" s="249" t="s">
        <v>536</v>
      </c>
      <c r="U30" s="73">
        <f>SUM(U31:U34)</f>
        <v>117.11399812833332</v>
      </c>
      <c r="V30" s="73">
        <v>0</v>
      </c>
      <c r="W30" s="249" t="s">
        <v>536</v>
      </c>
      <c r="X30" s="249" t="s">
        <v>536</v>
      </c>
      <c r="Y30" s="73">
        <f>SUM(Y31:Y34)</f>
        <v>112.29933520500001</v>
      </c>
      <c r="Z30" s="73">
        <v>0</v>
      </c>
      <c r="AA30" s="249" t="s">
        <v>536</v>
      </c>
      <c r="AB30" s="249" t="s">
        <v>536</v>
      </c>
      <c r="AC30" s="73">
        <f>I30+M30+Q30+U30+Y30</f>
        <v>333.58000000000004</v>
      </c>
      <c r="AD30" s="249" t="s">
        <v>536</v>
      </c>
      <c r="AF30" s="37"/>
      <c r="AG30" s="295"/>
      <c r="AH30" s="296"/>
      <c r="AI30" s="295"/>
      <c r="AJ30" s="295"/>
      <c r="AK30" s="297"/>
      <c r="AL30" s="298"/>
    </row>
    <row r="31" spans="1:38" x14ac:dyDescent="0.25">
      <c r="A31" s="41" t="s">
        <v>166</v>
      </c>
      <c r="B31" s="25" t="s">
        <v>165</v>
      </c>
      <c r="C31" s="73">
        <v>7.64</v>
      </c>
      <c r="D31" s="249" t="s">
        <v>536</v>
      </c>
      <c r="E31" s="73">
        <v>7.64</v>
      </c>
      <c r="F31" s="249">
        <v>7.64</v>
      </c>
      <c r="G31" s="73">
        <v>0</v>
      </c>
      <c r="H31" s="249"/>
      <c r="I31" s="73">
        <f t="shared" si="3"/>
        <v>7.64</v>
      </c>
      <c r="J31" s="294">
        <v>4</v>
      </c>
      <c r="K31" s="249" t="s">
        <v>536</v>
      </c>
      <c r="L31" s="249" t="s">
        <v>536</v>
      </c>
      <c r="M31" s="73">
        <v>0</v>
      </c>
      <c r="N31" s="73">
        <v>0</v>
      </c>
      <c r="O31" s="249" t="s">
        <v>536</v>
      </c>
      <c r="P31" s="249" t="s">
        <v>536</v>
      </c>
      <c r="Q31" s="73">
        <v>0</v>
      </c>
      <c r="R31" s="73">
        <v>0</v>
      </c>
      <c r="S31" s="249" t="s">
        <v>536</v>
      </c>
      <c r="T31" s="249" t="s">
        <v>536</v>
      </c>
      <c r="U31" s="73">
        <v>0</v>
      </c>
      <c r="V31" s="73">
        <v>0</v>
      </c>
      <c r="W31" s="249" t="s">
        <v>536</v>
      </c>
      <c r="X31" s="249" t="s">
        <v>536</v>
      </c>
      <c r="Y31" s="73">
        <v>0</v>
      </c>
      <c r="Z31" s="73">
        <v>0</v>
      </c>
      <c r="AA31" s="249" t="s">
        <v>536</v>
      </c>
      <c r="AB31" s="249" t="s">
        <v>536</v>
      </c>
      <c r="AC31" s="73">
        <f t="shared" si="5"/>
        <v>7.64</v>
      </c>
      <c r="AD31" s="249" t="s">
        <v>536</v>
      </c>
    </row>
    <row r="32" spans="1:38" ht="31.5" x14ac:dyDescent="0.25">
      <c r="A32" s="41" t="s">
        <v>164</v>
      </c>
      <c r="B32" s="25" t="s">
        <v>163</v>
      </c>
      <c r="C32" s="73">
        <v>49.58</v>
      </c>
      <c r="D32" s="249" t="s">
        <v>536</v>
      </c>
      <c r="E32" s="73">
        <v>49.58</v>
      </c>
      <c r="F32" s="249">
        <v>49.58</v>
      </c>
      <c r="G32" s="73">
        <v>0</v>
      </c>
      <c r="H32" s="249"/>
      <c r="I32" s="73">
        <v>0</v>
      </c>
      <c r="J32" s="73">
        <v>0</v>
      </c>
      <c r="K32" s="249" t="s">
        <v>536</v>
      </c>
      <c r="L32" s="249" t="s">
        <v>536</v>
      </c>
      <c r="M32" s="73">
        <f>C32/3</f>
        <v>16.526666666666667</v>
      </c>
      <c r="N32" s="73">
        <v>0</v>
      </c>
      <c r="O32" s="249" t="s">
        <v>536</v>
      </c>
      <c r="P32" s="249" t="s">
        <v>536</v>
      </c>
      <c r="Q32" s="73">
        <v>20</v>
      </c>
      <c r="R32" s="73" t="s">
        <v>622</v>
      </c>
      <c r="S32" s="249" t="s">
        <v>536</v>
      </c>
      <c r="T32" s="249" t="s">
        <v>536</v>
      </c>
      <c r="U32" s="73">
        <f>13.05+0.00333333333332675</f>
        <v>13.053333333333327</v>
      </c>
      <c r="V32" s="73" t="s">
        <v>622</v>
      </c>
      <c r="W32" s="249" t="s">
        <v>536</v>
      </c>
      <c r="X32" s="249" t="s">
        <v>536</v>
      </c>
      <c r="Y32" s="73">
        <f>C32-I32-M32-Q32-U32</f>
        <v>0</v>
      </c>
      <c r="Z32" s="73" t="s">
        <v>621</v>
      </c>
      <c r="AA32" s="249" t="s">
        <v>536</v>
      </c>
      <c r="AB32" s="249" t="s">
        <v>536</v>
      </c>
      <c r="AC32" s="73">
        <f t="shared" si="5"/>
        <v>49.58</v>
      </c>
      <c r="AD32" s="249" t="s">
        <v>536</v>
      </c>
      <c r="AF32" s="250"/>
    </row>
    <row r="33" spans="1:30" x14ac:dyDescent="0.25">
      <c r="A33" s="41" t="s">
        <v>162</v>
      </c>
      <c r="B33" s="25" t="s">
        <v>161</v>
      </c>
      <c r="C33" s="73">
        <v>233.9</v>
      </c>
      <c r="D33" s="249" t="s">
        <v>536</v>
      </c>
      <c r="E33" s="73">
        <v>233.9</v>
      </c>
      <c r="F33" s="249">
        <v>233.9</v>
      </c>
      <c r="G33" s="73">
        <v>0</v>
      </c>
      <c r="H33" s="249"/>
      <c r="I33" s="73">
        <v>0</v>
      </c>
      <c r="J33" s="73">
        <v>0</v>
      </c>
      <c r="K33" s="249" t="s">
        <v>536</v>
      </c>
      <c r="L33" s="249" t="s">
        <v>536</v>
      </c>
      <c r="M33" s="73">
        <v>0</v>
      </c>
      <c r="N33" s="73">
        <v>0</v>
      </c>
      <c r="O33" s="249" t="s">
        <v>536</v>
      </c>
      <c r="P33" s="249" t="s">
        <v>536</v>
      </c>
      <c r="Q33" s="73">
        <v>60</v>
      </c>
      <c r="R33" s="73">
        <v>2</v>
      </c>
      <c r="S33" s="249" t="s">
        <v>536</v>
      </c>
      <c r="T33" s="249" t="s">
        <v>536</v>
      </c>
      <c r="U33" s="73">
        <v>104.06066479499999</v>
      </c>
      <c r="V33" s="73">
        <v>0</v>
      </c>
      <c r="W33" s="249" t="s">
        <v>536</v>
      </c>
      <c r="X33" s="249" t="s">
        <v>536</v>
      </c>
      <c r="Y33" s="73">
        <f>C33-I33-M33-Q33-U33</f>
        <v>69.839335205000012</v>
      </c>
      <c r="Z33" s="73">
        <v>0</v>
      </c>
      <c r="AA33" s="249" t="s">
        <v>536</v>
      </c>
      <c r="AB33" s="249" t="s">
        <v>536</v>
      </c>
      <c r="AC33" s="73">
        <f t="shared" si="5"/>
        <v>233.89999999999998</v>
      </c>
      <c r="AD33" s="249" t="s">
        <v>536</v>
      </c>
    </row>
    <row r="34" spans="1:30" x14ac:dyDescent="0.25">
      <c r="A34" s="41" t="s">
        <v>160</v>
      </c>
      <c r="B34" s="25" t="s">
        <v>159</v>
      </c>
      <c r="C34" s="73">
        <v>42.46</v>
      </c>
      <c r="D34" s="249" t="s">
        <v>536</v>
      </c>
      <c r="E34" s="73">
        <v>42.46</v>
      </c>
      <c r="F34" s="249">
        <v>42.46</v>
      </c>
      <c r="G34" s="73">
        <v>0</v>
      </c>
      <c r="H34" s="249"/>
      <c r="I34" s="73">
        <v>0</v>
      </c>
      <c r="J34" s="73">
        <v>0</v>
      </c>
      <c r="K34" s="249" t="s">
        <v>536</v>
      </c>
      <c r="L34" s="249" t="s">
        <v>536</v>
      </c>
      <c r="M34" s="73">
        <v>0</v>
      </c>
      <c r="N34" s="73">
        <v>0</v>
      </c>
      <c r="O34" s="249" t="s">
        <v>536</v>
      </c>
      <c r="P34" s="249" t="s">
        <v>536</v>
      </c>
      <c r="Q34" s="73">
        <v>0</v>
      </c>
      <c r="R34" s="73">
        <v>0</v>
      </c>
      <c r="S34" s="249" t="s">
        <v>536</v>
      </c>
      <c r="T34" s="249" t="s">
        <v>536</v>
      </c>
      <c r="U34" s="73">
        <v>0</v>
      </c>
      <c r="V34" s="73">
        <v>0</v>
      </c>
      <c r="W34" s="249" t="s">
        <v>536</v>
      </c>
      <c r="X34" s="249" t="s">
        <v>536</v>
      </c>
      <c r="Y34" s="73">
        <f>C34-I34-M34-Q34-U34</f>
        <v>42.46</v>
      </c>
      <c r="Z34" s="73" t="s">
        <v>609</v>
      </c>
      <c r="AA34" s="249" t="s">
        <v>536</v>
      </c>
      <c r="AB34" s="249" t="s">
        <v>536</v>
      </c>
      <c r="AC34" s="73">
        <f t="shared" si="5"/>
        <v>42.46</v>
      </c>
      <c r="AD34" s="249" t="s">
        <v>536</v>
      </c>
    </row>
    <row r="35" spans="1:30" ht="31.5" x14ac:dyDescent="0.25">
      <c r="A35" s="41" t="s">
        <v>60</v>
      </c>
      <c r="B35" s="25" t="s">
        <v>158</v>
      </c>
      <c r="C35" s="73">
        <v>0</v>
      </c>
      <c r="D35" s="249" t="s">
        <v>536</v>
      </c>
      <c r="E35" s="73">
        <f t="shared" si="2"/>
        <v>0</v>
      </c>
      <c r="F35" s="249">
        <v>0</v>
      </c>
      <c r="G35" s="73">
        <v>0</v>
      </c>
      <c r="H35" s="249"/>
      <c r="I35" s="73">
        <f t="shared" si="3"/>
        <v>0</v>
      </c>
      <c r="J35" s="73">
        <v>0</v>
      </c>
      <c r="K35" s="249" t="s">
        <v>536</v>
      </c>
      <c r="L35" s="249" t="s">
        <v>536</v>
      </c>
      <c r="M35" s="73">
        <v>0</v>
      </c>
      <c r="N35" s="73">
        <v>0</v>
      </c>
      <c r="O35" s="249" t="s">
        <v>536</v>
      </c>
      <c r="P35" s="249" t="s">
        <v>536</v>
      </c>
      <c r="Q35" s="73">
        <v>0</v>
      </c>
      <c r="R35" s="73">
        <v>0</v>
      </c>
      <c r="S35" s="249" t="s">
        <v>536</v>
      </c>
      <c r="T35" s="249" t="s">
        <v>536</v>
      </c>
      <c r="U35" s="73">
        <v>0</v>
      </c>
      <c r="V35" s="73">
        <v>0</v>
      </c>
      <c r="W35" s="249" t="s">
        <v>536</v>
      </c>
      <c r="X35" s="249" t="s">
        <v>536</v>
      </c>
      <c r="Y35" s="73">
        <f>C35</f>
        <v>0</v>
      </c>
      <c r="Z35" s="73">
        <v>0</v>
      </c>
      <c r="AA35" s="249" t="s">
        <v>536</v>
      </c>
      <c r="AB35" s="249" t="s">
        <v>536</v>
      </c>
      <c r="AC35" s="73">
        <f t="shared" si="5"/>
        <v>0</v>
      </c>
      <c r="AD35" s="249" t="s">
        <v>536</v>
      </c>
    </row>
    <row r="36" spans="1:30" ht="31.5" x14ac:dyDescent="0.25">
      <c r="A36" s="41" t="s">
        <v>157</v>
      </c>
      <c r="B36" s="251" t="s">
        <v>156</v>
      </c>
      <c r="C36" s="73">
        <v>0</v>
      </c>
      <c r="D36" s="249" t="s">
        <v>536</v>
      </c>
      <c r="E36" s="73">
        <f t="shared" si="2"/>
        <v>0</v>
      </c>
      <c r="F36" s="249">
        <v>0</v>
      </c>
      <c r="G36" s="73">
        <v>0</v>
      </c>
      <c r="H36" s="249"/>
      <c r="I36" s="73">
        <f t="shared" si="3"/>
        <v>0</v>
      </c>
      <c r="J36" s="73">
        <v>0</v>
      </c>
      <c r="K36" s="249" t="s">
        <v>536</v>
      </c>
      <c r="L36" s="249" t="s">
        <v>536</v>
      </c>
      <c r="M36" s="73">
        <v>0</v>
      </c>
      <c r="N36" s="73">
        <v>0</v>
      </c>
      <c r="O36" s="249" t="s">
        <v>536</v>
      </c>
      <c r="P36" s="249" t="s">
        <v>536</v>
      </c>
      <c r="Q36" s="73">
        <v>0</v>
      </c>
      <c r="R36" s="73">
        <v>0</v>
      </c>
      <c r="S36" s="249" t="s">
        <v>536</v>
      </c>
      <c r="T36" s="249" t="s">
        <v>536</v>
      </c>
      <c r="U36" s="73">
        <v>0</v>
      </c>
      <c r="V36" s="73">
        <v>0</v>
      </c>
      <c r="W36" s="249" t="s">
        <v>536</v>
      </c>
      <c r="X36" s="249" t="s">
        <v>536</v>
      </c>
      <c r="Y36" s="73">
        <f t="shared" ref="Y36:Y64" si="6">C36</f>
        <v>0</v>
      </c>
      <c r="Z36" s="73">
        <v>0</v>
      </c>
      <c r="AA36" s="249" t="s">
        <v>536</v>
      </c>
      <c r="AB36" s="249" t="s">
        <v>536</v>
      </c>
      <c r="AC36" s="73">
        <f t="shared" si="5"/>
        <v>0</v>
      </c>
      <c r="AD36" s="249" t="s">
        <v>536</v>
      </c>
    </row>
    <row r="37" spans="1:30" x14ac:dyDescent="0.25">
      <c r="A37" s="41" t="s">
        <v>155</v>
      </c>
      <c r="B37" s="251" t="s">
        <v>145</v>
      </c>
      <c r="C37" s="73">
        <v>0</v>
      </c>
      <c r="D37" s="249" t="s">
        <v>536</v>
      </c>
      <c r="E37" s="73">
        <f t="shared" si="2"/>
        <v>0</v>
      </c>
      <c r="F37" s="249">
        <v>0</v>
      </c>
      <c r="G37" s="73">
        <v>0</v>
      </c>
      <c r="H37" s="249"/>
      <c r="I37" s="73">
        <f t="shared" si="3"/>
        <v>0</v>
      </c>
      <c r="J37" s="73">
        <v>0</v>
      </c>
      <c r="K37" s="249" t="s">
        <v>536</v>
      </c>
      <c r="L37" s="249" t="s">
        <v>536</v>
      </c>
      <c r="M37" s="73">
        <v>0</v>
      </c>
      <c r="N37" s="73">
        <v>0</v>
      </c>
      <c r="O37" s="249" t="s">
        <v>536</v>
      </c>
      <c r="P37" s="249" t="s">
        <v>536</v>
      </c>
      <c r="Q37" s="73">
        <v>0</v>
      </c>
      <c r="R37" s="73">
        <v>0</v>
      </c>
      <c r="S37" s="249" t="s">
        <v>536</v>
      </c>
      <c r="T37" s="249" t="s">
        <v>536</v>
      </c>
      <c r="U37" s="73">
        <v>0</v>
      </c>
      <c r="V37" s="73">
        <v>0</v>
      </c>
      <c r="W37" s="249" t="s">
        <v>536</v>
      </c>
      <c r="X37" s="249" t="s">
        <v>536</v>
      </c>
      <c r="Y37" s="73">
        <f t="shared" si="6"/>
        <v>0</v>
      </c>
      <c r="Z37" s="73">
        <v>0</v>
      </c>
      <c r="AA37" s="249" t="s">
        <v>536</v>
      </c>
      <c r="AB37" s="249" t="s">
        <v>536</v>
      </c>
      <c r="AC37" s="73">
        <f t="shared" si="5"/>
        <v>0</v>
      </c>
      <c r="AD37" s="249" t="s">
        <v>536</v>
      </c>
    </row>
    <row r="38" spans="1:30" x14ac:dyDescent="0.25">
      <c r="A38" s="41" t="s">
        <v>154</v>
      </c>
      <c r="B38" s="251" t="s">
        <v>143</v>
      </c>
      <c r="C38" s="73">
        <v>0</v>
      </c>
      <c r="D38" s="249" t="s">
        <v>536</v>
      </c>
      <c r="E38" s="73">
        <f t="shared" si="2"/>
        <v>0</v>
      </c>
      <c r="F38" s="249">
        <v>0</v>
      </c>
      <c r="G38" s="73">
        <v>0</v>
      </c>
      <c r="H38" s="249"/>
      <c r="I38" s="73">
        <f t="shared" si="3"/>
        <v>0</v>
      </c>
      <c r="J38" s="73">
        <v>0</v>
      </c>
      <c r="K38" s="249" t="s">
        <v>536</v>
      </c>
      <c r="L38" s="249" t="s">
        <v>536</v>
      </c>
      <c r="M38" s="73">
        <v>0</v>
      </c>
      <c r="N38" s="73">
        <v>0</v>
      </c>
      <c r="O38" s="249" t="s">
        <v>536</v>
      </c>
      <c r="P38" s="249" t="s">
        <v>536</v>
      </c>
      <c r="Q38" s="73">
        <v>0</v>
      </c>
      <c r="R38" s="73">
        <v>0</v>
      </c>
      <c r="S38" s="249" t="s">
        <v>536</v>
      </c>
      <c r="T38" s="249" t="s">
        <v>536</v>
      </c>
      <c r="U38" s="73">
        <v>0</v>
      </c>
      <c r="V38" s="73">
        <v>0</v>
      </c>
      <c r="W38" s="249" t="s">
        <v>536</v>
      </c>
      <c r="X38" s="249" t="s">
        <v>536</v>
      </c>
      <c r="Y38" s="73">
        <f t="shared" si="6"/>
        <v>0</v>
      </c>
      <c r="Z38" s="73">
        <v>0</v>
      </c>
      <c r="AA38" s="249" t="s">
        <v>536</v>
      </c>
      <c r="AB38" s="249" t="s">
        <v>536</v>
      </c>
      <c r="AC38" s="73">
        <f t="shared" si="5"/>
        <v>0</v>
      </c>
      <c r="AD38" s="249" t="s">
        <v>536</v>
      </c>
    </row>
    <row r="39" spans="1:30" ht="31.5" x14ac:dyDescent="0.25">
      <c r="A39" s="41" t="s">
        <v>153</v>
      </c>
      <c r="B39" s="25" t="s">
        <v>141</v>
      </c>
      <c r="C39" s="73">
        <v>0</v>
      </c>
      <c r="D39" s="249" t="s">
        <v>536</v>
      </c>
      <c r="E39" s="73">
        <f t="shared" si="2"/>
        <v>0</v>
      </c>
      <c r="F39" s="249">
        <v>0</v>
      </c>
      <c r="G39" s="73">
        <v>0</v>
      </c>
      <c r="H39" s="249"/>
      <c r="I39" s="73">
        <f t="shared" si="3"/>
        <v>0</v>
      </c>
      <c r="J39" s="73">
        <v>0</v>
      </c>
      <c r="K39" s="249" t="s">
        <v>536</v>
      </c>
      <c r="L39" s="249" t="s">
        <v>536</v>
      </c>
      <c r="M39" s="73">
        <v>0</v>
      </c>
      <c r="N39" s="73">
        <v>0</v>
      </c>
      <c r="O39" s="249" t="s">
        <v>536</v>
      </c>
      <c r="P39" s="249" t="s">
        <v>536</v>
      </c>
      <c r="Q39" s="73">
        <v>0</v>
      </c>
      <c r="R39" s="73">
        <v>0</v>
      </c>
      <c r="S39" s="249" t="s">
        <v>536</v>
      </c>
      <c r="T39" s="249" t="s">
        <v>536</v>
      </c>
      <c r="U39" s="73">
        <v>0</v>
      </c>
      <c r="V39" s="73">
        <v>0</v>
      </c>
      <c r="W39" s="249" t="s">
        <v>536</v>
      </c>
      <c r="X39" s="249" t="s">
        <v>536</v>
      </c>
      <c r="Y39" s="73">
        <f t="shared" si="6"/>
        <v>0</v>
      </c>
      <c r="Z39" s="73">
        <v>0</v>
      </c>
      <c r="AA39" s="249" t="s">
        <v>536</v>
      </c>
      <c r="AB39" s="249" t="s">
        <v>536</v>
      </c>
      <c r="AC39" s="73">
        <f t="shared" si="5"/>
        <v>0</v>
      </c>
      <c r="AD39" s="249" t="s">
        <v>536</v>
      </c>
    </row>
    <row r="40" spans="1:30" ht="31.5" x14ac:dyDescent="0.25">
      <c r="A40" s="41" t="s">
        <v>152</v>
      </c>
      <c r="B40" s="25" t="s">
        <v>139</v>
      </c>
      <c r="C40" s="73">
        <v>0</v>
      </c>
      <c r="D40" s="249" t="s">
        <v>536</v>
      </c>
      <c r="E40" s="73">
        <f t="shared" si="2"/>
        <v>0</v>
      </c>
      <c r="F40" s="249">
        <v>0</v>
      </c>
      <c r="G40" s="73">
        <v>0</v>
      </c>
      <c r="H40" s="249"/>
      <c r="I40" s="73">
        <f t="shared" si="3"/>
        <v>0</v>
      </c>
      <c r="J40" s="73">
        <v>0</v>
      </c>
      <c r="K40" s="249" t="s">
        <v>536</v>
      </c>
      <c r="L40" s="249" t="s">
        <v>536</v>
      </c>
      <c r="M40" s="73">
        <v>0</v>
      </c>
      <c r="N40" s="73">
        <v>0</v>
      </c>
      <c r="O40" s="249" t="s">
        <v>536</v>
      </c>
      <c r="P40" s="249" t="s">
        <v>536</v>
      </c>
      <c r="Q40" s="73">
        <v>0</v>
      </c>
      <c r="R40" s="73">
        <v>0</v>
      </c>
      <c r="S40" s="249" t="s">
        <v>536</v>
      </c>
      <c r="T40" s="249" t="s">
        <v>536</v>
      </c>
      <c r="U40" s="73">
        <v>0</v>
      </c>
      <c r="V40" s="73">
        <v>0</v>
      </c>
      <c r="W40" s="249" t="s">
        <v>536</v>
      </c>
      <c r="X40" s="249" t="s">
        <v>536</v>
      </c>
      <c r="Y40" s="73">
        <f t="shared" si="6"/>
        <v>0</v>
      </c>
      <c r="Z40" s="73">
        <v>0</v>
      </c>
      <c r="AA40" s="249" t="s">
        <v>536</v>
      </c>
      <c r="AB40" s="249" t="s">
        <v>536</v>
      </c>
      <c r="AC40" s="73">
        <f t="shared" si="5"/>
        <v>0</v>
      </c>
      <c r="AD40" s="249" t="s">
        <v>536</v>
      </c>
    </row>
    <row r="41" spans="1:30" x14ac:dyDescent="0.25">
      <c r="A41" s="41" t="s">
        <v>151</v>
      </c>
      <c r="B41" s="25" t="s">
        <v>137</v>
      </c>
      <c r="C41" s="73">
        <v>0</v>
      </c>
      <c r="D41" s="249" t="s">
        <v>536</v>
      </c>
      <c r="E41" s="73">
        <f t="shared" si="2"/>
        <v>0</v>
      </c>
      <c r="F41" s="249">
        <v>0</v>
      </c>
      <c r="G41" s="73">
        <v>0</v>
      </c>
      <c r="H41" s="249"/>
      <c r="I41" s="73">
        <f t="shared" si="3"/>
        <v>0</v>
      </c>
      <c r="J41" s="73">
        <v>0</v>
      </c>
      <c r="K41" s="249" t="s">
        <v>536</v>
      </c>
      <c r="L41" s="249" t="s">
        <v>536</v>
      </c>
      <c r="M41" s="73">
        <v>0</v>
      </c>
      <c r="N41" s="73">
        <v>0</v>
      </c>
      <c r="O41" s="249" t="s">
        <v>536</v>
      </c>
      <c r="P41" s="249" t="s">
        <v>536</v>
      </c>
      <c r="Q41" s="73">
        <v>0</v>
      </c>
      <c r="R41" s="73">
        <v>0</v>
      </c>
      <c r="S41" s="249" t="s">
        <v>536</v>
      </c>
      <c r="T41" s="249" t="s">
        <v>536</v>
      </c>
      <c r="U41" s="73">
        <v>0</v>
      </c>
      <c r="V41" s="73">
        <v>0</v>
      </c>
      <c r="W41" s="249" t="s">
        <v>536</v>
      </c>
      <c r="X41" s="249" t="s">
        <v>536</v>
      </c>
      <c r="Y41" s="73">
        <f t="shared" si="6"/>
        <v>0</v>
      </c>
      <c r="Z41" s="73">
        <v>0</v>
      </c>
      <c r="AA41" s="249" t="s">
        <v>536</v>
      </c>
      <c r="AB41" s="249" t="s">
        <v>536</v>
      </c>
      <c r="AC41" s="73">
        <f t="shared" si="5"/>
        <v>0</v>
      </c>
      <c r="AD41" s="249" t="s">
        <v>536</v>
      </c>
    </row>
    <row r="42" spans="1:30" ht="18.75" x14ac:dyDescent="0.25">
      <c r="A42" s="41" t="s">
        <v>150</v>
      </c>
      <c r="B42" s="251" t="s">
        <v>544</v>
      </c>
      <c r="C42" s="73">
        <v>2</v>
      </c>
      <c r="D42" s="249" t="s">
        <v>536</v>
      </c>
      <c r="E42" s="73">
        <f t="shared" si="2"/>
        <v>2</v>
      </c>
      <c r="F42" s="249">
        <v>2</v>
      </c>
      <c r="G42" s="73">
        <v>0</v>
      </c>
      <c r="H42" s="249"/>
      <c r="I42" s="73">
        <v>0</v>
      </c>
      <c r="J42" s="73">
        <v>0</v>
      </c>
      <c r="K42" s="249" t="s">
        <v>536</v>
      </c>
      <c r="L42" s="249" t="s">
        <v>536</v>
      </c>
      <c r="M42" s="73">
        <v>0</v>
      </c>
      <c r="N42" s="73">
        <v>0</v>
      </c>
      <c r="O42" s="249" t="s">
        <v>536</v>
      </c>
      <c r="P42" s="249" t="s">
        <v>536</v>
      </c>
      <c r="Q42" s="73">
        <v>0</v>
      </c>
      <c r="R42" s="73">
        <v>0</v>
      </c>
      <c r="S42" s="249" t="s">
        <v>536</v>
      </c>
      <c r="T42" s="249" t="s">
        <v>536</v>
      </c>
      <c r="U42" s="73">
        <v>0</v>
      </c>
      <c r="V42" s="73">
        <v>0</v>
      </c>
      <c r="W42" s="249" t="s">
        <v>536</v>
      </c>
      <c r="X42" s="249" t="s">
        <v>536</v>
      </c>
      <c r="Y42" s="73">
        <f t="shared" si="6"/>
        <v>2</v>
      </c>
      <c r="Z42" s="73">
        <v>4</v>
      </c>
      <c r="AA42" s="249" t="s">
        <v>536</v>
      </c>
      <c r="AB42" s="249" t="s">
        <v>536</v>
      </c>
      <c r="AC42" s="73">
        <f t="shared" si="5"/>
        <v>2</v>
      </c>
      <c r="AD42" s="249" t="s">
        <v>536</v>
      </c>
    </row>
    <row r="43" spans="1:30" x14ac:dyDescent="0.25">
      <c r="A43" s="41" t="s">
        <v>59</v>
      </c>
      <c r="B43" s="25" t="s">
        <v>149</v>
      </c>
      <c r="C43" s="73">
        <v>0</v>
      </c>
      <c r="D43" s="249" t="s">
        <v>536</v>
      </c>
      <c r="E43" s="73">
        <f t="shared" si="2"/>
        <v>0</v>
      </c>
      <c r="F43" s="249">
        <v>0</v>
      </c>
      <c r="G43" s="73">
        <v>0</v>
      </c>
      <c r="H43" s="249"/>
      <c r="I43" s="73">
        <f t="shared" si="3"/>
        <v>0</v>
      </c>
      <c r="J43" s="73">
        <v>0</v>
      </c>
      <c r="K43" s="249" t="s">
        <v>536</v>
      </c>
      <c r="L43" s="249" t="s">
        <v>536</v>
      </c>
      <c r="M43" s="73">
        <v>0</v>
      </c>
      <c r="N43" s="73">
        <v>0</v>
      </c>
      <c r="O43" s="249" t="s">
        <v>536</v>
      </c>
      <c r="P43" s="249" t="s">
        <v>536</v>
      </c>
      <c r="Q43" s="73">
        <v>0</v>
      </c>
      <c r="R43" s="73">
        <v>0</v>
      </c>
      <c r="S43" s="249" t="s">
        <v>536</v>
      </c>
      <c r="T43" s="249" t="s">
        <v>536</v>
      </c>
      <c r="U43" s="73">
        <v>0</v>
      </c>
      <c r="V43" s="73">
        <v>0</v>
      </c>
      <c r="W43" s="249" t="s">
        <v>536</v>
      </c>
      <c r="X43" s="249" t="s">
        <v>536</v>
      </c>
      <c r="Y43" s="73">
        <f t="shared" si="6"/>
        <v>0</v>
      </c>
      <c r="Z43" s="73">
        <v>0</v>
      </c>
      <c r="AA43" s="249" t="s">
        <v>536</v>
      </c>
      <c r="AB43" s="249" t="s">
        <v>536</v>
      </c>
      <c r="AC43" s="73">
        <f t="shared" si="5"/>
        <v>0</v>
      </c>
      <c r="AD43" s="249" t="s">
        <v>536</v>
      </c>
    </row>
    <row r="44" spans="1:30" x14ac:dyDescent="0.25">
      <c r="A44" s="41" t="s">
        <v>148</v>
      </c>
      <c r="B44" s="25" t="s">
        <v>147</v>
      </c>
      <c r="C44" s="73">
        <v>0</v>
      </c>
      <c r="D44" s="249" t="s">
        <v>536</v>
      </c>
      <c r="E44" s="73">
        <f t="shared" si="2"/>
        <v>0</v>
      </c>
      <c r="F44" s="249">
        <v>0</v>
      </c>
      <c r="G44" s="73">
        <v>0</v>
      </c>
      <c r="H44" s="249"/>
      <c r="I44" s="73">
        <f t="shared" si="3"/>
        <v>0</v>
      </c>
      <c r="J44" s="73">
        <v>0</v>
      </c>
      <c r="K44" s="249" t="s">
        <v>536</v>
      </c>
      <c r="L44" s="249" t="s">
        <v>536</v>
      </c>
      <c r="M44" s="73">
        <v>0</v>
      </c>
      <c r="N44" s="73">
        <v>0</v>
      </c>
      <c r="O44" s="249" t="s">
        <v>536</v>
      </c>
      <c r="P44" s="249" t="s">
        <v>536</v>
      </c>
      <c r="Q44" s="73">
        <v>0</v>
      </c>
      <c r="R44" s="73">
        <v>0</v>
      </c>
      <c r="S44" s="249" t="s">
        <v>536</v>
      </c>
      <c r="T44" s="249" t="s">
        <v>536</v>
      </c>
      <c r="U44" s="73">
        <v>0</v>
      </c>
      <c r="V44" s="73">
        <v>0</v>
      </c>
      <c r="W44" s="249" t="s">
        <v>536</v>
      </c>
      <c r="X44" s="249" t="s">
        <v>536</v>
      </c>
      <c r="Y44" s="73">
        <f t="shared" si="6"/>
        <v>0</v>
      </c>
      <c r="Z44" s="73">
        <v>0</v>
      </c>
      <c r="AA44" s="249" t="s">
        <v>536</v>
      </c>
      <c r="AB44" s="249" t="s">
        <v>536</v>
      </c>
      <c r="AC44" s="73">
        <f t="shared" si="5"/>
        <v>0</v>
      </c>
      <c r="AD44" s="249" t="s">
        <v>536</v>
      </c>
    </row>
    <row r="45" spans="1:30" x14ac:dyDescent="0.25">
      <c r="A45" s="41" t="s">
        <v>146</v>
      </c>
      <c r="B45" s="25" t="s">
        <v>145</v>
      </c>
      <c r="C45" s="73">
        <v>0</v>
      </c>
      <c r="D45" s="249" t="s">
        <v>536</v>
      </c>
      <c r="E45" s="73">
        <f t="shared" si="2"/>
        <v>0</v>
      </c>
      <c r="F45" s="249">
        <v>0</v>
      </c>
      <c r="G45" s="73">
        <v>0</v>
      </c>
      <c r="H45" s="249"/>
      <c r="I45" s="73">
        <f t="shared" si="3"/>
        <v>0</v>
      </c>
      <c r="J45" s="73">
        <v>0</v>
      </c>
      <c r="K45" s="249" t="s">
        <v>536</v>
      </c>
      <c r="L45" s="249" t="s">
        <v>536</v>
      </c>
      <c r="M45" s="73">
        <v>0</v>
      </c>
      <c r="N45" s="73">
        <v>0</v>
      </c>
      <c r="O45" s="249" t="s">
        <v>536</v>
      </c>
      <c r="P45" s="249" t="s">
        <v>536</v>
      </c>
      <c r="Q45" s="73">
        <v>0</v>
      </c>
      <c r="R45" s="73">
        <v>0</v>
      </c>
      <c r="S45" s="249" t="s">
        <v>536</v>
      </c>
      <c r="T45" s="249" t="s">
        <v>536</v>
      </c>
      <c r="U45" s="73">
        <v>0</v>
      </c>
      <c r="V45" s="73">
        <v>0</v>
      </c>
      <c r="W45" s="249" t="s">
        <v>536</v>
      </c>
      <c r="X45" s="249" t="s">
        <v>536</v>
      </c>
      <c r="Y45" s="73">
        <f t="shared" si="6"/>
        <v>0</v>
      </c>
      <c r="Z45" s="73">
        <v>0</v>
      </c>
      <c r="AA45" s="249" t="s">
        <v>536</v>
      </c>
      <c r="AB45" s="249" t="s">
        <v>536</v>
      </c>
      <c r="AC45" s="73">
        <f t="shared" si="5"/>
        <v>0</v>
      </c>
      <c r="AD45" s="249" t="s">
        <v>536</v>
      </c>
    </row>
    <row r="46" spans="1:30" x14ac:dyDescent="0.25">
      <c r="A46" s="41" t="s">
        <v>144</v>
      </c>
      <c r="B46" s="25" t="s">
        <v>143</v>
      </c>
      <c r="C46" s="73">
        <v>0</v>
      </c>
      <c r="D46" s="249" t="s">
        <v>536</v>
      </c>
      <c r="E46" s="73">
        <f t="shared" si="2"/>
        <v>0</v>
      </c>
      <c r="F46" s="249">
        <v>0</v>
      </c>
      <c r="G46" s="73">
        <v>0</v>
      </c>
      <c r="H46" s="249"/>
      <c r="I46" s="73">
        <f t="shared" si="3"/>
        <v>0</v>
      </c>
      <c r="J46" s="73">
        <v>0</v>
      </c>
      <c r="K46" s="249" t="s">
        <v>536</v>
      </c>
      <c r="L46" s="249" t="s">
        <v>536</v>
      </c>
      <c r="M46" s="73">
        <v>0</v>
      </c>
      <c r="N46" s="73">
        <v>0</v>
      </c>
      <c r="O46" s="249" t="s">
        <v>536</v>
      </c>
      <c r="P46" s="249" t="s">
        <v>536</v>
      </c>
      <c r="Q46" s="73">
        <v>0</v>
      </c>
      <c r="R46" s="73">
        <v>0</v>
      </c>
      <c r="S46" s="249" t="s">
        <v>536</v>
      </c>
      <c r="T46" s="249" t="s">
        <v>536</v>
      </c>
      <c r="U46" s="73">
        <v>0</v>
      </c>
      <c r="V46" s="73">
        <v>0</v>
      </c>
      <c r="W46" s="249" t="s">
        <v>536</v>
      </c>
      <c r="X46" s="249" t="s">
        <v>536</v>
      </c>
      <c r="Y46" s="73">
        <f t="shared" si="6"/>
        <v>0</v>
      </c>
      <c r="Z46" s="73">
        <v>0</v>
      </c>
      <c r="AA46" s="249" t="s">
        <v>536</v>
      </c>
      <c r="AB46" s="249" t="s">
        <v>536</v>
      </c>
      <c r="AC46" s="73">
        <f t="shared" si="5"/>
        <v>0</v>
      </c>
      <c r="AD46" s="249" t="s">
        <v>536</v>
      </c>
    </row>
    <row r="47" spans="1:30" ht="31.5" x14ac:dyDescent="0.25">
      <c r="A47" s="41" t="s">
        <v>142</v>
      </c>
      <c r="B47" s="25" t="s">
        <v>141</v>
      </c>
      <c r="C47" s="73">
        <v>0</v>
      </c>
      <c r="D47" s="249" t="s">
        <v>536</v>
      </c>
      <c r="E47" s="73">
        <f t="shared" si="2"/>
        <v>0</v>
      </c>
      <c r="F47" s="249">
        <v>0</v>
      </c>
      <c r="G47" s="73">
        <v>0</v>
      </c>
      <c r="H47" s="249"/>
      <c r="I47" s="73">
        <f t="shared" si="3"/>
        <v>0</v>
      </c>
      <c r="J47" s="73">
        <v>0</v>
      </c>
      <c r="K47" s="249" t="s">
        <v>536</v>
      </c>
      <c r="L47" s="249" t="s">
        <v>536</v>
      </c>
      <c r="M47" s="73">
        <v>0</v>
      </c>
      <c r="N47" s="73">
        <v>0</v>
      </c>
      <c r="O47" s="249" t="s">
        <v>536</v>
      </c>
      <c r="P47" s="249" t="s">
        <v>536</v>
      </c>
      <c r="Q47" s="73">
        <v>0</v>
      </c>
      <c r="R47" s="73">
        <v>0</v>
      </c>
      <c r="S47" s="249" t="s">
        <v>536</v>
      </c>
      <c r="T47" s="249" t="s">
        <v>536</v>
      </c>
      <c r="U47" s="73">
        <v>0</v>
      </c>
      <c r="V47" s="73">
        <v>0</v>
      </c>
      <c r="W47" s="249" t="s">
        <v>536</v>
      </c>
      <c r="X47" s="249" t="s">
        <v>536</v>
      </c>
      <c r="Y47" s="73">
        <f t="shared" si="6"/>
        <v>0</v>
      </c>
      <c r="Z47" s="73">
        <v>0</v>
      </c>
      <c r="AA47" s="249" t="s">
        <v>536</v>
      </c>
      <c r="AB47" s="249" t="s">
        <v>536</v>
      </c>
      <c r="AC47" s="73">
        <f t="shared" si="5"/>
        <v>0</v>
      </c>
      <c r="AD47" s="249" t="s">
        <v>536</v>
      </c>
    </row>
    <row r="48" spans="1:30" ht="31.5" x14ac:dyDescent="0.25">
      <c r="A48" s="41" t="s">
        <v>140</v>
      </c>
      <c r="B48" s="25" t="s">
        <v>139</v>
      </c>
      <c r="C48" s="73">
        <v>0</v>
      </c>
      <c r="D48" s="249" t="s">
        <v>536</v>
      </c>
      <c r="E48" s="73">
        <f t="shared" si="2"/>
        <v>0</v>
      </c>
      <c r="F48" s="249">
        <v>0</v>
      </c>
      <c r="G48" s="73">
        <v>0</v>
      </c>
      <c r="H48" s="249"/>
      <c r="I48" s="73">
        <f t="shared" si="3"/>
        <v>0</v>
      </c>
      <c r="J48" s="73">
        <v>0</v>
      </c>
      <c r="K48" s="249" t="s">
        <v>536</v>
      </c>
      <c r="L48" s="249" t="s">
        <v>536</v>
      </c>
      <c r="M48" s="73">
        <v>0</v>
      </c>
      <c r="N48" s="73">
        <v>0</v>
      </c>
      <c r="O48" s="249" t="s">
        <v>536</v>
      </c>
      <c r="P48" s="249" t="s">
        <v>536</v>
      </c>
      <c r="Q48" s="73">
        <v>0</v>
      </c>
      <c r="R48" s="73">
        <v>0</v>
      </c>
      <c r="S48" s="249" t="s">
        <v>536</v>
      </c>
      <c r="T48" s="249" t="s">
        <v>536</v>
      </c>
      <c r="U48" s="73">
        <v>0</v>
      </c>
      <c r="V48" s="73">
        <v>0</v>
      </c>
      <c r="W48" s="249" t="s">
        <v>536</v>
      </c>
      <c r="X48" s="249" t="s">
        <v>536</v>
      </c>
      <c r="Y48" s="73">
        <f t="shared" si="6"/>
        <v>0</v>
      </c>
      <c r="Z48" s="73">
        <v>0</v>
      </c>
      <c r="AA48" s="249" t="s">
        <v>536</v>
      </c>
      <c r="AB48" s="249" t="s">
        <v>536</v>
      </c>
      <c r="AC48" s="73">
        <f t="shared" si="5"/>
        <v>0</v>
      </c>
      <c r="AD48" s="249" t="s">
        <v>536</v>
      </c>
    </row>
    <row r="49" spans="1:30" x14ac:dyDescent="0.25">
      <c r="A49" s="41" t="s">
        <v>138</v>
      </c>
      <c r="B49" s="25" t="s">
        <v>137</v>
      </c>
      <c r="C49" s="73">
        <v>0</v>
      </c>
      <c r="D49" s="249" t="s">
        <v>536</v>
      </c>
      <c r="E49" s="73">
        <f t="shared" si="2"/>
        <v>0</v>
      </c>
      <c r="F49" s="249">
        <v>0</v>
      </c>
      <c r="G49" s="73">
        <v>0</v>
      </c>
      <c r="H49" s="249"/>
      <c r="I49" s="73">
        <f t="shared" si="3"/>
        <v>0</v>
      </c>
      <c r="J49" s="73">
        <v>0</v>
      </c>
      <c r="K49" s="249" t="s">
        <v>536</v>
      </c>
      <c r="L49" s="249" t="s">
        <v>536</v>
      </c>
      <c r="M49" s="73">
        <v>0</v>
      </c>
      <c r="N49" s="73">
        <v>0</v>
      </c>
      <c r="O49" s="249" t="s">
        <v>536</v>
      </c>
      <c r="P49" s="249" t="s">
        <v>536</v>
      </c>
      <c r="Q49" s="73">
        <v>0</v>
      </c>
      <c r="R49" s="73">
        <v>0</v>
      </c>
      <c r="S49" s="249" t="s">
        <v>536</v>
      </c>
      <c r="T49" s="249" t="s">
        <v>536</v>
      </c>
      <c r="U49" s="73">
        <v>0</v>
      </c>
      <c r="V49" s="73">
        <v>0</v>
      </c>
      <c r="W49" s="249" t="s">
        <v>536</v>
      </c>
      <c r="X49" s="249" t="s">
        <v>536</v>
      </c>
      <c r="Y49" s="73">
        <f t="shared" si="6"/>
        <v>0</v>
      </c>
      <c r="Z49" s="73">
        <v>0</v>
      </c>
      <c r="AA49" s="249" t="s">
        <v>536</v>
      </c>
      <c r="AB49" s="249" t="s">
        <v>536</v>
      </c>
      <c r="AC49" s="73">
        <f t="shared" si="5"/>
        <v>0</v>
      </c>
      <c r="AD49" s="249" t="s">
        <v>536</v>
      </c>
    </row>
    <row r="50" spans="1:30" ht="18.75" x14ac:dyDescent="0.25">
      <c r="A50" s="41" t="s">
        <v>136</v>
      </c>
      <c r="B50" s="251" t="s">
        <v>544</v>
      </c>
      <c r="C50" s="73">
        <f>C42</f>
        <v>2</v>
      </c>
      <c r="D50" s="249" t="s">
        <v>536</v>
      </c>
      <c r="E50" s="73">
        <f t="shared" si="2"/>
        <v>2</v>
      </c>
      <c r="F50" s="249">
        <v>2</v>
      </c>
      <c r="G50" s="73">
        <v>0</v>
      </c>
      <c r="H50" s="249"/>
      <c r="I50" s="73">
        <v>0</v>
      </c>
      <c r="J50" s="73">
        <v>0</v>
      </c>
      <c r="K50" s="249" t="s">
        <v>536</v>
      </c>
      <c r="L50" s="249" t="s">
        <v>536</v>
      </c>
      <c r="M50" s="73">
        <v>0</v>
      </c>
      <c r="N50" s="73">
        <v>0</v>
      </c>
      <c r="O50" s="249" t="s">
        <v>536</v>
      </c>
      <c r="P50" s="249" t="s">
        <v>536</v>
      </c>
      <c r="Q50" s="73">
        <v>0</v>
      </c>
      <c r="R50" s="73">
        <v>0</v>
      </c>
      <c r="S50" s="249" t="s">
        <v>536</v>
      </c>
      <c r="T50" s="249" t="s">
        <v>536</v>
      </c>
      <c r="U50" s="73">
        <v>0</v>
      </c>
      <c r="V50" s="73">
        <v>0</v>
      </c>
      <c r="W50" s="249" t="s">
        <v>536</v>
      </c>
      <c r="X50" s="249" t="s">
        <v>536</v>
      </c>
      <c r="Y50" s="73">
        <f t="shared" si="6"/>
        <v>2</v>
      </c>
      <c r="Z50" s="73">
        <v>4</v>
      </c>
      <c r="AA50" s="249" t="s">
        <v>536</v>
      </c>
      <c r="AB50" s="249" t="s">
        <v>536</v>
      </c>
      <c r="AC50" s="73">
        <f t="shared" si="5"/>
        <v>2</v>
      </c>
      <c r="AD50" s="249" t="s">
        <v>536</v>
      </c>
    </row>
    <row r="51" spans="1:30" ht="35.25" customHeight="1" x14ac:dyDescent="0.25">
      <c r="A51" s="41" t="s">
        <v>57</v>
      </c>
      <c r="B51" s="25" t="s">
        <v>135</v>
      </c>
      <c r="C51" s="73">
        <v>0</v>
      </c>
      <c r="D51" s="249" t="s">
        <v>536</v>
      </c>
      <c r="E51" s="73">
        <f t="shared" si="2"/>
        <v>0</v>
      </c>
      <c r="F51" s="249">
        <v>0</v>
      </c>
      <c r="G51" s="73">
        <v>0</v>
      </c>
      <c r="H51" s="249"/>
      <c r="I51" s="73">
        <f t="shared" si="3"/>
        <v>0</v>
      </c>
      <c r="J51" s="73">
        <v>0</v>
      </c>
      <c r="K51" s="249" t="s">
        <v>536</v>
      </c>
      <c r="L51" s="249" t="s">
        <v>536</v>
      </c>
      <c r="M51" s="73">
        <v>0</v>
      </c>
      <c r="N51" s="73">
        <v>0</v>
      </c>
      <c r="O51" s="249" t="s">
        <v>536</v>
      </c>
      <c r="P51" s="249" t="s">
        <v>536</v>
      </c>
      <c r="Q51" s="73">
        <v>0</v>
      </c>
      <c r="R51" s="73">
        <v>0</v>
      </c>
      <c r="S51" s="249" t="s">
        <v>536</v>
      </c>
      <c r="T51" s="249" t="s">
        <v>536</v>
      </c>
      <c r="U51" s="73">
        <v>0</v>
      </c>
      <c r="V51" s="73">
        <v>0</v>
      </c>
      <c r="W51" s="249" t="s">
        <v>536</v>
      </c>
      <c r="X51" s="249" t="s">
        <v>536</v>
      </c>
      <c r="Y51" s="73">
        <f t="shared" si="6"/>
        <v>0</v>
      </c>
      <c r="Z51" s="73">
        <v>0</v>
      </c>
      <c r="AA51" s="249" t="s">
        <v>536</v>
      </c>
      <c r="AB51" s="249" t="s">
        <v>536</v>
      </c>
      <c r="AC51" s="73">
        <f t="shared" si="5"/>
        <v>0</v>
      </c>
      <c r="AD51" s="249" t="s">
        <v>536</v>
      </c>
    </row>
    <row r="52" spans="1:30" x14ac:dyDescent="0.25">
      <c r="A52" s="41" t="s">
        <v>134</v>
      </c>
      <c r="B52" s="25" t="s">
        <v>133</v>
      </c>
      <c r="C52" s="73">
        <f>C30</f>
        <v>333.58</v>
      </c>
      <c r="D52" s="249" t="s">
        <v>536</v>
      </c>
      <c r="E52" s="73">
        <f t="shared" si="2"/>
        <v>333.58</v>
      </c>
      <c r="F52" s="249">
        <v>333.58</v>
      </c>
      <c r="G52" s="73">
        <v>0</v>
      </c>
      <c r="H52" s="249"/>
      <c r="I52" s="73">
        <v>0</v>
      </c>
      <c r="J52" s="73">
        <v>0</v>
      </c>
      <c r="K52" s="249" t="s">
        <v>536</v>
      </c>
      <c r="L52" s="249" t="s">
        <v>536</v>
      </c>
      <c r="M52" s="73">
        <v>0</v>
      </c>
      <c r="N52" s="73">
        <v>0</v>
      </c>
      <c r="O52" s="249" t="s">
        <v>536</v>
      </c>
      <c r="P52" s="249" t="s">
        <v>536</v>
      </c>
      <c r="Q52" s="73">
        <v>0</v>
      </c>
      <c r="R52" s="73">
        <v>0</v>
      </c>
      <c r="S52" s="249" t="s">
        <v>536</v>
      </c>
      <c r="T52" s="249" t="s">
        <v>536</v>
      </c>
      <c r="U52" s="73">
        <v>0</v>
      </c>
      <c r="V52" s="73">
        <v>0</v>
      </c>
      <c r="W52" s="249" t="s">
        <v>536</v>
      </c>
      <c r="X52" s="249" t="s">
        <v>536</v>
      </c>
      <c r="Y52" s="73">
        <f t="shared" si="6"/>
        <v>333.58</v>
      </c>
      <c r="Z52" s="73">
        <v>4</v>
      </c>
      <c r="AA52" s="249" t="s">
        <v>536</v>
      </c>
      <c r="AB52" s="249" t="s">
        <v>536</v>
      </c>
      <c r="AC52" s="73">
        <f t="shared" si="5"/>
        <v>333.58</v>
      </c>
      <c r="AD52" s="249" t="s">
        <v>536</v>
      </c>
    </row>
    <row r="53" spans="1:30" x14ac:dyDescent="0.25">
      <c r="A53" s="41" t="s">
        <v>132</v>
      </c>
      <c r="B53" s="25" t="s">
        <v>126</v>
      </c>
      <c r="C53" s="73">
        <v>0</v>
      </c>
      <c r="D53" s="249" t="s">
        <v>536</v>
      </c>
      <c r="E53" s="73">
        <f t="shared" si="2"/>
        <v>0</v>
      </c>
      <c r="F53" s="249">
        <v>0</v>
      </c>
      <c r="G53" s="73">
        <v>0</v>
      </c>
      <c r="H53" s="249"/>
      <c r="I53" s="73">
        <f t="shared" si="3"/>
        <v>0</v>
      </c>
      <c r="J53" s="73">
        <v>0</v>
      </c>
      <c r="K53" s="249" t="s">
        <v>536</v>
      </c>
      <c r="L53" s="249" t="s">
        <v>536</v>
      </c>
      <c r="M53" s="73">
        <v>0</v>
      </c>
      <c r="N53" s="73">
        <v>0</v>
      </c>
      <c r="O53" s="249" t="s">
        <v>536</v>
      </c>
      <c r="P53" s="249" t="s">
        <v>536</v>
      </c>
      <c r="Q53" s="73">
        <v>0</v>
      </c>
      <c r="R53" s="73">
        <v>0</v>
      </c>
      <c r="S53" s="249" t="s">
        <v>536</v>
      </c>
      <c r="T53" s="249" t="s">
        <v>536</v>
      </c>
      <c r="U53" s="73">
        <v>0</v>
      </c>
      <c r="V53" s="73">
        <v>0</v>
      </c>
      <c r="W53" s="249" t="s">
        <v>536</v>
      </c>
      <c r="X53" s="249" t="s">
        <v>536</v>
      </c>
      <c r="Y53" s="73">
        <f t="shared" si="6"/>
        <v>0</v>
      </c>
      <c r="Z53" s="73">
        <v>0</v>
      </c>
      <c r="AA53" s="249" t="s">
        <v>536</v>
      </c>
      <c r="AB53" s="249" t="s">
        <v>536</v>
      </c>
      <c r="AC53" s="73">
        <f t="shared" si="5"/>
        <v>0</v>
      </c>
      <c r="AD53" s="249" t="s">
        <v>536</v>
      </c>
    </row>
    <row r="54" spans="1:30" x14ac:dyDescent="0.25">
      <c r="A54" s="41" t="s">
        <v>131</v>
      </c>
      <c r="B54" s="251" t="s">
        <v>125</v>
      </c>
      <c r="C54" s="73">
        <v>0</v>
      </c>
      <c r="D54" s="249" t="s">
        <v>536</v>
      </c>
      <c r="E54" s="73">
        <f t="shared" si="2"/>
        <v>0</v>
      </c>
      <c r="F54" s="249">
        <v>0</v>
      </c>
      <c r="G54" s="73">
        <v>0</v>
      </c>
      <c r="H54" s="249"/>
      <c r="I54" s="73">
        <f t="shared" si="3"/>
        <v>0</v>
      </c>
      <c r="J54" s="73">
        <v>0</v>
      </c>
      <c r="K54" s="249" t="s">
        <v>536</v>
      </c>
      <c r="L54" s="249" t="s">
        <v>536</v>
      </c>
      <c r="M54" s="73">
        <v>0</v>
      </c>
      <c r="N54" s="73">
        <v>0</v>
      </c>
      <c r="O54" s="249" t="s">
        <v>536</v>
      </c>
      <c r="P54" s="249" t="s">
        <v>536</v>
      </c>
      <c r="Q54" s="73">
        <v>0</v>
      </c>
      <c r="R54" s="73">
        <v>0</v>
      </c>
      <c r="S54" s="249" t="s">
        <v>536</v>
      </c>
      <c r="T54" s="249" t="s">
        <v>536</v>
      </c>
      <c r="U54" s="73">
        <v>0</v>
      </c>
      <c r="V54" s="73">
        <v>0</v>
      </c>
      <c r="W54" s="249" t="s">
        <v>536</v>
      </c>
      <c r="X54" s="249" t="s">
        <v>536</v>
      </c>
      <c r="Y54" s="73">
        <f t="shared" si="6"/>
        <v>0</v>
      </c>
      <c r="Z54" s="73">
        <v>0</v>
      </c>
      <c r="AA54" s="249" t="s">
        <v>536</v>
      </c>
      <c r="AB54" s="249" t="s">
        <v>536</v>
      </c>
      <c r="AC54" s="73">
        <f t="shared" si="5"/>
        <v>0</v>
      </c>
      <c r="AD54" s="249" t="s">
        <v>536</v>
      </c>
    </row>
    <row r="55" spans="1:30" x14ac:dyDescent="0.25">
      <c r="A55" s="41" t="s">
        <v>130</v>
      </c>
      <c r="B55" s="251" t="s">
        <v>124</v>
      </c>
      <c r="C55" s="73">
        <v>0</v>
      </c>
      <c r="D55" s="249" t="s">
        <v>536</v>
      </c>
      <c r="E55" s="73">
        <f t="shared" si="2"/>
        <v>0</v>
      </c>
      <c r="F55" s="249">
        <v>0</v>
      </c>
      <c r="G55" s="73">
        <v>0</v>
      </c>
      <c r="H55" s="249"/>
      <c r="I55" s="73">
        <f t="shared" si="3"/>
        <v>0</v>
      </c>
      <c r="J55" s="73">
        <v>0</v>
      </c>
      <c r="K55" s="249" t="s">
        <v>536</v>
      </c>
      <c r="L55" s="249" t="s">
        <v>536</v>
      </c>
      <c r="M55" s="73">
        <v>0</v>
      </c>
      <c r="N55" s="73">
        <v>0</v>
      </c>
      <c r="O55" s="249" t="s">
        <v>536</v>
      </c>
      <c r="P55" s="249" t="s">
        <v>536</v>
      </c>
      <c r="Q55" s="73">
        <v>0</v>
      </c>
      <c r="R55" s="73">
        <v>0</v>
      </c>
      <c r="S55" s="249" t="s">
        <v>536</v>
      </c>
      <c r="T55" s="249" t="s">
        <v>536</v>
      </c>
      <c r="U55" s="73">
        <v>0</v>
      </c>
      <c r="V55" s="73">
        <v>0</v>
      </c>
      <c r="W55" s="249" t="s">
        <v>536</v>
      </c>
      <c r="X55" s="249" t="s">
        <v>536</v>
      </c>
      <c r="Y55" s="73">
        <f t="shared" si="6"/>
        <v>0</v>
      </c>
      <c r="Z55" s="73">
        <v>0</v>
      </c>
      <c r="AA55" s="249" t="s">
        <v>536</v>
      </c>
      <c r="AB55" s="249" t="s">
        <v>536</v>
      </c>
      <c r="AC55" s="73">
        <f t="shared" si="5"/>
        <v>0</v>
      </c>
      <c r="AD55" s="249" t="s">
        <v>536</v>
      </c>
    </row>
    <row r="56" spans="1:30" x14ac:dyDescent="0.25">
      <c r="A56" s="41" t="s">
        <v>129</v>
      </c>
      <c r="B56" s="251" t="s">
        <v>123</v>
      </c>
      <c r="C56" s="73">
        <v>0</v>
      </c>
      <c r="D56" s="249" t="s">
        <v>536</v>
      </c>
      <c r="E56" s="73">
        <f t="shared" si="2"/>
        <v>0</v>
      </c>
      <c r="F56" s="249">
        <v>0</v>
      </c>
      <c r="G56" s="73">
        <v>0</v>
      </c>
      <c r="H56" s="249"/>
      <c r="I56" s="73">
        <f t="shared" si="3"/>
        <v>0</v>
      </c>
      <c r="J56" s="73">
        <v>0</v>
      </c>
      <c r="K56" s="249" t="s">
        <v>536</v>
      </c>
      <c r="L56" s="249" t="s">
        <v>536</v>
      </c>
      <c r="M56" s="73">
        <v>0</v>
      </c>
      <c r="N56" s="73">
        <v>0</v>
      </c>
      <c r="O56" s="249" t="s">
        <v>536</v>
      </c>
      <c r="P56" s="249" t="s">
        <v>536</v>
      </c>
      <c r="Q56" s="73">
        <v>0</v>
      </c>
      <c r="R56" s="73">
        <v>0</v>
      </c>
      <c r="S56" s="249" t="s">
        <v>536</v>
      </c>
      <c r="T56" s="249" t="s">
        <v>536</v>
      </c>
      <c r="U56" s="73">
        <v>0</v>
      </c>
      <c r="V56" s="73">
        <v>0</v>
      </c>
      <c r="W56" s="249" t="s">
        <v>536</v>
      </c>
      <c r="X56" s="249" t="s">
        <v>536</v>
      </c>
      <c r="Y56" s="73">
        <f t="shared" si="6"/>
        <v>0</v>
      </c>
      <c r="Z56" s="73">
        <v>0</v>
      </c>
      <c r="AA56" s="249" t="s">
        <v>536</v>
      </c>
      <c r="AB56" s="249" t="s">
        <v>536</v>
      </c>
      <c r="AC56" s="73">
        <f t="shared" si="5"/>
        <v>0</v>
      </c>
      <c r="AD56" s="249" t="s">
        <v>536</v>
      </c>
    </row>
    <row r="57" spans="1:30" ht="18.75" x14ac:dyDescent="0.25">
      <c r="A57" s="41" t="s">
        <v>128</v>
      </c>
      <c r="B57" s="251" t="s">
        <v>544</v>
      </c>
      <c r="C57" s="73">
        <f>C50</f>
        <v>2</v>
      </c>
      <c r="D57" s="249" t="s">
        <v>536</v>
      </c>
      <c r="E57" s="73">
        <f t="shared" si="2"/>
        <v>2</v>
      </c>
      <c r="F57" s="249">
        <v>2</v>
      </c>
      <c r="G57" s="73">
        <v>0</v>
      </c>
      <c r="H57" s="249"/>
      <c r="I57" s="73">
        <v>0</v>
      </c>
      <c r="J57" s="73">
        <v>0</v>
      </c>
      <c r="K57" s="249" t="s">
        <v>536</v>
      </c>
      <c r="L57" s="249" t="s">
        <v>536</v>
      </c>
      <c r="M57" s="73">
        <v>0</v>
      </c>
      <c r="N57" s="73">
        <v>0</v>
      </c>
      <c r="O57" s="249" t="s">
        <v>536</v>
      </c>
      <c r="P57" s="249" t="s">
        <v>536</v>
      </c>
      <c r="Q57" s="73">
        <v>0</v>
      </c>
      <c r="R57" s="73">
        <v>0</v>
      </c>
      <c r="S57" s="249" t="s">
        <v>536</v>
      </c>
      <c r="T57" s="249" t="s">
        <v>536</v>
      </c>
      <c r="U57" s="73">
        <v>0</v>
      </c>
      <c r="V57" s="73">
        <v>0</v>
      </c>
      <c r="W57" s="249" t="s">
        <v>536</v>
      </c>
      <c r="X57" s="249" t="s">
        <v>536</v>
      </c>
      <c r="Y57" s="73">
        <f t="shared" si="6"/>
        <v>2</v>
      </c>
      <c r="Z57" s="73">
        <v>4</v>
      </c>
      <c r="AA57" s="249" t="s">
        <v>536</v>
      </c>
      <c r="AB57" s="249" t="s">
        <v>536</v>
      </c>
      <c r="AC57" s="73">
        <f t="shared" si="5"/>
        <v>2</v>
      </c>
      <c r="AD57" s="249" t="s">
        <v>536</v>
      </c>
    </row>
    <row r="58" spans="1:30" ht="36.75" customHeight="1" x14ac:dyDescent="0.25">
      <c r="A58" s="41" t="s">
        <v>56</v>
      </c>
      <c r="B58" s="251" t="s">
        <v>206</v>
      </c>
      <c r="C58" s="73">
        <v>0</v>
      </c>
      <c r="D58" s="249" t="s">
        <v>536</v>
      </c>
      <c r="E58" s="73">
        <f t="shared" si="2"/>
        <v>0</v>
      </c>
      <c r="F58" s="249">
        <v>0</v>
      </c>
      <c r="G58" s="73">
        <v>0</v>
      </c>
      <c r="H58" s="249"/>
      <c r="I58" s="73">
        <f t="shared" si="3"/>
        <v>0</v>
      </c>
      <c r="J58" s="73">
        <v>0</v>
      </c>
      <c r="K58" s="249" t="s">
        <v>536</v>
      </c>
      <c r="L58" s="249" t="s">
        <v>536</v>
      </c>
      <c r="M58" s="73">
        <v>0</v>
      </c>
      <c r="N58" s="73">
        <v>0</v>
      </c>
      <c r="O58" s="249" t="s">
        <v>536</v>
      </c>
      <c r="P58" s="249" t="s">
        <v>536</v>
      </c>
      <c r="Q58" s="73">
        <v>0</v>
      </c>
      <c r="R58" s="73">
        <v>0</v>
      </c>
      <c r="S58" s="249" t="s">
        <v>536</v>
      </c>
      <c r="T58" s="249" t="s">
        <v>536</v>
      </c>
      <c r="U58" s="73">
        <v>0</v>
      </c>
      <c r="V58" s="73">
        <v>0</v>
      </c>
      <c r="W58" s="249" t="s">
        <v>536</v>
      </c>
      <c r="X58" s="249" t="s">
        <v>536</v>
      </c>
      <c r="Y58" s="73">
        <f t="shared" si="6"/>
        <v>0</v>
      </c>
      <c r="Z58" s="73">
        <v>0</v>
      </c>
      <c r="AA58" s="249" t="s">
        <v>536</v>
      </c>
      <c r="AB58" s="249" t="s">
        <v>536</v>
      </c>
      <c r="AC58" s="73">
        <f t="shared" si="5"/>
        <v>0</v>
      </c>
      <c r="AD58" s="249" t="s">
        <v>536</v>
      </c>
    </row>
    <row r="59" spans="1:30" x14ac:dyDescent="0.25">
      <c r="A59" s="41" t="s">
        <v>54</v>
      </c>
      <c r="B59" s="25" t="s">
        <v>127</v>
      </c>
      <c r="C59" s="73">
        <v>0</v>
      </c>
      <c r="D59" s="249" t="s">
        <v>536</v>
      </c>
      <c r="E59" s="73">
        <f t="shared" si="2"/>
        <v>0</v>
      </c>
      <c r="F59" s="249">
        <v>0</v>
      </c>
      <c r="G59" s="73">
        <v>0</v>
      </c>
      <c r="H59" s="249"/>
      <c r="I59" s="73">
        <f t="shared" si="3"/>
        <v>0</v>
      </c>
      <c r="J59" s="73">
        <v>0</v>
      </c>
      <c r="K59" s="249" t="s">
        <v>536</v>
      </c>
      <c r="L59" s="249" t="s">
        <v>536</v>
      </c>
      <c r="M59" s="73">
        <v>0</v>
      </c>
      <c r="N59" s="73">
        <v>0</v>
      </c>
      <c r="O59" s="249" t="s">
        <v>536</v>
      </c>
      <c r="P59" s="249" t="s">
        <v>536</v>
      </c>
      <c r="Q59" s="73">
        <v>0</v>
      </c>
      <c r="R59" s="73">
        <v>0</v>
      </c>
      <c r="S59" s="249" t="s">
        <v>536</v>
      </c>
      <c r="T59" s="249" t="s">
        <v>536</v>
      </c>
      <c r="U59" s="73">
        <v>0</v>
      </c>
      <c r="V59" s="73">
        <v>0</v>
      </c>
      <c r="W59" s="249" t="s">
        <v>536</v>
      </c>
      <c r="X59" s="249" t="s">
        <v>536</v>
      </c>
      <c r="Y59" s="73">
        <f t="shared" si="6"/>
        <v>0</v>
      </c>
      <c r="Z59" s="73">
        <v>0</v>
      </c>
      <c r="AA59" s="249" t="s">
        <v>536</v>
      </c>
      <c r="AB59" s="249" t="s">
        <v>536</v>
      </c>
      <c r="AC59" s="73">
        <f t="shared" si="5"/>
        <v>0</v>
      </c>
      <c r="AD59" s="249" t="s">
        <v>536</v>
      </c>
    </row>
    <row r="60" spans="1:30" x14ac:dyDescent="0.25">
      <c r="A60" s="41" t="s">
        <v>200</v>
      </c>
      <c r="B60" s="252" t="s">
        <v>147</v>
      </c>
      <c r="C60" s="73">
        <v>0</v>
      </c>
      <c r="D60" s="249" t="s">
        <v>536</v>
      </c>
      <c r="E60" s="73">
        <f t="shared" si="2"/>
        <v>0</v>
      </c>
      <c r="F60" s="249">
        <v>0</v>
      </c>
      <c r="G60" s="73">
        <v>0</v>
      </c>
      <c r="H60" s="249"/>
      <c r="I60" s="73">
        <f t="shared" si="3"/>
        <v>0</v>
      </c>
      <c r="J60" s="73">
        <v>0</v>
      </c>
      <c r="K60" s="249" t="s">
        <v>536</v>
      </c>
      <c r="L60" s="249" t="s">
        <v>536</v>
      </c>
      <c r="M60" s="73">
        <v>0</v>
      </c>
      <c r="N60" s="73">
        <v>0</v>
      </c>
      <c r="O60" s="249" t="s">
        <v>536</v>
      </c>
      <c r="P60" s="249" t="s">
        <v>536</v>
      </c>
      <c r="Q60" s="73">
        <v>0</v>
      </c>
      <c r="R60" s="73">
        <v>0</v>
      </c>
      <c r="S60" s="249" t="s">
        <v>536</v>
      </c>
      <c r="T60" s="249" t="s">
        <v>536</v>
      </c>
      <c r="U60" s="73">
        <v>0</v>
      </c>
      <c r="V60" s="73">
        <v>0</v>
      </c>
      <c r="W60" s="249" t="s">
        <v>536</v>
      </c>
      <c r="X60" s="249" t="s">
        <v>536</v>
      </c>
      <c r="Y60" s="73">
        <f t="shared" si="6"/>
        <v>0</v>
      </c>
      <c r="Z60" s="73">
        <v>0</v>
      </c>
      <c r="AA60" s="249" t="s">
        <v>536</v>
      </c>
      <c r="AB60" s="249" t="s">
        <v>536</v>
      </c>
      <c r="AC60" s="73">
        <f t="shared" si="5"/>
        <v>0</v>
      </c>
      <c r="AD60" s="249" t="s">
        <v>536</v>
      </c>
    </row>
    <row r="61" spans="1:30" x14ac:dyDescent="0.25">
      <c r="A61" s="41" t="s">
        <v>201</v>
      </c>
      <c r="B61" s="252" t="s">
        <v>145</v>
      </c>
      <c r="C61" s="73">
        <v>0</v>
      </c>
      <c r="D61" s="249" t="s">
        <v>536</v>
      </c>
      <c r="E61" s="73">
        <f t="shared" si="2"/>
        <v>0</v>
      </c>
      <c r="F61" s="249">
        <v>0</v>
      </c>
      <c r="G61" s="73">
        <v>0</v>
      </c>
      <c r="H61" s="249"/>
      <c r="I61" s="73">
        <f t="shared" si="3"/>
        <v>0</v>
      </c>
      <c r="J61" s="73">
        <v>0</v>
      </c>
      <c r="K61" s="249" t="s">
        <v>536</v>
      </c>
      <c r="L61" s="249" t="s">
        <v>536</v>
      </c>
      <c r="M61" s="73">
        <v>0</v>
      </c>
      <c r="N61" s="73">
        <v>0</v>
      </c>
      <c r="O61" s="249" t="s">
        <v>536</v>
      </c>
      <c r="P61" s="249" t="s">
        <v>536</v>
      </c>
      <c r="Q61" s="73">
        <v>0</v>
      </c>
      <c r="R61" s="73">
        <v>0</v>
      </c>
      <c r="S61" s="249" t="s">
        <v>536</v>
      </c>
      <c r="T61" s="249" t="s">
        <v>536</v>
      </c>
      <c r="U61" s="73">
        <v>0</v>
      </c>
      <c r="V61" s="73">
        <v>0</v>
      </c>
      <c r="W61" s="249" t="s">
        <v>536</v>
      </c>
      <c r="X61" s="249" t="s">
        <v>536</v>
      </c>
      <c r="Y61" s="73">
        <f t="shared" si="6"/>
        <v>0</v>
      </c>
      <c r="Z61" s="73">
        <v>0</v>
      </c>
      <c r="AA61" s="249" t="s">
        <v>536</v>
      </c>
      <c r="AB61" s="249" t="s">
        <v>536</v>
      </c>
      <c r="AC61" s="73">
        <f t="shared" si="5"/>
        <v>0</v>
      </c>
      <c r="AD61" s="249" t="s">
        <v>536</v>
      </c>
    </row>
    <row r="62" spans="1:30" x14ac:dyDescent="0.25">
      <c r="A62" s="41" t="s">
        <v>202</v>
      </c>
      <c r="B62" s="252" t="s">
        <v>143</v>
      </c>
      <c r="C62" s="73">
        <v>0</v>
      </c>
      <c r="D62" s="249" t="s">
        <v>536</v>
      </c>
      <c r="E62" s="73">
        <f t="shared" si="2"/>
        <v>0</v>
      </c>
      <c r="F62" s="249">
        <v>0</v>
      </c>
      <c r="G62" s="73">
        <v>0</v>
      </c>
      <c r="H62" s="249"/>
      <c r="I62" s="73">
        <f t="shared" si="3"/>
        <v>0</v>
      </c>
      <c r="J62" s="73">
        <v>0</v>
      </c>
      <c r="K62" s="249" t="s">
        <v>536</v>
      </c>
      <c r="L62" s="249" t="s">
        <v>536</v>
      </c>
      <c r="M62" s="73">
        <v>0</v>
      </c>
      <c r="N62" s="73">
        <v>0</v>
      </c>
      <c r="O62" s="249" t="s">
        <v>536</v>
      </c>
      <c r="P62" s="249" t="s">
        <v>536</v>
      </c>
      <c r="Q62" s="73">
        <v>0</v>
      </c>
      <c r="R62" s="73">
        <v>0</v>
      </c>
      <c r="S62" s="249" t="s">
        <v>536</v>
      </c>
      <c r="T62" s="249" t="s">
        <v>536</v>
      </c>
      <c r="U62" s="73">
        <v>0</v>
      </c>
      <c r="V62" s="73">
        <v>0</v>
      </c>
      <c r="W62" s="249" t="s">
        <v>536</v>
      </c>
      <c r="X62" s="249" t="s">
        <v>536</v>
      </c>
      <c r="Y62" s="73">
        <f t="shared" si="6"/>
        <v>0</v>
      </c>
      <c r="Z62" s="73">
        <v>0</v>
      </c>
      <c r="AA62" s="249" t="s">
        <v>536</v>
      </c>
      <c r="AB62" s="249" t="s">
        <v>536</v>
      </c>
      <c r="AC62" s="73">
        <f t="shared" si="5"/>
        <v>0</v>
      </c>
      <c r="AD62" s="249" t="s">
        <v>536</v>
      </c>
    </row>
    <row r="63" spans="1:30" x14ac:dyDescent="0.25">
      <c r="A63" s="41" t="s">
        <v>203</v>
      </c>
      <c r="B63" s="252" t="s">
        <v>205</v>
      </c>
      <c r="C63" s="73">
        <v>0</v>
      </c>
      <c r="D63" s="249" t="s">
        <v>536</v>
      </c>
      <c r="E63" s="73">
        <f t="shared" si="2"/>
        <v>0</v>
      </c>
      <c r="F63" s="249">
        <v>0</v>
      </c>
      <c r="G63" s="73">
        <v>0</v>
      </c>
      <c r="H63" s="249"/>
      <c r="I63" s="73">
        <f t="shared" si="3"/>
        <v>0</v>
      </c>
      <c r="J63" s="73">
        <v>0</v>
      </c>
      <c r="K63" s="249" t="s">
        <v>536</v>
      </c>
      <c r="L63" s="249" t="s">
        <v>536</v>
      </c>
      <c r="M63" s="73">
        <v>0</v>
      </c>
      <c r="N63" s="73">
        <v>0</v>
      </c>
      <c r="O63" s="249" t="s">
        <v>536</v>
      </c>
      <c r="P63" s="249" t="s">
        <v>536</v>
      </c>
      <c r="Q63" s="73">
        <v>0</v>
      </c>
      <c r="R63" s="73">
        <v>0</v>
      </c>
      <c r="S63" s="249" t="s">
        <v>536</v>
      </c>
      <c r="T63" s="249" t="s">
        <v>536</v>
      </c>
      <c r="U63" s="73">
        <v>0</v>
      </c>
      <c r="V63" s="73">
        <v>0</v>
      </c>
      <c r="W63" s="249" t="s">
        <v>536</v>
      </c>
      <c r="X63" s="249" t="s">
        <v>536</v>
      </c>
      <c r="Y63" s="73">
        <f t="shared" si="6"/>
        <v>0</v>
      </c>
      <c r="Z63" s="73">
        <v>0</v>
      </c>
      <c r="AA63" s="249" t="s">
        <v>536</v>
      </c>
      <c r="AB63" s="249" t="s">
        <v>536</v>
      </c>
      <c r="AC63" s="73">
        <f t="shared" si="5"/>
        <v>0</v>
      </c>
      <c r="AD63" s="249" t="s">
        <v>536</v>
      </c>
    </row>
    <row r="64" spans="1:30" ht="18.75" x14ac:dyDescent="0.25">
      <c r="A64" s="41" t="s">
        <v>204</v>
      </c>
      <c r="B64" s="251" t="s">
        <v>544</v>
      </c>
      <c r="C64" s="73">
        <v>0</v>
      </c>
      <c r="D64" s="249" t="s">
        <v>536</v>
      </c>
      <c r="E64" s="73">
        <f t="shared" si="2"/>
        <v>0</v>
      </c>
      <c r="F64" s="249">
        <v>0</v>
      </c>
      <c r="G64" s="73">
        <v>0</v>
      </c>
      <c r="H64" s="249"/>
      <c r="I64" s="73">
        <f t="shared" si="3"/>
        <v>0</v>
      </c>
      <c r="J64" s="73">
        <v>0</v>
      </c>
      <c r="K64" s="249" t="s">
        <v>536</v>
      </c>
      <c r="L64" s="249" t="s">
        <v>536</v>
      </c>
      <c r="M64" s="73">
        <v>0</v>
      </c>
      <c r="N64" s="73">
        <v>0</v>
      </c>
      <c r="O64" s="249" t="s">
        <v>536</v>
      </c>
      <c r="P64" s="249" t="s">
        <v>536</v>
      </c>
      <c r="Q64" s="73">
        <v>0</v>
      </c>
      <c r="R64" s="73">
        <v>0</v>
      </c>
      <c r="S64" s="249" t="s">
        <v>536</v>
      </c>
      <c r="T64" s="249" t="s">
        <v>536</v>
      </c>
      <c r="U64" s="73">
        <v>0</v>
      </c>
      <c r="V64" s="73">
        <v>0</v>
      </c>
      <c r="W64" s="249" t="s">
        <v>536</v>
      </c>
      <c r="X64" s="249" t="s">
        <v>536</v>
      </c>
      <c r="Y64" s="73">
        <f t="shared" si="6"/>
        <v>0</v>
      </c>
      <c r="Z64" s="73">
        <v>0</v>
      </c>
      <c r="AA64" s="249" t="s">
        <v>536</v>
      </c>
      <c r="AB64" s="249" t="s">
        <v>536</v>
      </c>
      <c r="AC64" s="73">
        <f t="shared" si="5"/>
        <v>0</v>
      </c>
      <c r="AD64" s="249" t="s">
        <v>536</v>
      </c>
    </row>
    <row r="65" spans="1:28" x14ac:dyDescent="0.25">
      <c r="A65" s="38"/>
      <c r="B65" s="33"/>
      <c r="C65" s="33"/>
      <c r="D65" s="33"/>
      <c r="E65" s="33"/>
      <c r="F65" s="33"/>
      <c r="G65" s="33"/>
      <c r="H65" s="33"/>
    </row>
    <row r="66" spans="1:28" ht="54" customHeight="1" x14ac:dyDescent="0.25">
      <c r="B66" s="376"/>
      <c r="C66" s="376"/>
      <c r="D66" s="376"/>
      <c r="E66" s="376"/>
      <c r="F66" s="35"/>
      <c r="G66" s="35"/>
      <c r="H66" s="35"/>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76"/>
      <c r="C68" s="376"/>
      <c r="D68" s="376"/>
      <c r="E68" s="376"/>
      <c r="F68" s="35"/>
      <c r="G68" s="35"/>
      <c r="H68" s="35"/>
    </row>
    <row r="70" spans="1:28" ht="36.75" customHeight="1" x14ac:dyDescent="0.25">
      <c r="B70" s="376"/>
      <c r="C70" s="376"/>
      <c r="D70" s="376"/>
      <c r="E70" s="376"/>
      <c r="F70" s="35"/>
      <c r="G70" s="35"/>
      <c r="H70" s="35"/>
    </row>
    <row r="72" spans="1:28" ht="51" customHeight="1" x14ac:dyDescent="0.25">
      <c r="B72" s="376"/>
      <c r="C72" s="376"/>
      <c r="D72" s="376"/>
      <c r="E72" s="376"/>
      <c r="F72" s="35"/>
      <c r="G72" s="35"/>
      <c r="H72" s="35"/>
    </row>
    <row r="73" spans="1:28" ht="32.25" customHeight="1" x14ac:dyDescent="0.25">
      <c r="B73" s="376"/>
      <c r="C73" s="376"/>
      <c r="D73" s="376"/>
      <c r="E73" s="376"/>
      <c r="F73" s="35"/>
      <c r="G73" s="35"/>
      <c r="H73" s="35"/>
    </row>
    <row r="74" spans="1:28" ht="51.75" customHeight="1" x14ac:dyDescent="0.25">
      <c r="B74" s="376"/>
      <c r="C74" s="376"/>
      <c r="D74" s="376"/>
      <c r="E74" s="376"/>
      <c r="F74" s="35"/>
      <c r="G74" s="35"/>
      <c r="H74" s="35"/>
    </row>
    <row r="75" spans="1:28" ht="21.75" customHeight="1" x14ac:dyDescent="0.25">
      <c r="B75" s="382"/>
      <c r="C75" s="382"/>
      <c r="D75" s="382"/>
      <c r="E75" s="382"/>
      <c r="F75" s="34"/>
      <c r="G75" s="34"/>
      <c r="H75" s="34"/>
    </row>
    <row r="76" spans="1:28" ht="23.25" customHeight="1" x14ac:dyDescent="0.25"/>
    <row r="77" spans="1:28" ht="18.75" customHeight="1" x14ac:dyDescent="0.25">
      <c r="B77" s="375"/>
      <c r="C77" s="375"/>
      <c r="D77" s="375"/>
      <c r="E77" s="375"/>
      <c r="F77" s="33"/>
      <c r="G77" s="33"/>
      <c r="H77" s="33"/>
    </row>
  </sheetData>
  <mergeCells count="40">
    <mergeCell ref="E20:F21"/>
    <mergeCell ref="I20:L20"/>
    <mergeCell ref="M20:P20"/>
    <mergeCell ref="Q20:T20"/>
    <mergeCell ref="U20:X20"/>
    <mergeCell ref="Y20:AB20"/>
    <mergeCell ref="A12:AC12"/>
    <mergeCell ref="A4:AC4"/>
    <mergeCell ref="A6:AC6"/>
    <mergeCell ref="A8:AC8"/>
    <mergeCell ref="A9:AC9"/>
    <mergeCell ref="A11:AC11"/>
    <mergeCell ref="A14:AC14"/>
    <mergeCell ref="A15:AC15"/>
    <mergeCell ref="A16:AC16"/>
    <mergeCell ref="A18:AC18"/>
    <mergeCell ref="A20:A22"/>
    <mergeCell ref="B20:B22"/>
    <mergeCell ref="U21:V21"/>
    <mergeCell ref="Y21:Z21"/>
    <mergeCell ref="G20:G22"/>
    <mergeCell ref="W21:X21"/>
    <mergeCell ref="AA21:AB21"/>
    <mergeCell ref="AC20:AD21"/>
    <mergeCell ref="H20:H22"/>
    <mergeCell ref="C20:D21"/>
    <mergeCell ref="I21:J21"/>
    <mergeCell ref="B77:E77"/>
    <mergeCell ref="B66:E66"/>
    <mergeCell ref="B68:E68"/>
    <mergeCell ref="B72:E72"/>
    <mergeCell ref="B73:E73"/>
    <mergeCell ref="B74:E74"/>
    <mergeCell ref="B70:E70"/>
    <mergeCell ref="B75:E75"/>
    <mergeCell ref="M21:N21"/>
    <mergeCell ref="Q21:R21"/>
    <mergeCell ref="K21:L21"/>
    <mergeCell ref="O21:P21"/>
    <mergeCell ref="S21:T21"/>
  </mergeCells>
  <phoneticPr fontId="77" type="noConversion"/>
  <conditionalFormatting sqref="C24:D64">
    <cfRule type="cellIs" dxfId="16" priority="52" operator="greaterThan">
      <formula>0</formula>
    </cfRule>
  </conditionalFormatting>
  <conditionalFormatting sqref="C24:R64">
    <cfRule type="cellIs" dxfId="15" priority="37" operator="notEqual">
      <formula>0</formula>
    </cfRule>
  </conditionalFormatting>
  <conditionalFormatting sqref="G24:N24 M24:M27 G25:G64 I25:I64">
    <cfRule type="cellIs" dxfId="14" priority="50" operator="greaterThan">
      <formula>0</formula>
    </cfRule>
  </conditionalFormatting>
  <conditionalFormatting sqref="J27">
    <cfRule type="cellIs" dxfId="13" priority="30" operator="greaterThan">
      <formula>0</formula>
    </cfRule>
  </conditionalFormatting>
  <conditionalFormatting sqref="J30:J34">
    <cfRule type="cellIs" dxfId="12" priority="29" operator="greaterThan">
      <formula>0</formula>
    </cfRule>
  </conditionalFormatting>
  <conditionalFormatting sqref="K25:N64">
    <cfRule type="cellIs" dxfId="11" priority="28" operator="greaterThan">
      <formula>0</formula>
    </cfRule>
  </conditionalFormatting>
  <conditionalFormatting sqref="M30">
    <cfRule type="cellIs" dxfId="10" priority="19" operator="greaterThan">
      <formula>0</formula>
    </cfRule>
  </conditionalFormatting>
  <conditionalFormatting sqref="O24:R64">
    <cfRule type="cellIs" dxfId="9" priority="26" operator="greaterThan">
      <formula>0</formula>
    </cfRule>
  </conditionalFormatting>
  <conditionalFormatting sqref="Q24:Q27">
    <cfRule type="cellIs" dxfId="8" priority="13" operator="greaterThan">
      <formula>0</formula>
    </cfRule>
  </conditionalFormatting>
  <conditionalFormatting sqref="Q30">
    <cfRule type="cellIs" dxfId="7" priority="18" operator="greaterThan">
      <formula>0</formula>
    </cfRule>
  </conditionalFormatting>
  <conditionalFormatting sqref="U24:V64">
    <cfRule type="cellIs" dxfId="6" priority="6" operator="greaterThan">
      <formula>0</formula>
    </cfRule>
    <cfRule type="cellIs" dxfId="5" priority="8" operator="notEqual">
      <formula>0</formula>
    </cfRule>
  </conditionalFormatting>
  <conditionalFormatting sqref="Y24:Z64">
    <cfRule type="cellIs" dxfId="4" priority="3" operator="greaterThan">
      <formula>0</formula>
    </cfRule>
    <cfRule type="cellIs" dxfId="3" priority="5" operator="notEqual">
      <formula>0</formula>
    </cfRule>
  </conditionalFormatting>
  <conditionalFormatting sqref="AC24:AC64">
    <cfRule type="cellIs" dxfId="2" priority="41" operator="notEqual">
      <formula>0</formula>
    </cfRule>
  </conditionalFormatting>
  <conditionalFormatting sqref="AH30">
    <cfRule type="cellIs" dxfId="1" priority="1" operator="greaterThan">
      <formula>0</formula>
    </cfRule>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ht="18.75" x14ac:dyDescent="0.3">
      <c r="AV6" s="12"/>
    </row>
    <row r="7" spans="1:48" ht="18.75" x14ac:dyDescent="0.25">
      <c r="A7" s="314" t="s">
        <v>7</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2"/>
      <c r="AK9" s="312"/>
      <c r="AL9" s="312"/>
      <c r="AM9" s="312"/>
      <c r="AN9" s="312"/>
      <c r="AO9" s="312"/>
      <c r="AP9" s="312"/>
      <c r="AQ9" s="312"/>
      <c r="AR9" s="312"/>
      <c r="AS9" s="312"/>
      <c r="AT9" s="312"/>
      <c r="AU9" s="312"/>
      <c r="AV9" s="312"/>
    </row>
    <row r="10" spans="1:48" ht="15.75" x14ac:dyDescent="0.25">
      <c r="A10" s="318" t="s">
        <v>6</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2" t="str">
        <f>'1. паспорт местоположение'!A12:C12</f>
        <v>О 24-03</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312"/>
      <c r="AB12" s="312"/>
      <c r="AC12" s="312"/>
      <c r="AD12" s="312"/>
      <c r="AE12" s="312"/>
      <c r="AF12" s="312"/>
      <c r="AG12" s="312"/>
      <c r="AH12" s="312"/>
      <c r="AI12" s="312"/>
      <c r="AJ12" s="312"/>
      <c r="AK12" s="312"/>
      <c r="AL12" s="312"/>
      <c r="AM12" s="312"/>
      <c r="AN12" s="312"/>
      <c r="AO12" s="312"/>
      <c r="AP12" s="312"/>
      <c r="AQ12" s="312"/>
      <c r="AR12" s="312"/>
      <c r="AS12" s="312"/>
      <c r="AT12" s="312"/>
      <c r="AU12" s="312"/>
      <c r="AV12" s="312"/>
    </row>
    <row r="13" spans="1:48" ht="15.75" x14ac:dyDescent="0.25">
      <c r="A13" s="318" t="s">
        <v>5</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312"/>
      <c r="AB15" s="312"/>
      <c r="AC15" s="312"/>
      <c r="AD15" s="312"/>
      <c r="AE15" s="312"/>
      <c r="AF15" s="312"/>
      <c r="AG15" s="312"/>
      <c r="AH15" s="312"/>
      <c r="AI15" s="312"/>
      <c r="AJ15" s="312"/>
      <c r="AK15" s="312"/>
      <c r="AL15" s="312"/>
      <c r="AM15" s="312"/>
      <c r="AN15" s="312"/>
      <c r="AO15" s="312"/>
      <c r="AP15" s="312"/>
      <c r="AQ15" s="312"/>
      <c r="AR15" s="312"/>
      <c r="AS15" s="312"/>
      <c r="AT15" s="312"/>
      <c r="AU15" s="312"/>
      <c r="AV15" s="312"/>
    </row>
    <row r="16" spans="1:48" ht="15.75" x14ac:dyDescent="0.25">
      <c r="A16" s="318" t="s">
        <v>4</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39"/>
      <c r="AB20" s="339"/>
      <c r="AC20" s="339"/>
      <c r="AD20" s="339"/>
      <c r="AE20" s="339"/>
      <c r="AF20" s="339"/>
      <c r="AG20" s="339"/>
      <c r="AH20" s="339"/>
      <c r="AI20" s="339"/>
      <c r="AJ20" s="339"/>
      <c r="AK20" s="339"/>
      <c r="AL20" s="339"/>
      <c r="AM20" s="339"/>
      <c r="AN20" s="339"/>
      <c r="AO20" s="339"/>
      <c r="AP20" s="339"/>
      <c r="AQ20" s="339"/>
      <c r="AR20" s="339"/>
      <c r="AS20" s="339"/>
      <c r="AT20" s="339"/>
      <c r="AU20" s="339"/>
      <c r="AV20" s="339"/>
    </row>
    <row r="21" spans="1:48" x14ac:dyDescent="0.25">
      <c r="A21" s="420" t="s">
        <v>403</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ht="58.5" customHeight="1" x14ac:dyDescent="0.25">
      <c r="A22" s="421" t="s">
        <v>50</v>
      </c>
      <c r="B22" s="425" t="s">
        <v>22</v>
      </c>
      <c r="C22" s="411" t="s">
        <v>49</v>
      </c>
      <c r="D22" s="411" t="s">
        <v>48</v>
      </c>
      <c r="E22" s="428" t="s">
        <v>413</v>
      </c>
      <c r="F22" s="429"/>
      <c r="G22" s="429"/>
      <c r="H22" s="429"/>
      <c r="I22" s="429"/>
      <c r="J22" s="429"/>
      <c r="K22" s="429"/>
      <c r="L22" s="430"/>
      <c r="M22" s="411" t="s">
        <v>47</v>
      </c>
      <c r="N22" s="411" t="s">
        <v>46</v>
      </c>
      <c r="O22" s="411" t="s">
        <v>45</v>
      </c>
      <c r="P22" s="406" t="s">
        <v>227</v>
      </c>
      <c r="Q22" s="406" t="s">
        <v>44</v>
      </c>
      <c r="R22" s="406" t="s">
        <v>43</v>
      </c>
      <c r="S22" s="406" t="s">
        <v>42</v>
      </c>
      <c r="T22" s="406"/>
      <c r="U22" s="413" t="s">
        <v>41</v>
      </c>
      <c r="V22" s="413" t="s">
        <v>40</v>
      </c>
      <c r="W22" s="406" t="s">
        <v>39</v>
      </c>
      <c r="X22" s="406" t="s">
        <v>38</v>
      </c>
      <c r="Y22" s="406" t="s">
        <v>37</v>
      </c>
      <c r="Z22" s="413" t="s">
        <v>36</v>
      </c>
      <c r="AA22" s="406" t="s">
        <v>35</v>
      </c>
      <c r="AB22" s="406" t="s">
        <v>34</v>
      </c>
      <c r="AC22" s="406" t="s">
        <v>33</v>
      </c>
      <c r="AD22" s="406" t="s">
        <v>32</v>
      </c>
      <c r="AE22" s="406" t="s">
        <v>31</v>
      </c>
      <c r="AF22" s="406" t="s">
        <v>30</v>
      </c>
      <c r="AG22" s="406"/>
      <c r="AH22" s="406"/>
      <c r="AI22" s="406"/>
      <c r="AJ22" s="406"/>
      <c r="AK22" s="406"/>
      <c r="AL22" s="406" t="s">
        <v>29</v>
      </c>
      <c r="AM22" s="406"/>
      <c r="AN22" s="406"/>
      <c r="AO22" s="406"/>
      <c r="AP22" s="406" t="s">
        <v>28</v>
      </c>
      <c r="AQ22" s="406"/>
      <c r="AR22" s="406" t="s">
        <v>27</v>
      </c>
      <c r="AS22" s="406" t="s">
        <v>26</v>
      </c>
      <c r="AT22" s="406" t="s">
        <v>25</v>
      </c>
      <c r="AU22" s="406" t="s">
        <v>24</v>
      </c>
      <c r="AV22" s="414" t="s">
        <v>23</v>
      </c>
    </row>
    <row r="23" spans="1:48" ht="64.5" customHeight="1" x14ac:dyDescent="0.25">
      <c r="A23" s="422"/>
      <c r="B23" s="426"/>
      <c r="C23" s="424"/>
      <c r="D23" s="424"/>
      <c r="E23" s="416" t="s">
        <v>21</v>
      </c>
      <c r="F23" s="407" t="s">
        <v>126</v>
      </c>
      <c r="G23" s="407" t="s">
        <v>125</v>
      </c>
      <c r="H23" s="407" t="s">
        <v>124</v>
      </c>
      <c r="I23" s="409" t="s">
        <v>351</v>
      </c>
      <c r="J23" s="409" t="s">
        <v>352</v>
      </c>
      <c r="K23" s="409" t="s">
        <v>353</v>
      </c>
      <c r="L23" s="407" t="s">
        <v>74</v>
      </c>
      <c r="M23" s="424"/>
      <c r="N23" s="424"/>
      <c r="O23" s="424"/>
      <c r="P23" s="406"/>
      <c r="Q23" s="406"/>
      <c r="R23" s="406"/>
      <c r="S23" s="418" t="s">
        <v>2</v>
      </c>
      <c r="T23" s="418" t="s">
        <v>9</v>
      </c>
      <c r="U23" s="413"/>
      <c r="V23" s="413"/>
      <c r="W23" s="406"/>
      <c r="X23" s="406"/>
      <c r="Y23" s="406"/>
      <c r="Z23" s="406"/>
      <c r="AA23" s="406"/>
      <c r="AB23" s="406"/>
      <c r="AC23" s="406"/>
      <c r="AD23" s="406"/>
      <c r="AE23" s="406"/>
      <c r="AF23" s="406" t="s">
        <v>20</v>
      </c>
      <c r="AG23" s="406"/>
      <c r="AH23" s="406" t="s">
        <v>19</v>
      </c>
      <c r="AI23" s="406"/>
      <c r="AJ23" s="411" t="s">
        <v>18</v>
      </c>
      <c r="AK23" s="411" t="s">
        <v>17</v>
      </c>
      <c r="AL23" s="411" t="s">
        <v>16</v>
      </c>
      <c r="AM23" s="411" t="s">
        <v>15</v>
      </c>
      <c r="AN23" s="411" t="s">
        <v>14</v>
      </c>
      <c r="AO23" s="411" t="s">
        <v>13</v>
      </c>
      <c r="AP23" s="411" t="s">
        <v>12</v>
      </c>
      <c r="AQ23" s="411" t="s">
        <v>9</v>
      </c>
      <c r="AR23" s="406"/>
      <c r="AS23" s="406"/>
      <c r="AT23" s="406"/>
      <c r="AU23" s="406"/>
      <c r="AV23" s="415"/>
    </row>
    <row r="24" spans="1:48" ht="96.75" customHeight="1" x14ac:dyDescent="0.25">
      <c r="A24" s="423"/>
      <c r="B24" s="427"/>
      <c r="C24" s="412"/>
      <c r="D24" s="412"/>
      <c r="E24" s="417"/>
      <c r="F24" s="408"/>
      <c r="G24" s="408"/>
      <c r="H24" s="408"/>
      <c r="I24" s="410"/>
      <c r="J24" s="410"/>
      <c r="K24" s="410"/>
      <c r="L24" s="408"/>
      <c r="M24" s="412"/>
      <c r="N24" s="412"/>
      <c r="O24" s="412"/>
      <c r="P24" s="406"/>
      <c r="Q24" s="406"/>
      <c r="R24" s="406"/>
      <c r="S24" s="419"/>
      <c r="T24" s="419"/>
      <c r="U24" s="413"/>
      <c r="V24" s="413"/>
      <c r="W24" s="406"/>
      <c r="X24" s="406"/>
      <c r="Y24" s="406"/>
      <c r="Z24" s="406"/>
      <c r="AA24" s="406"/>
      <c r="AB24" s="406"/>
      <c r="AC24" s="406"/>
      <c r="AD24" s="406"/>
      <c r="AE24" s="406"/>
      <c r="AF24" s="113" t="s">
        <v>11</v>
      </c>
      <c r="AG24" s="113" t="s">
        <v>10</v>
      </c>
      <c r="AH24" s="114" t="s">
        <v>2</v>
      </c>
      <c r="AI24" s="114" t="s">
        <v>9</v>
      </c>
      <c r="AJ24" s="412"/>
      <c r="AK24" s="412"/>
      <c r="AL24" s="412"/>
      <c r="AM24" s="412"/>
      <c r="AN24" s="412"/>
      <c r="AO24" s="412"/>
      <c r="AP24" s="412"/>
      <c r="AQ24" s="412"/>
      <c r="AR24" s="406"/>
      <c r="AS24" s="406"/>
      <c r="AT24" s="406"/>
      <c r="AU24" s="406"/>
      <c r="AV24" s="415"/>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5" zoomScale="90" zoomScaleNormal="90" zoomScaleSheetLayoutView="90" workbookViewId="0">
      <selection activeCell="B27" sqref="B27"/>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4" t="str">
        <f>'1. паспорт местоположение'!A5:C5</f>
        <v>Год раскрытия информации: 2024 год</v>
      </c>
      <c r="B5" s="434"/>
      <c r="C5" s="52"/>
      <c r="D5" s="52"/>
      <c r="E5" s="52"/>
      <c r="F5" s="52"/>
      <c r="G5" s="52"/>
      <c r="H5" s="52"/>
    </row>
    <row r="6" spans="1:8" ht="18.75" x14ac:dyDescent="0.3">
      <c r="A6" s="63"/>
      <c r="B6" s="63"/>
      <c r="C6" s="63"/>
      <c r="D6" s="63"/>
      <c r="E6" s="63"/>
      <c r="F6" s="63"/>
      <c r="G6" s="63"/>
      <c r="H6" s="63"/>
    </row>
    <row r="7" spans="1:8" ht="18.75" x14ac:dyDescent="0.25">
      <c r="A7" s="314" t="s">
        <v>7</v>
      </c>
      <c r="B7" s="314"/>
      <c r="C7" s="80"/>
      <c r="D7" s="80"/>
      <c r="E7" s="80"/>
      <c r="F7" s="80"/>
      <c r="G7" s="80"/>
      <c r="H7" s="80"/>
    </row>
    <row r="8" spans="1:8" ht="18.75" x14ac:dyDescent="0.25">
      <c r="A8" s="80"/>
      <c r="B8" s="80"/>
      <c r="C8" s="80"/>
      <c r="D8" s="80"/>
      <c r="E8" s="80"/>
      <c r="F8" s="80"/>
      <c r="G8" s="80"/>
      <c r="H8" s="80"/>
    </row>
    <row r="9" spans="1:8" x14ac:dyDescent="0.25">
      <c r="A9" s="312" t="str">
        <f>'1. паспорт местоположение'!A9:C9</f>
        <v xml:space="preserve">Акционерное общество "Западная энергетическая компания" </v>
      </c>
      <c r="B9" s="312"/>
      <c r="C9" s="82"/>
      <c r="D9" s="82"/>
      <c r="E9" s="82"/>
      <c r="F9" s="82"/>
      <c r="G9" s="82"/>
      <c r="H9" s="82"/>
    </row>
    <row r="10" spans="1:8" x14ac:dyDescent="0.25">
      <c r="A10" s="318" t="s">
        <v>6</v>
      </c>
      <c r="B10" s="318"/>
      <c r="C10" s="83"/>
      <c r="D10" s="83"/>
      <c r="E10" s="83"/>
      <c r="F10" s="83"/>
      <c r="G10" s="83"/>
      <c r="H10" s="83"/>
    </row>
    <row r="11" spans="1:8" ht="18.75" x14ac:dyDescent="0.25">
      <c r="A11" s="80"/>
      <c r="B11" s="80"/>
      <c r="C11" s="80"/>
      <c r="D11" s="80"/>
      <c r="E11" s="80"/>
      <c r="F11" s="80"/>
      <c r="G11" s="80"/>
      <c r="H11" s="80"/>
    </row>
    <row r="12" spans="1:8" ht="30.75" customHeight="1" x14ac:dyDescent="0.25">
      <c r="A12" s="312" t="str">
        <f>'1. паспорт местоположение'!A12:C12</f>
        <v>О 24-03</v>
      </c>
      <c r="B12" s="312"/>
      <c r="C12" s="82"/>
      <c r="D12" s="82"/>
      <c r="E12" s="82"/>
      <c r="F12" s="82"/>
      <c r="G12" s="82"/>
      <c r="H12" s="82"/>
    </row>
    <row r="13" spans="1:8" x14ac:dyDescent="0.25">
      <c r="A13" s="318" t="s">
        <v>5</v>
      </c>
      <c r="B13" s="318"/>
      <c r="C13" s="83"/>
      <c r="D13" s="83"/>
      <c r="E13" s="83"/>
      <c r="F13" s="83"/>
      <c r="G13" s="83"/>
      <c r="H13" s="83"/>
    </row>
    <row r="14" spans="1:8" ht="18.75" x14ac:dyDescent="0.25">
      <c r="A14" s="97"/>
      <c r="B14" s="97"/>
      <c r="C14" s="97"/>
      <c r="D14" s="97"/>
      <c r="E14" s="97"/>
      <c r="F14" s="97"/>
      <c r="G14" s="97"/>
      <c r="H14" s="97"/>
    </row>
    <row r="15" spans="1:8" ht="63.6" customHeight="1" x14ac:dyDescent="0.25">
      <c r="A15" s="338"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38"/>
      <c r="C15" s="82"/>
      <c r="D15" s="82"/>
      <c r="E15" s="82"/>
      <c r="F15" s="82"/>
      <c r="G15" s="82"/>
      <c r="H15" s="82"/>
    </row>
    <row r="16" spans="1:8" x14ac:dyDescent="0.25">
      <c r="A16" s="318" t="s">
        <v>4</v>
      </c>
      <c r="B16" s="318"/>
      <c r="C16" s="83"/>
      <c r="D16" s="83"/>
      <c r="E16" s="83"/>
      <c r="F16" s="83"/>
      <c r="G16" s="83"/>
      <c r="H16" s="83"/>
    </row>
    <row r="17" spans="1:2" x14ac:dyDescent="0.25">
      <c r="B17" s="57"/>
    </row>
    <row r="18" spans="1:2" ht="33.75" customHeight="1" x14ac:dyDescent="0.25">
      <c r="A18" s="431" t="s">
        <v>404</v>
      </c>
      <c r="B18" s="432"/>
    </row>
    <row r="19" spans="1:2" x14ac:dyDescent="0.25">
      <c r="B19" s="24"/>
    </row>
    <row r="20" spans="1:2" x14ac:dyDescent="0.25">
      <c r="B20" s="58"/>
    </row>
    <row r="21" spans="1:2" ht="48" customHeight="1" x14ac:dyDescent="0.25">
      <c r="A21" s="275" t="s">
        <v>302</v>
      </c>
      <c r="B21" s="275" t="str">
        <f>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row>
    <row r="22" spans="1:2" ht="30" customHeight="1" x14ac:dyDescent="0.25">
      <c r="A22" s="275" t="s">
        <v>303</v>
      </c>
      <c r="B22" s="276" t="str">
        <f>'1. паспорт местоположение'!C27</f>
        <v>Калининградская область, Калининград, ул. Юбилейная, 3</v>
      </c>
    </row>
    <row r="23" spans="1:2" x14ac:dyDescent="0.25">
      <c r="A23" s="275" t="s">
        <v>288</v>
      </c>
      <c r="B23" s="277" t="str">
        <f>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row>
    <row r="24" spans="1:2" x14ac:dyDescent="0.25">
      <c r="A24" s="275" t="s">
        <v>304</v>
      </c>
      <c r="B24" s="277">
        <v>0</v>
      </c>
    </row>
    <row r="25" spans="1:2" x14ac:dyDescent="0.25">
      <c r="A25" s="275" t="s">
        <v>305</v>
      </c>
      <c r="B25" s="277">
        <v>2029</v>
      </c>
    </row>
    <row r="26" spans="1:2" x14ac:dyDescent="0.25">
      <c r="A26" s="275" t="s">
        <v>306</v>
      </c>
      <c r="B26" s="278" t="s">
        <v>607</v>
      </c>
    </row>
    <row r="27" spans="1:2" x14ac:dyDescent="0.25">
      <c r="A27" s="275" t="s">
        <v>610</v>
      </c>
      <c r="B27" s="279">
        <f>'6.2. Паспорт фин осв ввод'!C24</f>
        <v>400.29599999999999</v>
      </c>
    </row>
    <row r="28" spans="1:2" ht="18" customHeight="1" x14ac:dyDescent="0.25">
      <c r="A28" s="275" t="s">
        <v>307</v>
      </c>
      <c r="B28" s="280" t="s">
        <v>611</v>
      </c>
    </row>
    <row r="29" spans="1:2" ht="29.25" customHeight="1" x14ac:dyDescent="0.25">
      <c r="A29" s="275" t="s">
        <v>308</v>
      </c>
      <c r="B29" s="279">
        <v>0</v>
      </c>
    </row>
    <row r="30" spans="1:2" ht="30" x14ac:dyDescent="0.25">
      <c r="A30" s="275" t="s">
        <v>309</v>
      </c>
      <c r="B30" s="279">
        <v>0</v>
      </c>
    </row>
    <row r="31" spans="1:2" x14ac:dyDescent="0.25">
      <c r="A31" s="275" t="s">
        <v>310</v>
      </c>
      <c r="B31" s="279"/>
    </row>
    <row r="32" spans="1:2" ht="30" x14ac:dyDescent="0.25">
      <c r="A32" s="275" t="s">
        <v>311</v>
      </c>
      <c r="B32" s="281">
        <v>0</v>
      </c>
    </row>
    <row r="33" spans="1:3" s="124" customFormat="1" x14ac:dyDescent="0.25">
      <c r="A33" s="275"/>
      <c r="B33" s="282"/>
      <c r="C33" s="124">
        <v>10</v>
      </c>
    </row>
    <row r="34" spans="1:3" x14ac:dyDescent="0.25">
      <c r="A34" s="275" t="s">
        <v>313</v>
      </c>
      <c r="B34" s="283">
        <f>B33/$B$27</f>
        <v>0</v>
      </c>
    </row>
    <row r="35" spans="1:3" x14ac:dyDescent="0.25">
      <c r="A35" s="275" t="s">
        <v>314</v>
      </c>
      <c r="B35" s="284"/>
      <c r="C35" s="32">
        <v>1</v>
      </c>
    </row>
    <row r="36" spans="1:3" x14ac:dyDescent="0.25">
      <c r="A36" s="275" t="s">
        <v>315</v>
      </c>
      <c r="B36" s="279"/>
      <c r="C36" s="32">
        <v>2</v>
      </c>
    </row>
    <row r="37" spans="1:3" s="124" customFormat="1" x14ac:dyDescent="0.25">
      <c r="A37" s="275"/>
      <c r="B37" s="285"/>
      <c r="C37" s="124">
        <v>10</v>
      </c>
    </row>
    <row r="38" spans="1:3" x14ac:dyDescent="0.25">
      <c r="A38" s="275" t="s">
        <v>313</v>
      </c>
      <c r="B38" s="283" t="s">
        <v>536</v>
      </c>
    </row>
    <row r="39" spans="1:3" x14ac:dyDescent="0.25">
      <c r="A39" s="275" t="s">
        <v>314</v>
      </c>
      <c r="B39" s="281"/>
      <c r="C39" s="32">
        <v>1</v>
      </c>
    </row>
    <row r="40" spans="1:3" x14ac:dyDescent="0.25">
      <c r="A40" s="275" t="s">
        <v>315</v>
      </c>
      <c r="B40" s="281"/>
      <c r="C40" s="32">
        <v>2</v>
      </c>
    </row>
    <row r="41" spans="1:3" x14ac:dyDescent="0.25">
      <c r="A41" s="275" t="s">
        <v>312</v>
      </c>
      <c r="B41" s="285"/>
      <c r="C41" s="124">
        <v>10</v>
      </c>
    </row>
    <row r="42" spans="1:3" x14ac:dyDescent="0.25">
      <c r="A42" s="275" t="s">
        <v>313</v>
      </c>
      <c r="B42" s="283" t="s">
        <v>536</v>
      </c>
    </row>
    <row r="43" spans="1:3" x14ac:dyDescent="0.25">
      <c r="A43" s="275" t="s">
        <v>314</v>
      </c>
      <c r="B43" s="281"/>
      <c r="C43" s="32">
        <v>1</v>
      </c>
    </row>
    <row r="44" spans="1:3" x14ac:dyDescent="0.25">
      <c r="A44" s="275" t="s">
        <v>315</v>
      </c>
      <c r="B44" s="281"/>
      <c r="C44" s="32">
        <v>2</v>
      </c>
    </row>
    <row r="45" spans="1:3" x14ac:dyDescent="0.25">
      <c r="A45" s="275" t="s">
        <v>312</v>
      </c>
      <c r="B45" s="285"/>
      <c r="C45" s="124">
        <v>10</v>
      </c>
    </row>
    <row r="46" spans="1:3" x14ac:dyDescent="0.25">
      <c r="A46" s="275" t="s">
        <v>313</v>
      </c>
      <c r="B46" s="283" t="s">
        <v>536</v>
      </c>
    </row>
    <row r="47" spans="1:3" x14ac:dyDescent="0.25">
      <c r="A47" s="275" t="s">
        <v>314</v>
      </c>
      <c r="B47" s="281"/>
      <c r="C47" s="32">
        <v>1</v>
      </c>
    </row>
    <row r="48" spans="1:3" x14ac:dyDescent="0.25">
      <c r="A48" s="275" t="s">
        <v>315</v>
      </c>
      <c r="B48" s="281"/>
      <c r="C48" s="32">
        <v>2</v>
      </c>
    </row>
    <row r="49" spans="1:3" x14ac:dyDescent="0.25">
      <c r="A49" s="275" t="s">
        <v>312</v>
      </c>
      <c r="B49" s="285"/>
      <c r="C49" s="124">
        <v>10</v>
      </c>
    </row>
    <row r="50" spans="1:3" x14ac:dyDescent="0.25">
      <c r="A50" s="275" t="s">
        <v>313</v>
      </c>
      <c r="B50" s="283" t="s">
        <v>536</v>
      </c>
    </row>
    <row r="51" spans="1:3" x14ac:dyDescent="0.25">
      <c r="A51" s="275" t="s">
        <v>314</v>
      </c>
      <c r="B51" s="281"/>
      <c r="C51" s="32">
        <v>1</v>
      </c>
    </row>
    <row r="52" spans="1:3" x14ac:dyDescent="0.25">
      <c r="A52" s="275" t="s">
        <v>315</v>
      </c>
      <c r="B52" s="281"/>
      <c r="C52" s="32">
        <v>2</v>
      </c>
    </row>
    <row r="53" spans="1:3" ht="30" x14ac:dyDescent="0.25">
      <c r="A53" s="275" t="s">
        <v>316</v>
      </c>
      <c r="B53" s="281"/>
    </row>
    <row r="54" spans="1:3" s="124" customFormat="1" x14ac:dyDescent="0.25">
      <c r="A54" s="275"/>
      <c r="B54" s="286"/>
      <c r="C54" s="124">
        <v>20</v>
      </c>
    </row>
    <row r="55" spans="1:3" x14ac:dyDescent="0.25">
      <c r="A55" s="275" t="s">
        <v>313</v>
      </c>
      <c r="B55" s="283">
        <f>B54/$B$27</f>
        <v>0</v>
      </c>
    </row>
    <row r="56" spans="1:3" x14ac:dyDescent="0.25">
      <c r="A56" s="275" t="s">
        <v>314</v>
      </c>
      <c r="B56" s="281"/>
      <c r="C56" s="32">
        <v>1</v>
      </c>
    </row>
    <row r="57" spans="1:3" x14ac:dyDescent="0.25">
      <c r="A57" s="275" t="s">
        <v>315</v>
      </c>
      <c r="B57" s="281"/>
      <c r="C57" s="32">
        <v>2</v>
      </c>
    </row>
    <row r="58" spans="1:3" x14ac:dyDescent="0.25">
      <c r="A58" s="275"/>
      <c r="B58" s="286"/>
      <c r="C58" s="32">
        <v>20</v>
      </c>
    </row>
    <row r="59" spans="1:3" x14ac:dyDescent="0.25">
      <c r="A59" s="275" t="s">
        <v>313</v>
      </c>
      <c r="B59" s="283">
        <f>B58/$B$27</f>
        <v>0</v>
      </c>
    </row>
    <row r="60" spans="1:3" x14ac:dyDescent="0.25">
      <c r="A60" s="275" t="s">
        <v>314</v>
      </c>
      <c r="B60" s="281"/>
      <c r="C60" s="32">
        <v>1</v>
      </c>
    </row>
    <row r="61" spans="1:3" x14ac:dyDescent="0.25">
      <c r="A61" s="275" t="s">
        <v>315</v>
      </c>
      <c r="B61" s="281"/>
      <c r="C61" s="32">
        <v>2</v>
      </c>
    </row>
    <row r="62" spans="1:3" s="124" customFormat="1" x14ac:dyDescent="0.25">
      <c r="A62" s="275"/>
      <c r="B62" s="286"/>
      <c r="C62" s="124">
        <v>20</v>
      </c>
    </row>
    <row r="63" spans="1:3" x14ac:dyDescent="0.25">
      <c r="A63" s="275" t="s">
        <v>313</v>
      </c>
      <c r="B63" s="283">
        <f>B62/$B$27</f>
        <v>0</v>
      </c>
    </row>
    <row r="64" spans="1:3" x14ac:dyDescent="0.25">
      <c r="A64" s="275" t="s">
        <v>314</v>
      </c>
      <c r="B64" s="281"/>
      <c r="C64" s="32">
        <v>1</v>
      </c>
    </row>
    <row r="65" spans="1:3" x14ac:dyDescent="0.25">
      <c r="A65" s="275" t="s">
        <v>315</v>
      </c>
      <c r="B65" s="281"/>
      <c r="C65" s="32">
        <v>2</v>
      </c>
    </row>
    <row r="66" spans="1:3" s="124" customFormat="1" x14ac:dyDescent="0.25">
      <c r="A66" s="275"/>
      <c r="B66" s="286"/>
      <c r="C66" s="124">
        <v>20</v>
      </c>
    </row>
    <row r="67" spans="1:3" x14ac:dyDescent="0.25">
      <c r="A67" s="275" t="s">
        <v>313</v>
      </c>
      <c r="B67" s="283">
        <f>B66/$B$27</f>
        <v>0</v>
      </c>
    </row>
    <row r="68" spans="1:3" x14ac:dyDescent="0.25">
      <c r="A68" s="275" t="s">
        <v>314</v>
      </c>
      <c r="B68" s="281"/>
      <c r="C68" s="32">
        <v>1</v>
      </c>
    </row>
    <row r="69" spans="1:3" x14ac:dyDescent="0.25">
      <c r="A69" s="275" t="s">
        <v>315</v>
      </c>
      <c r="B69" s="281"/>
      <c r="C69" s="32">
        <v>2</v>
      </c>
    </row>
    <row r="70" spans="1:3" x14ac:dyDescent="0.25">
      <c r="A70" s="275"/>
      <c r="B70" s="286"/>
      <c r="C70" s="32">
        <v>20</v>
      </c>
    </row>
    <row r="71" spans="1:3" x14ac:dyDescent="0.25">
      <c r="A71" s="275" t="s">
        <v>313</v>
      </c>
      <c r="B71" s="283">
        <f>B70/$B$27</f>
        <v>0</v>
      </c>
    </row>
    <row r="72" spans="1:3" x14ac:dyDescent="0.25">
      <c r="A72" s="275" t="s">
        <v>314</v>
      </c>
      <c r="B72" s="281"/>
      <c r="C72" s="32">
        <v>1</v>
      </c>
    </row>
    <row r="73" spans="1:3" x14ac:dyDescent="0.25">
      <c r="A73" s="275" t="s">
        <v>315</v>
      </c>
      <c r="B73" s="281"/>
      <c r="C73" s="32">
        <v>2</v>
      </c>
    </row>
    <row r="74" spans="1:3" x14ac:dyDescent="0.25">
      <c r="A74" s="275"/>
      <c r="B74" s="286"/>
      <c r="C74" s="32">
        <v>20</v>
      </c>
    </row>
    <row r="75" spans="1:3" x14ac:dyDescent="0.25">
      <c r="A75" s="275" t="s">
        <v>313</v>
      </c>
      <c r="B75" s="283">
        <f>B74/$B$27</f>
        <v>0</v>
      </c>
    </row>
    <row r="76" spans="1:3" x14ac:dyDescent="0.25">
      <c r="A76" s="275" t="s">
        <v>314</v>
      </c>
      <c r="B76" s="281"/>
      <c r="C76" s="32">
        <v>1</v>
      </c>
    </row>
    <row r="77" spans="1:3" x14ac:dyDescent="0.25">
      <c r="A77" s="275" t="s">
        <v>315</v>
      </c>
      <c r="B77" s="281"/>
      <c r="C77" s="32">
        <v>2</v>
      </c>
    </row>
    <row r="78" spans="1:3" x14ac:dyDescent="0.25">
      <c r="A78" s="275"/>
      <c r="B78" s="286"/>
      <c r="C78" s="32">
        <v>20</v>
      </c>
    </row>
    <row r="79" spans="1:3" x14ac:dyDescent="0.25">
      <c r="A79" s="275" t="s">
        <v>313</v>
      </c>
      <c r="B79" s="283">
        <f>B78/$B$27</f>
        <v>0</v>
      </c>
    </row>
    <row r="80" spans="1:3" x14ac:dyDescent="0.25">
      <c r="A80" s="275" t="s">
        <v>314</v>
      </c>
      <c r="B80" s="281"/>
      <c r="C80" s="32">
        <v>1</v>
      </c>
    </row>
    <row r="81" spans="1:3" x14ac:dyDescent="0.25">
      <c r="A81" s="275" t="s">
        <v>315</v>
      </c>
      <c r="B81" s="281"/>
      <c r="C81" s="32">
        <v>2</v>
      </c>
    </row>
    <row r="82" spans="1:3" x14ac:dyDescent="0.25">
      <c r="A82" s="275"/>
      <c r="B82" s="286"/>
      <c r="C82" s="32">
        <v>20</v>
      </c>
    </row>
    <row r="83" spans="1:3" x14ac:dyDescent="0.25">
      <c r="A83" s="275" t="s">
        <v>313</v>
      </c>
      <c r="B83" s="283">
        <f>B82/$B$27</f>
        <v>0</v>
      </c>
    </row>
    <row r="84" spans="1:3" x14ac:dyDescent="0.25">
      <c r="A84" s="275" t="s">
        <v>314</v>
      </c>
      <c r="B84" s="281"/>
      <c r="C84" s="32">
        <v>1</v>
      </c>
    </row>
    <row r="85" spans="1:3" x14ac:dyDescent="0.25">
      <c r="A85" s="275" t="s">
        <v>315</v>
      </c>
      <c r="B85" s="281"/>
      <c r="C85" s="32">
        <v>2</v>
      </c>
    </row>
    <row r="86" spans="1:3" s="124" customFormat="1" x14ac:dyDescent="0.25">
      <c r="A86" s="275"/>
      <c r="B86" s="286"/>
    </row>
    <row r="87" spans="1:3" x14ac:dyDescent="0.25">
      <c r="A87" s="275" t="s">
        <v>313</v>
      </c>
      <c r="B87" s="283">
        <f>B86/$B$27</f>
        <v>0</v>
      </c>
    </row>
    <row r="88" spans="1:3" x14ac:dyDescent="0.25">
      <c r="A88" s="275" t="s">
        <v>314</v>
      </c>
      <c r="B88" s="281"/>
      <c r="C88" s="32">
        <v>1</v>
      </c>
    </row>
    <row r="89" spans="1:3" x14ac:dyDescent="0.25">
      <c r="A89" s="275" t="s">
        <v>315</v>
      </c>
      <c r="B89" s="281"/>
      <c r="C89" s="32">
        <v>2</v>
      </c>
    </row>
    <row r="90" spans="1:3" ht="30" x14ac:dyDescent="0.25">
      <c r="A90" s="275" t="s">
        <v>317</v>
      </c>
      <c r="B90" s="281">
        <f xml:space="preserve"> SUMIF(C91:C110, 30,B91:B110)</f>
        <v>0</v>
      </c>
    </row>
    <row r="91" spans="1:3" s="124" customFormat="1" x14ac:dyDescent="0.25">
      <c r="A91" s="275" t="s">
        <v>312</v>
      </c>
      <c r="B91" s="287"/>
      <c r="C91" s="124">
        <v>30</v>
      </c>
    </row>
    <row r="92" spans="1:3" x14ac:dyDescent="0.25">
      <c r="A92" s="275" t="s">
        <v>313</v>
      </c>
      <c r="B92" s="283"/>
    </row>
    <row r="93" spans="1:3" x14ac:dyDescent="0.25">
      <c r="A93" s="275" t="s">
        <v>314</v>
      </c>
      <c r="B93" s="279"/>
      <c r="C93" s="32">
        <v>1</v>
      </c>
    </row>
    <row r="94" spans="1:3" x14ac:dyDescent="0.25">
      <c r="A94" s="275" t="s">
        <v>315</v>
      </c>
      <c r="B94" s="279"/>
      <c r="C94" s="32">
        <v>2</v>
      </c>
    </row>
    <row r="95" spans="1:3" s="124" customFormat="1" x14ac:dyDescent="0.25">
      <c r="A95" s="275" t="s">
        <v>312</v>
      </c>
      <c r="B95" s="287"/>
      <c r="C95" s="124">
        <v>30</v>
      </c>
    </row>
    <row r="96" spans="1:3" x14ac:dyDescent="0.25">
      <c r="A96" s="275" t="s">
        <v>313</v>
      </c>
      <c r="B96" s="283"/>
    </row>
    <row r="97" spans="1:3" x14ac:dyDescent="0.25">
      <c r="A97" s="275" t="s">
        <v>314</v>
      </c>
      <c r="B97" s="279"/>
      <c r="C97" s="32">
        <v>1</v>
      </c>
    </row>
    <row r="98" spans="1:3" x14ac:dyDescent="0.25">
      <c r="A98" s="275" t="s">
        <v>315</v>
      </c>
      <c r="B98" s="279"/>
      <c r="C98" s="32">
        <v>2</v>
      </c>
    </row>
    <row r="99" spans="1:3" s="124" customFormat="1" x14ac:dyDescent="0.25">
      <c r="A99" s="275" t="s">
        <v>312</v>
      </c>
      <c r="B99" s="287"/>
      <c r="C99" s="124">
        <v>30</v>
      </c>
    </row>
    <row r="100" spans="1:3" x14ac:dyDescent="0.25">
      <c r="A100" s="275" t="s">
        <v>313</v>
      </c>
      <c r="B100" s="283"/>
    </row>
    <row r="101" spans="1:3" x14ac:dyDescent="0.25">
      <c r="A101" s="275" t="s">
        <v>314</v>
      </c>
      <c r="B101" s="281"/>
      <c r="C101" s="32">
        <v>1</v>
      </c>
    </row>
    <row r="102" spans="1:3" x14ac:dyDescent="0.25">
      <c r="A102" s="275" t="s">
        <v>315</v>
      </c>
      <c r="B102" s="281"/>
      <c r="C102" s="32">
        <v>2</v>
      </c>
    </row>
    <row r="103" spans="1:3" s="124" customFormat="1" x14ac:dyDescent="0.25">
      <c r="A103" s="275" t="s">
        <v>312</v>
      </c>
      <c r="B103" s="285"/>
      <c r="C103" s="124">
        <v>30</v>
      </c>
    </row>
    <row r="104" spans="1:3" x14ac:dyDescent="0.25">
      <c r="A104" s="275" t="s">
        <v>313</v>
      </c>
      <c r="B104" s="283" t="s">
        <v>536</v>
      </c>
    </row>
    <row r="105" spans="1:3" x14ac:dyDescent="0.25">
      <c r="A105" s="275" t="s">
        <v>314</v>
      </c>
      <c r="B105" s="283" t="s">
        <v>536</v>
      </c>
      <c r="C105" s="32">
        <v>1</v>
      </c>
    </row>
    <row r="106" spans="1:3" x14ac:dyDescent="0.25">
      <c r="A106" s="275" t="s">
        <v>315</v>
      </c>
      <c r="B106" s="283" t="s">
        <v>536</v>
      </c>
      <c r="C106" s="32">
        <v>2</v>
      </c>
    </row>
    <row r="107" spans="1:3" s="124" customFormat="1" x14ac:dyDescent="0.25">
      <c r="A107" s="275" t="s">
        <v>312</v>
      </c>
      <c r="B107" s="283" t="s">
        <v>536</v>
      </c>
      <c r="C107" s="124">
        <v>30</v>
      </c>
    </row>
    <row r="108" spans="1:3" x14ac:dyDescent="0.25">
      <c r="A108" s="275" t="s">
        <v>313</v>
      </c>
      <c r="B108" s="283" t="s">
        <v>536</v>
      </c>
    </row>
    <row r="109" spans="1:3" x14ac:dyDescent="0.25">
      <c r="A109" s="275" t="s">
        <v>314</v>
      </c>
      <c r="B109" s="283" t="s">
        <v>536</v>
      </c>
      <c r="C109" s="32">
        <v>1</v>
      </c>
    </row>
    <row r="110" spans="1:3" x14ac:dyDescent="0.25">
      <c r="A110" s="275" t="s">
        <v>315</v>
      </c>
      <c r="B110" s="283" t="s">
        <v>536</v>
      </c>
      <c r="C110" s="32">
        <v>2</v>
      </c>
    </row>
    <row r="111" spans="1:3" ht="30" x14ac:dyDescent="0.25">
      <c r="A111" s="275" t="s">
        <v>318</v>
      </c>
      <c r="B111" s="283" t="s">
        <v>536</v>
      </c>
    </row>
    <row r="112" spans="1:3" x14ac:dyDescent="0.25">
      <c r="A112" s="275" t="s">
        <v>310</v>
      </c>
      <c r="B112" s="283" t="s">
        <v>536</v>
      </c>
    </row>
    <row r="113" spans="1:2" x14ac:dyDescent="0.25">
      <c r="A113" s="275" t="s">
        <v>319</v>
      </c>
      <c r="B113" s="283"/>
    </row>
    <row r="114" spans="1:2" x14ac:dyDescent="0.25">
      <c r="A114" s="275" t="s">
        <v>320</v>
      </c>
      <c r="B114" s="283"/>
    </row>
    <row r="115" spans="1:2" x14ac:dyDescent="0.25">
      <c r="A115" s="275" t="s">
        <v>321</v>
      </c>
      <c r="B115" s="283" t="s">
        <v>536</v>
      </c>
    </row>
    <row r="116" spans="1:2" x14ac:dyDescent="0.25">
      <c r="A116" s="275" t="s">
        <v>322</v>
      </c>
      <c r="B116" s="283"/>
    </row>
    <row r="117" spans="1:2" x14ac:dyDescent="0.25">
      <c r="A117" s="275" t="s">
        <v>323</v>
      </c>
      <c r="B117" s="288"/>
    </row>
    <row r="118" spans="1:2" x14ac:dyDescent="0.25">
      <c r="A118" s="275" t="s">
        <v>324</v>
      </c>
      <c r="B118" s="283"/>
    </row>
    <row r="119" spans="1:2" x14ac:dyDescent="0.25">
      <c r="A119" s="275" t="s">
        <v>325</v>
      </c>
      <c r="B119" s="288"/>
    </row>
    <row r="120" spans="1:2" ht="15.75" customHeight="1" x14ac:dyDescent="0.25">
      <c r="A120" s="275" t="s">
        <v>326</v>
      </c>
      <c r="B120" s="289" t="s">
        <v>327</v>
      </c>
    </row>
    <row r="121" spans="1:2" x14ac:dyDescent="0.25">
      <c r="A121" s="275" t="s">
        <v>328</v>
      </c>
      <c r="B121" s="289" t="str">
        <f>A9</f>
        <v xml:space="preserve">Акционерное общество "Западная энергетическая компания" </v>
      </c>
    </row>
    <row r="122" spans="1:2" x14ac:dyDescent="0.25">
      <c r="A122" s="275" t="s">
        <v>329</v>
      </c>
      <c r="B122" s="289"/>
    </row>
    <row r="123" spans="1:2" x14ac:dyDescent="0.25">
      <c r="A123" s="275" t="s">
        <v>330</v>
      </c>
      <c r="B123" s="289"/>
    </row>
    <row r="124" spans="1:2" x14ac:dyDescent="0.25">
      <c r="A124" s="275" t="s">
        <v>331</v>
      </c>
      <c r="B124" s="289"/>
    </row>
    <row r="125" spans="1:2" x14ac:dyDescent="0.25">
      <c r="A125" s="275" t="s">
        <v>332</v>
      </c>
      <c r="B125" s="289"/>
    </row>
    <row r="126" spans="1:2" ht="30" x14ac:dyDescent="0.25">
      <c r="A126" s="275" t="s">
        <v>333</v>
      </c>
      <c r="B126" s="289"/>
    </row>
    <row r="127" spans="1:2" ht="30" x14ac:dyDescent="0.25">
      <c r="A127" s="275" t="s">
        <v>334</v>
      </c>
      <c r="B127" s="290"/>
    </row>
    <row r="128" spans="1:2" x14ac:dyDescent="0.25">
      <c r="A128" s="275" t="s">
        <v>310</v>
      </c>
      <c r="B128" s="290"/>
    </row>
    <row r="129" spans="1:2" x14ac:dyDescent="0.25">
      <c r="A129" s="275" t="s">
        <v>335</v>
      </c>
      <c r="B129" s="290"/>
    </row>
    <row r="130" spans="1:2" x14ac:dyDescent="0.25">
      <c r="A130" s="275" t="s">
        <v>336</v>
      </c>
      <c r="B130" s="290"/>
    </row>
    <row r="131" spans="1:2" x14ac:dyDescent="0.25">
      <c r="A131" s="275" t="s">
        <v>337</v>
      </c>
      <c r="B131" s="290"/>
    </row>
    <row r="132" spans="1:2" x14ac:dyDescent="0.25">
      <c r="A132" s="275" t="s">
        <v>338</v>
      </c>
      <c r="B132" s="280"/>
    </row>
    <row r="133" spans="1:2" x14ac:dyDescent="0.25">
      <c r="A133" s="275" t="s">
        <v>339</v>
      </c>
      <c r="B133" s="291"/>
    </row>
    <row r="134" spans="1:2" x14ac:dyDescent="0.25">
      <c r="A134" s="275" t="s">
        <v>340</v>
      </c>
      <c r="B134" s="280" t="s">
        <v>541</v>
      </c>
    </row>
    <row r="135" spans="1:2" x14ac:dyDescent="0.25">
      <c r="A135" s="275" t="s">
        <v>341</v>
      </c>
      <c r="B135" s="280" t="s">
        <v>541</v>
      </c>
    </row>
    <row r="136" spans="1:2" x14ac:dyDescent="0.25">
      <c r="A136" s="275" t="s">
        <v>342</v>
      </c>
      <c r="B136" s="289" t="s">
        <v>542</v>
      </c>
    </row>
    <row r="137" spans="1:2" ht="28.5" customHeight="1" x14ac:dyDescent="0.25">
      <c r="A137" s="275" t="s">
        <v>343</v>
      </c>
      <c r="B137" s="433" t="s">
        <v>541</v>
      </c>
    </row>
    <row r="138" spans="1:2" x14ac:dyDescent="0.25">
      <c r="A138" s="275" t="s">
        <v>344</v>
      </c>
      <c r="B138" s="433"/>
    </row>
    <row r="139" spans="1:2" x14ac:dyDescent="0.25">
      <c r="A139" s="275" t="s">
        <v>345</v>
      </c>
      <c r="B139" s="433"/>
    </row>
    <row r="140" spans="1:2" x14ac:dyDescent="0.25">
      <c r="A140" s="275" t="s">
        <v>346</v>
      </c>
      <c r="B140" s="433"/>
    </row>
    <row r="141" spans="1:2" x14ac:dyDescent="0.25">
      <c r="A141" s="275" t="s">
        <v>347</v>
      </c>
      <c r="B141" s="433"/>
    </row>
    <row r="142" spans="1:2" x14ac:dyDescent="0.25">
      <c r="A142" s="275" t="s">
        <v>348</v>
      </c>
      <c r="B142" s="433"/>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row>
    <row r="5" spans="1:28" s="14" customFormat="1" ht="15.75" x14ac:dyDescent="0.2">
      <c r="A5" s="78"/>
    </row>
    <row r="6" spans="1:28" s="14" customFormat="1" ht="18.75" x14ac:dyDescent="0.2">
      <c r="A6" s="314" t="s">
        <v>7</v>
      </c>
      <c r="B6" s="314"/>
      <c r="C6" s="314"/>
      <c r="D6" s="314"/>
      <c r="E6" s="314"/>
      <c r="F6" s="314"/>
      <c r="G6" s="314"/>
      <c r="H6" s="314"/>
      <c r="I6" s="314"/>
      <c r="J6" s="314"/>
      <c r="K6" s="314"/>
      <c r="L6" s="314"/>
      <c r="M6" s="314"/>
      <c r="N6" s="314"/>
      <c r="O6" s="314"/>
      <c r="P6" s="314"/>
      <c r="Q6" s="314"/>
      <c r="R6" s="314"/>
      <c r="S6" s="314"/>
      <c r="T6" s="80"/>
      <c r="U6" s="80"/>
      <c r="V6" s="80"/>
      <c r="W6" s="80"/>
      <c r="X6" s="80"/>
      <c r="Y6" s="80"/>
      <c r="Z6" s="80"/>
      <c r="AA6" s="80"/>
      <c r="AB6" s="80"/>
    </row>
    <row r="7" spans="1:28" s="14" customFormat="1" ht="18.75" x14ac:dyDescent="0.2">
      <c r="A7" s="314"/>
      <c r="B7" s="314"/>
      <c r="C7" s="314"/>
      <c r="D7" s="314"/>
      <c r="E7" s="314"/>
      <c r="F7" s="314"/>
      <c r="G7" s="314"/>
      <c r="H7" s="314"/>
      <c r="I7" s="314"/>
      <c r="J7" s="314"/>
      <c r="K7" s="314"/>
      <c r="L7" s="314"/>
      <c r="M7" s="314"/>
      <c r="N7" s="314"/>
      <c r="O7" s="314"/>
      <c r="P7" s="314"/>
      <c r="Q7" s="314"/>
      <c r="R7" s="314"/>
      <c r="S7" s="314"/>
      <c r="T7" s="80"/>
      <c r="U7" s="80"/>
      <c r="V7" s="80"/>
      <c r="W7" s="80"/>
      <c r="X7" s="80"/>
      <c r="Y7" s="80"/>
      <c r="Z7" s="80"/>
      <c r="AA7" s="80"/>
      <c r="AB7" s="80"/>
    </row>
    <row r="8" spans="1:28" s="14" customFormat="1" ht="18.75" x14ac:dyDescent="0.2">
      <c r="A8" s="312" t="str">
        <f>'1. паспорт местоположение'!A9:C9</f>
        <v xml:space="preserve">Акционерное общество "Западная энергетическая компания" </v>
      </c>
      <c r="B8" s="312"/>
      <c r="C8" s="312"/>
      <c r="D8" s="312"/>
      <c r="E8" s="312"/>
      <c r="F8" s="312"/>
      <c r="G8" s="312"/>
      <c r="H8" s="312"/>
      <c r="I8" s="312"/>
      <c r="J8" s="312"/>
      <c r="K8" s="312"/>
      <c r="L8" s="312"/>
      <c r="M8" s="312"/>
      <c r="N8" s="312"/>
      <c r="O8" s="312"/>
      <c r="P8" s="312"/>
      <c r="Q8" s="312"/>
      <c r="R8" s="312"/>
      <c r="S8" s="312"/>
      <c r="T8" s="80"/>
      <c r="U8" s="80"/>
      <c r="V8" s="80"/>
      <c r="W8" s="80"/>
      <c r="X8" s="80"/>
      <c r="Y8" s="80"/>
      <c r="Z8" s="80"/>
      <c r="AA8" s="80"/>
      <c r="AB8" s="80"/>
    </row>
    <row r="9" spans="1:28" s="14" customFormat="1" ht="18.75" x14ac:dyDescent="0.2">
      <c r="A9" s="318" t="s">
        <v>6</v>
      </c>
      <c r="B9" s="318"/>
      <c r="C9" s="318"/>
      <c r="D9" s="318"/>
      <c r="E9" s="318"/>
      <c r="F9" s="318"/>
      <c r="G9" s="318"/>
      <c r="H9" s="318"/>
      <c r="I9" s="318"/>
      <c r="J9" s="318"/>
      <c r="K9" s="318"/>
      <c r="L9" s="318"/>
      <c r="M9" s="318"/>
      <c r="N9" s="318"/>
      <c r="O9" s="318"/>
      <c r="P9" s="318"/>
      <c r="Q9" s="318"/>
      <c r="R9" s="318"/>
      <c r="S9" s="318"/>
      <c r="T9" s="80"/>
      <c r="U9" s="80"/>
      <c r="V9" s="80"/>
      <c r="W9" s="80"/>
      <c r="X9" s="80"/>
      <c r="Y9" s="80"/>
      <c r="Z9" s="80"/>
      <c r="AA9" s="80"/>
      <c r="AB9" s="80"/>
    </row>
    <row r="10" spans="1:28" s="14" customFormat="1" ht="18.75" x14ac:dyDescent="0.2">
      <c r="A10" s="314"/>
      <c r="B10" s="314"/>
      <c r="C10" s="314"/>
      <c r="D10" s="314"/>
      <c r="E10" s="314"/>
      <c r="F10" s="314"/>
      <c r="G10" s="314"/>
      <c r="H10" s="314"/>
      <c r="I10" s="314"/>
      <c r="J10" s="314"/>
      <c r="K10" s="314"/>
      <c r="L10" s="314"/>
      <c r="M10" s="314"/>
      <c r="N10" s="314"/>
      <c r="O10" s="314"/>
      <c r="P10" s="314"/>
      <c r="Q10" s="314"/>
      <c r="R10" s="314"/>
      <c r="S10" s="314"/>
      <c r="T10" s="80"/>
      <c r="U10" s="80"/>
      <c r="V10" s="80"/>
      <c r="W10" s="80"/>
      <c r="X10" s="80"/>
      <c r="Y10" s="80"/>
      <c r="Z10" s="80"/>
      <c r="AA10" s="80"/>
      <c r="AB10" s="80"/>
    </row>
    <row r="11" spans="1:28" s="14" customFormat="1" ht="18.75" x14ac:dyDescent="0.2">
      <c r="A11" s="312" t="str">
        <f>'1. паспорт местоположение'!A12:C12</f>
        <v>О 24-03</v>
      </c>
      <c r="B11" s="312"/>
      <c r="C11" s="312"/>
      <c r="D11" s="312"/>
      <c r="E11" s="312"/>
      <c r="F11" s="312"/>
      <c r="G11" s="312"/>
      <c r="H11" s="312"/>
      <c r="I11" s="312"/>
      <c r="J11" s="312"/>
      <c r="K11" s="312"/>
      <c r="L11" s="312"/>
      <c r="M11" s="312"/>
      <c r="N11" s="312"/>
      <c r="O11" s="312"/>
      <c r="P11" s="312"/>
      <c r="Q11" s="312"/>
      <c r="R11" s="312"/>
      <c r="S11" s="312"/>
      <c r="T11" s="80"/>
      <c r="U11" s="80"/>
      <c r="V11" s="80"/>
      <c r="W11" s="80"/>
      <c r="X11" s="80"/>
      <c r="Y11" s="80"/>
      <c r="Z11" s="80"/>
      <c r="AA11" s="80"/>
      <c r="AB11" s="80"/>
    </row>
    <row r="12" spans="1:28" s="14" customFormat="1" ht="18.75" x14ac:dyDescent="0.2">
      <c r="A12" s="318" t="s">
        <v>5</v>
      </c>
      <c r="B12" s="318"/>
      <c r="C12" s="318"/>
      <c r="D12" s="318"/>
      <c r="E12" s="318"/>
      <c r="F12" s="318"/>
      <c r="G12" s="318"/>
      <c r="H12" s="318"/>
      <c r="I12" s="318"/>
      <c r="J12" s="318"/>
      <c r="K12" s="318"/>
      <c r="L12" s="318"/>
      <c r="M12" s="318"/>
      <c r="N12" s="318"/>
      <c r="O12" s="318"/>
      <c r="P12" s="318"/>
      <c r="Q12" s="318"/>
      <c r="R12" s="318"/>
      <c r="S12" s="318"/>
      <c r="T12" s="80"/>
      <c r="U12" s="80"/>
      <c r="V12" s="80"/>
      <c r="W12" s="80"/>
      <c r="X12" s="80"/>
      <c r="Y12" s="80"/>
      <c r="Z12" s="80"/>
      <c r="AA12" s="80"/>
      <c r="AB12" s="80"/>
    </row>
    <row r="13" spans="1:28" s="14" customFormat="1" ht="15.75" customHeight="1" x14ac:dyDescent="0.2">
      <c r="A13" s="319"/>
      <c r="B13" s="319"/>
      <c r="C13" s="319"/>
      <c r="D13" s="319"/>
      <c r="E13" s="319"/>
      <c r="F13" s="319"/>
      <c r="G13" s="319"/>
      <c r="H13" s="319"/>
      <c r="I13" s="319"/>
      <c r="J13" s="319"/>
      <c r="K13" s="319"/>
      <c r="L13" s="319"/>
      <c r="M13" s="319"/>
      <c r="N13" s="319"/>
      <c r="O13" s="319"/>
      <c r="P13" s="319"/>
      <c r="Q13" s="319"/>
      <c r="R13" s="319"/>
      <c r="S13" s="319"/>
      <c r="T13" s="81"/>
      <c r="U13" s="81"/>
      <c r="V13" s="81"/>
      <c r="W13" s="81"/>
      <c r="X13" s="81"/>
      <c r="Y13" s="81"/>
      <c r="Z13" s="81"/>
      <c r="AA13" s="81"/>
      <c r="AB13" s="81"/>
    </row>
    <row r="14" spans="1:28" s="79" customFormat="1" ht="15.75" x14ac:dyDescent="0.2">
      <c r="A14"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12"/>
      <c r="C14" s="312"/>
      <c r="D14" s="312"/>
      <c r="E14" s="312"/>
      <c r="F14" s="312"/>
      <c r="G14" s="312"/>
      <c r="H14" s="312"/>
      <c r="I14" s="312"/>
      <c r="J14" s="312"/>
      <c r="K14" s="312"/>
      <c r="L14" s="312"/>
      <c r="M14" s="312"/>
      <c r="N14" s="312"/>
      <c r="O14" s="312"/>
      <c r="P14" s="312"/>
      <c r="Q14" s="312"/>
      <c r="R14" s="312"/>
      <c r="S14" s="312"/>
      <c r="T14" s="82"/>
      <c r="U14" s="82"/>
      <c r="V14" s="82"/>
      <c r="W14" s="82"/>
      <c r="X14" s="82"/>
      <c r="Y14" s="82"/>
      <c r="Z14" s="82"/>
      <c r="AA14" s="82"/>
      <c r="AB14" s="82"/>
    </row>
    <row r="15" spans="1:28" s="79" customFormat="1" ht="15" customHeight="1" x14ac:dyDescent="0.2">
      <c r="A15" s="318" t="s">
        <v>4</v>
      </c>
      <c r="B15" s="318"/>
      <c r="C15" s="318"/>
      <c r="D15" s="318"/>
      <c r="E15" s="318"/>
      <c r="F15" s="318"/>
      <c r="G15" s="318"/>
      <c r="H15" s="318"/>
      <c r="I15" s="318"/>
      <c r="J15" s="318"/>
      <c r="K15" s="318"/>
      <c r="L15" s="318"/>
      <c r="M15" s="318"/>
      <c r="N15" s="318"/>
      <c r="O15" s="318"/>
      <c r="P15" s="318"/>
      <c r="Q15" s="318"/>
      <c r="R15" s="318"/>
      <c r="S15" s="318"/>
      <c r="T15" s="83"/>
      <c r="U15" s="83"/>
      <c r="V15" s="83"/>
      <c r="W15" s="83"/>
      <c r="X15" s="83"/>
      <c r="Y15" s="83"/>
      <c r="Z15" s="83"/>
      <c r="AA15" s="83"/>
      <c r="AB15" s="83"/>
    </row>
    <row r="16" spans="1:28" s="79"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81"/>
      <c r="U16" s="81"/>
      <c r="V16" s="81"/>
      <c r="W16" s="81"/>
      <c r="X16" s="81"/>
      <c r="Y16" s="81"/>
    </row>
    <row r="17" spans="1:28" s="79" customFormat="1" ht="45.75" customHeight="1" x14ac:dyDescent="0.2">
      <c r="A17" s="320" t="s">
        <v>379</v>
      </c>
      <c r="B17" s="320"/>
      <c r="C17" s="320"/>
      <c r="D17" s="320"/>
      <c r="E17" s="320"/>
      <c r="F17" s="320"/>
      <c r="G17" s="320"/>
      <c r="H17" s="320"/>
      <c r="I17" s="320"/>
      <c r="J17" s="320"/>
      <c r="K17" s="320"/>
      <c r="L17" s="320"/>
      <c r="M17" s="320"/>
      <c r="N17" s="320"/>
      <c r="O17" s="320"/>
      <c r="P17" s="320"/>
      <c r="Q17" s="320"/>
      <c r="R17" s="320"/>
      <c r="S17" s="320"/>
      <c r="T17" s="84"/>
      <c r="U17" s="84"/>
      <c r="V17" s="84"/>
      <c r="W17" s="84"/>
      <c r="X17" s="84"/>
      <c r="Y17" s="84"/>
      <c r="Z17" s="84"/>
      <c r="AA17" s="84"/>
      <c r="AB17" s="84"/>
    </row>
    <row r="18" spans="1:28" s="79"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81"/>
      <c r="U18" s="81"/>
      <c r="V18" s="81"/>
      <c r="W18" s="81"/>
      <c r="X18" s="81"/>
      <c r="Y18" s="81"/>
    </row>
    <row r="19" spans="1:28" s="79" customFormat="1" ht="54" customHeight="1" x14ac:dyDescent="0.2">
      <c r="A19" s="313" t="s">
        <v>3</v>
      </c>
      <c r="B19" s="313" t="s">
        <v>94</v>
      </c>
      <c r="C19" s="315" t="s">
        <v>301</v>
      </c>
      <c r="D19" s="313" t="s">
        <v>300</v>
      </c>
      <c r="E19" s="313" t="s">
        <v>93</v>
      </c>
      <c r="F19" s="313" t="s">
        <v>92</v>
      </c>
      <c r="G19" s="313" t="s">
        <v>296</v>
      </c>
      <c r="H19" s="313" t="s">
        <v>91</v>
      </c>
      <c r="I19" s="313" t="s">
        <v>90</v>
      </c>
      <c r="J19" s="313" t="s">
        <v>89</v>
      </c>
      <c r="K19" s="313" t="s">
        <v>88</v>
      </c>
      <c r="L19" s="313" t="s">
        <v>87</v>
      </c>
      <c r="M19" s="313" t="s">
        <v>86</v>
      </c>
      <c r="N19" s="313" t="s">
        <v>85</v>
      </c>
      <c r="O19" s="313" t="s">
        <v>84</v>
      </c>
      <c r="P19" s="313" t="s">
        <v>83</v>
      </c>
      <c r="Q19" s="313" t="s">
        <v>299</v>
      </c>
      <c r="R19" s="313"/>
      <c r="S19" s="317" t="s">
        <v>552</v>
      </c>
      <c r="T19" s="81"/>
      <c r="U19" s="81"/>
      <c r="V19" s="81"/>
      <c r="W19" s="81"/>
      <c r="X19" s="81"/>
      <c r="Y19" s="81"/>
    </row>
    <row r="20" spans="1:28" s="79" customFormat="1" ht="180.75" customHeight="1" x14ac:dyDescent="0.2">
      <c r="A20" s="313"/>
      <c r="B20" s="313"/>
      <c r="C20" s="316"/>
      <c r="D20" s="313"/>
      <c r="E20" s="313"/>
      <c r="F20" s="313"/>
      <c r="G20" s="313"/>
      <c r="H20" s="313"/>
      <c r="I20" s="313"/>
      <c r="J20" s="313"/>
      <c r="K20" s="313"/>
      <c r="L20" s="313"/>
      <c r="M20" s="313"/>
      <c r="N20" s="313"/>
      <c r="O20" s="313"/>
      <c r="P20" s="313"/>
      <c r="Q20" s="85" t="s">
        <v>297</v>
      </c>
      <c r="R20" s="86" t="s">
        <v>298</v>
      </c>
      <c r="S20" s="317"/>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H25" sqref="H25"/>
    </sheetView>
  </sheetViews>
  <sheetFormatPr defaultColWidth="10.7109375" defaultRowHeight="15.75" x14ac:dyDescent="0.25"/>
  <cols>
    <col min="1" max="1" width="9.5703125" style="26" customWidth="1"/>
    <col min="2" max="2" width="15.7109375" style="26" customWidth="1"/>
    <col min="3" max="3" width="20.5703125" style="26" customWidth="1"/>
    <col min="4" max="4" width="20.140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6" t="str">
        <f>'1. паспорт местоположение'!A5:C5</f>
        <v>Год раскрытия информации: 2024 год</v>
      </c>
      <c r="B6" s="306"/>
      <c r="C6" s="306"/>
      <c r="D6" s="306"/>
      <c r="E6" s="306"/>
      <c r="F6" s="306"/>
      <c r="G6" s="306"/>
      <c r="H6" s="306"/>
      <c r="I6" s="306"/>
      <c r="J6" s="306"/>
      <c r="K6" s="306"/>
      <c r="L6" s="306"/>
      <c r="M6" s="306"/>
      <c r="N6" s="306"/>
      <c r="O6" s="306"/>
      <c r="P6" s="306"/>
      <c r="Q6" s="306"/>
      <c r="R6" s="306"/>
      <c r="S6" s="306"/>
      <c r="T6" s="306"/>
    </row>
    <row r="7" spans="1:20" s="14" customFormat="1" x14ac:dyDescent="0.2">
      <c r="A7" s="78"/>
    </row>
    <row r="8" spans="1:20" s="14" customFormat="1" ht="18.75" x14ac:dyDescent="0.2">
      <c r="A8" s="314" t="s">
        <v>7</v>
      </c>
      <c r="B8" s="314"/>
      <c r="C8" s="314"/>
      <c r="D8" s="314"/>
      <c r="E8" s="314"/>
      <c r="F8" s="314"/>
      <c r="G8" s="314"/>
      <c r="H8" s="314"/>
      <c r="I8" s="314"/>
      <c r="J8" s="314"/>
      <c r="K8" s="314"/>
      <c r="L8" s="314"/>
      <c r="M8" s="314"/>
      <c r="N8" s="314"/>
      <c r="O8" s="314"/>
      <c r="P8" s="314"/>
      <c r="Q8" s="314"/>
      <c r="R8" s="314"/>
      <c r="S8" s="314"/>
      <c r="T8" s="314"/>
    </row>
    <row r="9" spans="1:20" s="14" customFormat="1" ht="18.75" x14ac:dyDescent="0.2">
      <c r="A9" s="314"/>
      <c r="B9" s="314"/>
      <c r="C9" s="314"/>
      <c r="D9" s="314"/>
      <c r="E9" s="314"/>
      <c r="F9" s="314"/>
      <c r="G9" s="314"/>
      <c r="H9" s="314"/>
      <c r="I9" s="314"/>
      <c r="J9" s="314"/>
      <c r="K9" s="314"/>
      <c r="L9" s="314"/>
      <c r="M9" s="314"/>
      <c r="N9" s="314"/>
      <c r="O9" s="314"/>
      <c r="P9" s="314"/>
      <c r="Q9" s="314"/>
      <c r="R9" s="314"/>
      <c r="S9" s="314"/>
      <c r="T9" s="314"/>
    </row>
    <row r="10" spans="1:20" s="14" customFormat="1" ht="18.75" customHeight="1" x14ac:dyDescent="0.2">
      <c r="A10" s="312" t="str">
        <f>'1. паспорт местоположение'!A9:C9</f>
        <v xml:space="preserve">Акционерное общество "Западная энергетическая компания" </v>
      </c>
      <c r="B10" s="312"/>
      <c r="C10" s="312"/>
      <c r="D10" s="312"/>
      <c r="E10" s="312"/>
      <c r="F10" s="312"/>
      <c r="G10" s="312"/>
      <c r="H10" s="312"/>
      <c r="I10" s="312"/>
      <c r="J10" s="312"/>
      <c r="K10" s="312"/>
      <c r="L10" s="312"/>
      <c r="M10" s="312"/>
      <c r="N10" s="312"/>
      <c r="O10" s="312"/>
      <c r="P10" s="312"/>
      <c r="Q10" s="312"/>
      <c r="R10" s="312"/>
      <c r="S10" s="312"/>
      <c r="T10" s="312"/>
    </row>
    <row r="11" spans="1:20" s="14" customFormat="1" ht="18.75" customHeight="1" x14ac:dyDescent="0.2">
      <c r="A11" s="318" t="s">
        <v>6</v>
      </c>
      <c r="B11" s="318"/>
      <c r="C11" s="318"/>
      <c r="D11" s="318"/>
      <c r="E11" s="318"/>
      <c r="F11" s="318"/>
      <c r="G11" s="318"/>
      <c r="H11" s="318"/>
      <c r="I11" s="318"/>
      <c r="J11" s="318"/>
      <c r="K11" s="318"/>
      <c r="L11" s="318"/>
      <c r="M11" s="318"/>
      <c r="N11" s="318"/>
      <c r="O11" s="318"/>
      <c r="P11" s="318"/>
      <c r="Q11" s="318"/>
      <c r="R11" s="318"/>
      <c r="S11" s="318"/>
      <c r="T11" s="318"/>
    </row>
    <row r="12" spans="1:20" s="14" customFormat="1" ht="18.75" x14ac:dyDescent="0.2">
      <c r="A12" s="314"/>
      <c r="B12" s="314"/>
      <c r="C12" s="314"/>
      <c r="D12" s="314"/>
      <c r="E12" s="314"/>
      <c r="F12" s="314"/>
      <c r="G12" s="314"/>
      <c r="H12" s="314"/>
      <c r="I12" s="314"/>
      <c r="J12" s="314"/>
      <c r="K12" s="314"/>
      <c r="L12" s="314"/>
      <c r="M12" s="314"/>
      <c r="N12" s="314"/>
      <c r="O12" s="314"/>
      <c r="P12" s="314"/>
      <c r="Q12" s="314"/>
      <c r="R12" s="314"/>
      <c r="S12" s="314"/>
      <c r="T12" s="314"/>
    </row>
    <row r="13" spans="1:20" s="14" customFormat="1" ht="18.75" customHeight="1" x14ac:dyDescent="0.2">
      <c r="A13" s="312" t="str">
        <f>'1. паспорт местоположение'!A12:C12</f>
        <v>О 24-03</v>
      </c>
      <c r="B13" s="312"/>
      <c r="C13" s="312"/>
      <c r="D13" s="312"/>
      <c r="E13" s="312"/>
      <c r="F13" s="312"/>
      <c r="G13" s="312"/>
      <c r="H13" s="312"/>
      <c r="I13" s="312"/>
      <c r="J13" s="312"/>
      <c r="K13" s="312"/>
      <c r="L13" s="312"/>
      <c r="M13" s="312"/>
      <c r="N13" s="312"/>
      <c r="O13" s="312"/>
      <c r="P13" s="312"/>
      <c r="Q13" s="312"/>
      <c r="R13" s="312"/>
      <c r="S13" s="312"/>
      <c r="T13" s="312"/>
    </row>
    <row r="14" spans="1:20" s="14" customFormat="1" ht="18.75" customHeight="1" x14ac:dyDescent="0.2">
      <c r="A14" s="318" t="s">
        <v>5</v>
      </c>
      <c r="B14" s="318"/>
      <c r="C14" s="318"/>
      <c r="D14" s="318"/>
      <c r="E14" s="318"/>
      <c r="F14" s="318"/>
      <c r="G14" s="318"/>
      <c r="H14" s="318"/>
      <c r="I14" s="318"/>
      <c r="J14" s="318"/>
      <c r="K14" s="318"/>
      <c r="L14" s="318"/>
      <c r="M14" s="318"/>
      <c r="N14" s="318"/>
      <c r="O14" s="318"/>
      <c r="P14" s="318"/>
      <c r="Q14" s="318"/>
      <c r="R14" s="318"/>
      <c r="S14" s="318"/>
      <c r="T14" s="318"/>
    </row>
    <row r="15" spans="1:20" s="14" customFormat="1" ht="15.75" customHeight="1" x14ac:dyDescent="0.2">
      <c r="A15" s="319"/>
      <c r="B15" s="319"/>
      <c r="C15" s="319"/>
      <c r="D15" s="319"/>
      <c r="E15" s="319"/>
      <c r="F15" s="319"/>
      <c r="G15" s="319"/>
      <c r="H15" s="319"/>
      <c r="I15" s="319"/>
      <c r="J15" s="319"/>
      <c r="K15" s="319"/>
      <c r="L15" s="319"/>
      <c r="M15" s="319"/>
      <c r="N15" s="319"/>
      <c r="O15" s="319"/>
      <c r="P15" s="319"/>
      <c r="Q15" s="319"/>
      <c r="R15" s="319"/>
      <c r="S15" s="319"/>
      <c r="T15" s="319"/>
    </row>
    <row r="16" spans="1:20" s="79" customFormat="1" x14ac:dyDescent="0.2">
      <c r="A16"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6" s="312"/>
      <c r="C16" s="312"/>
      <c r="D16" s="312"/>
      <c r="E16" s="312"/>
      <c r="F16" s="312"/>
      <c r="G16" s="312"/>
      <c r="H16" s="312"/>
      <c r="I16" s="312"/>
      <c r="J16" s="312"/>
      <c r="K16" s="312"/>
      <c r="L16" s="312"/>
      <c r="M16" s="312"/>
      <c r="N16" s="312"/>
      <c r="O16" s="312"/>
      <c r="P16" s="312"/>
      <c r="Q16" s="312"/>
      <c r="R16" s="312"/>
      <c r="S16" s="312"/>
      <c r="T16" s="312"/>
    </row>
    <row r="17" spans="1:113" s="79" customFormat="1" ht="15" customHeight="1" x14ac:dyDescent="0.2">
      <c r="A17" s="318" t="s">
        <v>4</v>
      </c>
      <c r="B17" s="318"/>
      <c r="C17" s="318"/>
      <c r="D17" s="318"/>
      <c r="E17" s="318"/>
      <c r="F17" s="318"/>
      <c r="G17" s="318"/>
      <c r="H17" s="318"/>
      <c r="I17" s="318"/>
      <c r="J17" s="318"/>
      <c r="K17" s="318"/>
      <c r="L17" s="318"/>
      <c r="M17" s="318"/>
      <c r="N17" s="318"/>
      <c r="O17" s="318"/>
      <c r="P17" s="318"/>
      <c r="Q17" s="318"/>
      <c r="R17" s="318"/>
      <c r="S17" s="318"/>
      <c r="T17" s="318"/>
    </row>
    <row r="18" spans="1:113" s="79"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113" s="79" customFormat="1" ht="15" customHeight="1" x14ac:dyDescent="0.2">
      <c r="A19" s="336" t="s">
        <v>384</v>
      </c>
      <c r="B19" s="336"/>
      <c r="C19" s="336"/>
      <c r="D19" s="336"/>
      <c r="E19" s="336"/>
      <c r="F19" s="336"/>
      <c r="G19" s="336"/>
      <c r="H19" s="336"/>
      <c r="I19" s="336"/>
      <c r="J19" s="336"/>
      <c r="K19" s="336"/>
      <c r="L19" s="336"/>
      <c r="M19" s="336"/>
      <c r="N19" s="336"/>
      <c r="O19" s="336"/>
      <c r="P19" s="336"/>
      <c r="Q19" s="336"/>
      <c r="R19" s="336"/>
      <c r="S19" s="336"/>
      <c r="T19" s="336"/>
    </row>
    <row r="20" spans="1:113" s="27"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0" t="s">
        <v>3</v>
      </c>
      <c r="B21" s="323" t="s">
        <v>615</v>
      </c>
      <c r="C21" s="324"/>
      <c r="D21" s="327" t="s">
        <v>116</v>
      </c>
      <c r="E21" s="323" t="s">
        <v>412</v>
      </c>
      <c r="F21" s="324"/>
      <c r="G21" s="323" t="s">
        <v>238</v>
      </c>
      <c r="H21" s="324"/>
      <c r="I21" s="323" t="s">
        <v>115</v>
      </c>
      <c r="J21" s="324"/>
      <c r="K21" s="327" t="s">
        <v>114</v>
      </c>
      <c r="L21" s="323" t="s">
        <v>113</v>
      </c>
      <c r="M21" s="324"/>
      <c r="N21" s="323" t="s">
        <v>440</v>
      </c>
      <c r="O21" s="324"/>
      <c r="P21" s="327" t="s">
        <v>112</v>
      </c>
      <c r="Q21" s="333" t="s">
        <v>111</v>
      </c>
      <c r="R21" s="334"/>
      <c r="S21" s="333" t="s">
        <v>110</v>
      </c>
      <c r="T21" s="335"/>
    </row>
    <row r="22" spans="1:113" ht="204.75" customHeight="1" x14ac:dyDescent="0.25">
      <c r="A22" s="331"/>
      <c r="B22" s="325"/>
      <c r="C22" s="326"/>
      <c r="D22" s="329"/>
      <c r="E22" s="325"/>
      <c r="F22" s="326"/>
      <c r="G22" s="325"/>
      <c r="H22" s="326"/>
      <c r="I22" s="325"/>
      <c r="J22" s="326"/>
      <c r="K22" s="328"/>
      <c r="L22" s="325"/>
      <c r="M22" s="326"/>
      <c r="N22" s="325"/>
      <c r="O22" s="326"/>
      <c r="P22" s="328"/>
      <c r="Q22" s="54" t="s">
        <v>109</v>
      </c>
      <c r="R22" s="54" t="s">
        <v>383</v>
      </c>
      <c r="S22" s="54" t="s">
        <v>108</v>
      </c>
      <c r="T22" s="54" t="s">
        <v>107</v>
      </c>
    </row>
    <row r="23" spans="1:113" ht="51.75" customHeight="1" x14ac:dyDescent="0.25">
      <c r="A23" s="332"/>
      <c r="B23" s="54" t="s">
        <v>105</v>
      </c>
      <c r="C23" s="54" t="s">
        <v>106</v>
      </c>
      <c r="D23" s="328"/>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8.25" customHeight="1" x14ac:dyDescent="0.25">
      <c r="A25" s="67">
        <v>1</v>
      </c>
      <c r="B25" s="274" t="s">
        <v>626</v>
      </c>
      <c r="C25" s="274" t="s">
        <v>626</v>
      </c>
      <c r="D25" s="274" t="s">
        <v>623</v>
      </c>
      <c r="E25" s="67"/>
      <c r="F25" s="67" t="s">
        <v>625</v>
      </c>
      <c r="G25" s="274" t="s">
        <v>624</v>
      </c>
      <c r="H25" s="274" t="s">
        <v>624</v>
      </c>
      <c r="I25" s="67"/>
      <c r="J25" s="68" t="s">
        <v>627</v>
      </c>
      <c r="K25" s="67">
        <v>2009</v>
      </c>
      <c r="L25" s="67">
        <v>110</v>
      </c>
      <c r="M25" s="67">
        <v>100</v>
      </c>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2" t="s">
        <v>418</v>
      </c>
      <c r="C28" s="322"/>
      <c r="D28" s="322"/>
      <c r="E28" s="322"/>
      <c r="F28" s="322"/>
      <c r="G28" s="322"/>
      <c r="H28" s="322"/>
      <c r="I28" s="322"/>
      <c r="J28" s="322"/>
      <c r="K28" s="322"/>
      <c r="L28" s="322"/>
      <c r="M28" s="322"/>
      <c r="N28" s="322"/>
      <c r="O28" s="322"/>
      <c r="P28" s="322"/>
      <c r="Q28" s="322"/>
      <c r="R28" s="322"/>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honeticPr fontId="77" type="noConversion"/>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4" t="s">
        <v>7</v>
      </c>
      <c r="F7" s="314"/>
      <c r="G7" s="314"/>
      <c r="H7" s="314"/>
      <c r="I7" s="314"/>
      <c r="J7" s="314"/>
      <c r="K7" s="314"/>
      <c r="L7" s="314"/>
      <c r="M7" s="314"/>
      <c r="N7" s="314"/>
      <c r="O7" s="314"/>
      <c r="P7" s="314"/>
      <c r="Q7" s="314"/>
      <c r="R7" s="314"/>
      <c r="S7" s="314"/>
      <c r="T7" s="314"/>
      <c r="U7" s="314"/>
      <c r="V7" s="314"/>
      <c r="W7" s="314"/>
      <c r="X7" s="314"/>
      <c r="Y7" s="314"/>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2" t="str">
        <f>'1. паспорт местоположение'!A9</f>
        <v xml:space="preserve">Акционерное общество "Западная энергетическая компания" </v>
      </c>
      <c r="F9" s="312"/>
      <c r="G9" s="312"/>
      <c r="H9" s="312"/>
      <c r="I9" s="312"/>
      <c r="J9" s="312"/>
      <c r="K9" s="312"/>
      <c r="L9" s="312"/>
      <c r="M9" s="312"/>
      <c r="N9" s="312"/>
      <c r="O9" s="312"/>
      <c r="P9" s="312"/>
      <c r="Q9" s="312"/>
      <c r="R9" s="312"/>
      <c r="S9" s="312"/>
      <c r="T9" s="312"/>
      <c r="U9" s="312"/>
      <c r="V9" s="312"/>
      <c r="W9" s="312"/>
      <c r="X9" s="312"/>
      <c r="Y9" s="312"/>
    </row>
    <row r="10" spans="1:27" s="14" customFormat="1" ht="18.75" customHeight="1" x14ac:dyDescent="0.2">
      <c r="E10" s="318" t="s">
        <v>6</v>
      </c>
      <c r="F10" s="318"/>
      <c r="G10" s="318"/>
      <c r="H10" s="318"/>
      <c r="I10" s="318"/>
      <c r="J10" s="318"/>
      <c r="K10" s="318"/>
      <c r="L10" s="318"/>
      <c r="M10" s="318"/>
      <c r="N10" s="318"/>
      <c r="O10" s="318"/>
      <c r="P10" s="318"/>
      <c r="Q10" s="318"/>
      <c r="R10" s="318"/>
      <c r="S10" s="318"/>
      <c r="T10" s="318"/>
      <c r="U10" s="318"/>
      <c r="V10" s="318"/>
      <c r="W10" s="318"/>
      <c r="X10" s="318"/>
      <c r="Y10" s="318"/>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2" t="str">
        <f>'1. паспорт местоположение'!A12</f>
        <v>О 24-03</v>
      </c>
      <c r="F12" s="312"/>
      <c r="G12" s="312"/>
      <c r="H12" s="312"/>
      <c r="I12" s="312"/>
      <c r="J12" s="312"/>
      <c r="K12" s="312"/>
      <c r="L12" s="312"/>
      <c r="M12" s="312"/>
      <c r="N12" s="312"/>
      <c r="O12" s="312"/>
      <c r="P12" s="312"/>
      <c r="Q12" s="312"/>
      <c r="R12" s="312"/>
      <c r="S12" s="312"/>
      <c r="T12" s="312"/>
      <c r="U12" s="312"/>
      <c r="V12" s="312"/>
      <c r="W12" s="312"/>
      <c r="X12" s="312"/>
      <c r="Y12" s="312"/>
    </row>
    <row r="13" spans="1:27" s="14" customFormat="1" ht="18.75" customHeight="1" x14ac:dyDescent="0.2">
      <c r="E13" s="318" t="s">
        <v>5</v>
      </c>
      <c r="F13" s="318"/>
      <c r="G13" s="318"/>
      <c r="H13" s="318"/>
      <c r="I13" s="318"/>
      <c r="J13" s="318"/>
      <c r="K13" s="318"/>
      <c r="L13" s="318"/>
      <c r="M13" s="318"/>
      <c r="N13" s="318"/>
      <c r="O13" s="318"/>
      <c r="P13" s="318"/>
      <c r="Q13" s="318"/>
      <c r="R13" s="318"/>
      <c r="S13" s="318"/>
      <c r="T13" s="318"/>
      <c r="U13" s="318"/>
      <c r="V13" s="318"/>
      <c r="W13" s="318"/>
      <c r="X13" s="318"/>
      <c r="Y13" s="318"/>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2" t="str">
        <f>'1. паспорт местоположение'!A15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F15" s="312"/>
      <c r="G15" s="312"/>
      <c r="H15" s="312"/>
      <c r="I15" s="312"/>
      <c r="J15" s="312"/>
      <c r="K15" s="312"/>
      <c r="L15" s="312"/>
      <c r="M15" s="312"/>
      <c r="N15" s="312"/>
      <c r="O15" s="312"/>
      <c r="P15" s="312"/>
      <c r="Q15" s="312"/>
      <c r="R15" s="312"/>
      <c r="S15" s="312"/>
      <c r="T15" s="312"/>
      <c r="U15" s="312"/>
      <c r="V15" s="312"/>
      <c r="W15" s="312"/>
      <c r="X15" s="312"/>
      <c r="Y15" s="312"/>
    </row>
    <row r="16" spans="1:27" s="79" customFormat="1" ht="15" customHeight="1" x14ac:dyDescent="0.2">
      <c r="E16" s="318" t="s">
        <v>4</v>
      </c>
      <c r="F16" s="318"/>
      <c r="G16" s="318"/>
      <c r="H16" s="318"/>
      <c r="I16" s="318"/>
      <c r="J16" s="318"/>
      <c r="K16" s="318"/>
      <c r="L16" s="318"/>
      <c r="M16" s="318"/>
      <c r="N16" s="318"/>
      <c r="O16" s="318"/>
      <c r="P16" s="318"/>
      <c r="Q16" s="318"/>
      <c r="R16" s="318"/>
      <c r="S16" s="318"/>
      <c r="T16" s="318"/>
      <c r="U16" s="318"/>
      <c r="V16" s="318"/>
      <c r="W16" s="318"/>
      <c r="X16" s="318"/>
      <c r="Y16" s="318"/>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386</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27" customFormat="1" ht="21" customHeight="1" x14ac:dyDescent="0.25"/>
    <row r="21" spans="1:27" ht="15.75" customHeight="1" x14ac:dyDescent="0.25">
      <c r="A21" s="327" t="s">
        <v>3</v>
      </c>
      <c r="B21" s="323" t="s">
        <v>393</v>
      </c>
      <c r="C21" s="324"/>
      <c r="D21" s="323" t="s">
        <v>395</v>
      </c>
      <c r="E21" s="324"/>
      <c r="F21" s="333" t="s">
        <v>88</v>
      </c>
      <c r="G21" s="335"/>
      <c r="H21" s="335"/>
      <c r="I21" s="334"/>
      <c r="J21" s="327" t="s">
        <v>396</v>
      </c>
      <c r="K21" s="323" t="s">
        <v>397</v>
      </c>
      <c r="L21" s="324"/>
      <c r="M21" s="323" t="s">
        <v>398</v>
      </c>
      <c r="N21" s="324"/>
      <c r="O21" s="323" t="s">
        <v>385</v>
      </c>
      <c r="P21" s="324"/>
      <c r="Q21" s="323" t="s">
        <v>121</v>
      </c>
      <c r="R21" s="324"/>
      <c r="S21" s="327" t="s">
        <v>120</v>
      </c>
      <c r="T21" s="327" t="s">
        <v>399</v>
      </c>
      <c r="U21" s="327" t="s">
        <v>394</v>
      </c>
      <c r="V21" s="323" t="s">
        <v>119</v>
      </c>
      <c r="W21" s="324"/>
      <c r="X21" s="333" t="s">
        <v>111</v>
      </c>
      <c r="Y21" s="335"/>
      <c r="Z21" s="333" t="s">
        <v>110</v>
      </c>
      <c r="AA21" s="335"/>
    </row>
    <row r="22" spans="1:27" ht="216" customHeight="1" x14ac:dyDescent="0.25">
      <c r="A22" s="329"/>
      <c r="B22" s="325"/>
      <c r="C22" s="326"/>
      <c r="D22" s="325"/>
      <c r="E22" s="326"/>
      <c r="F22" s="333" t="s">
        <v>118</v>
      </c>
      <c r="G22" s="334"/>
      <c r="H22" s="333" t="s">
        <v>117</v>
      </c>
      <c r="I22" s="334"/>
      <c r="J22" s="328"/>
      <c r="K22" s="325"/>
      <c r="L22" s="326"/>
      <c r="M22" s="325"/>
      <c r="N22" s="326"/>
      <c r="O22" s="325"/>
      <c r="P22" s="326"/>
      <c r="Q22" s="325"/>
      <c r="R22" s="326"/>
      <c r="S22" s="328"/>
      <c r="T22" s="328"/>
      <c r="U22" s="328"/>
      <c r="V22" s="325"/>
      <c r="W22" s="326"/>
      <c r="X22" s="54" t="s">
        <v>109</v>
      </c>
      <c r="Y22" s="54" t="s">
        <v>383</v>
      </c>
      <c r="Z22" s="54" t="s">
        <v>108</v>
      </c>
      <c r="AA22" s="54" t="s">
        <v>107</v>
      </c>
    </row>
    <row r="23" spans="1:27" ht="60" customHeight="1" x14ac:dyDescent="0.25">
      <c r="A23" s="328"/>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3"/>
      <c r="B25" s="69"/>
      <c r="C25" s="253"/>
      <c r="D25" s="253"/>
      <c r="E25" s="253"/>
      <c r="F25" s="253"/>
      <c r="G25" s="253"/>
      <c r="H25" s="253"/>
      <c r="I25" s="253"/>
      <c r="J25" s="253"/>
      <c r="K25" s="253"/>
      <c r="L25" s="253"/>
      <c r="M25" s="253"/>
      <c r="N25" s="253"/>
      <c r="O25" s="253"/>
      <c r="P25" s="253"/>
      <c r="Q25" s="253"/>
      <c r="R25" s="253"/>
      <c r="S25" s="253"/>
      <c r="T25" s="67"/>
      <c r="U25" s="67"/>
      <c r="V25" s="67"/>
      <c r="W25" s="67"/>
      <c r="X25" s="67"/>
      <c r="Y25" s="67"/>
      <c r="Z25" s="67"/>
      <c r="AA25" s="67"/>
    </row>
    <row r="26" spans="1:27" s="30" customFormat="1" ht="19.5" customHeight="1" x14ac:dyDescent="0.2">
      <c r="A26" s="258"/>
      <c r="B26" s="257"/>
      <c r="C26" s="255"/>
      <c r="D26" s="254"/>
      <c r="E26" s="255"/>
      <c r="F26" s="257"/>
      <c r="G26" s="258"/>
      <c r="H26" s="258"/>
      <c r="I26" s="258"/>
      <c r="J26" s="258"/>
      <c r="K26" s="254"/>
      <c r="L26" s="256"/>
      <c r="M26" s="257"/>
      <c r="N26" s="258"/>
      <c r="O26" s="254"/>
      <c r="P26" s="258"/>
      <c r="Q26" s="254"/>
      <c r="R26" s="254"/>
      <c r="S26" s="254"/>
      <c r="T26" s="254"/>
      <c r="U26" s="254"/>
      <c r="V26" s="254"/>
      <c r="W26" s="254"/>
      <c r="X26" s="254"/>
      <c r="Y26" s="254"/>
      <c r="Z26" s="254"/>
      <c r="AA26" s="254"/>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5" sqref="C25"/>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6" t="str">
        <f>'1. паспорт местоположение'!A5:C5</f>
        <v>Год раскрытия информации: 2024 год</v>
      </c>
      <c r="B5" s="306"/>
      <c r="C5" s="306"/>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4" t="s">
        <v>7</v>
      </c>
      <c r="B7" s="314"/>
      <c r="C7" s="314"/>
      <c r="D7" s="80"/>
      <c r="E7" s="80"/>
      <c r="F7" s="80"/>
      <c r="G7" s="80"/>
      <c r="H7" s="80"/>
      <c r="I7" s="80"/>
      <c r="J7" s="80"/>
      <c r="K7" s="80"/>
      <c r="L7" s="80"/>
      <c r="M7" s="80"/>
      <c r="N7" s="80"/>
      <c r="O7" s="80"/>
      <c r="P7" s="80"/>
      <c r="Q7" s="80"/>
      <c r="R7" s="80"/>
      <c r="S7" s="80"/>
      <c r="T7" s="80"/>
      <c r="U7" s="80"/>
    </row>
    <row r="8" spans="1:29" s="14" customFormat="1" ht="18.75" x14ac:dyDescent="0.2">
      <c r="A8" s="314"/>
      <c r="B8" s="314"/>
      <c r="C8" s="314"/>
      <c r="D8" s="91"/>
      <c r="E8" s="91"/>
      <c r="F8" s="91"/>
      <c r="G8" s="91"/>
      <c r="H8" s="80"/>
      <c r="I8" s="80"/>
      <c r="J8" s="80"/>
      <c r="K8" s="80"/>
      <c r="L8" s="80"/>
      <c r="M8" s="80"/>
      <c r="N8" s="80"/>
      <c r="O8" s="80"/>
      <c r="P8" s="80"/>
      <c r="Q8" s="80"/>
      <c r="R8" s="80"/>
      <c r="S8" s="80"/>
      <c r="T8" s="80"/>
      <c r="U8" s="80"/>
    </row>
    <row r="9" spans="1:29" s="14" customFormat="1" ht="18.75" x14ac:dyDescent="0.2">
      <c r="A9" s="312" t="str">
        <f>'1. паспорт местоположение'!A9:C9</f>
        <v xml:space="preserve">Акционерное общество "Западная энергетическая компания" </v>
      </c>
      <c r="B9" s="312"/>
      <c r="C9" s="312"/>
      <c r="D9" s="82"/>
      <c r="E9" s="82"/>
      <c r="F9" s="82"/>
      <c r="G9" s="82"/>
      <c r="H9" s="80"/>
      <c r="I9" s="80"/>
      <c r="J9" s="80"/>
      <c r="K9" s="80"/>
      <c r="L9" s="80"/>
      <c r="M9" s="80"/>
      <c r="N9" s="80"/>
      <c r="O9" s="80"/>
      <c r="P9" s="80"/>
      <c r="Q9" s="80"/>
      <c r="R9" s="80"/>
      <c r="S9" s="80"/>
      <c r="T9" s="80"/>
      <c r="U9" s="80"/>
    </row>
    <row r="10" spans="1:29" s="14" customFormat="1" ht="18.75" x14ac:dyDescent="0.2">
      <c r="A10" s="318" t="s">
        <v>6</v>
      </c>
      <c r="B10" s="318"/>
      <c r="C10" s="318"/>
      <c r="D10" s="83"/>
      <c r="E10" s="83"/>
      <c r="F10" s="83"/>
      <c r="G10" s="83"/>
      <c r="H10" s="80"/>
      <c r="I10" s="80"/>
      <c r="J10" s="80"/>
      <c r="K10" s="80"/>
      <c r="L10" s="80"/>
      <c r="M10" s="80"/>
      <c r="N10" s="80"/>
      <c r="O10" s="80"/>
      <c r="P10" s="80"/>
      <c r="Q10" s="80"/>
      <c r="R10" s="80"/>
      <c r="S10" s="80"/>
      <c r="T10" s="80"/>
      <c r="U10" s="80"/>
    </row>
    <row r="11" spans="1:29" s="14" customFormat="1" ht="18.75" x14ac:dyDescent="0.2">
      <c r="A11" s="314"/>
      <c r="B11" s="314"/>
      <c r="C11" s="314"/>
      <c r="D11" s="91"/>
      <c r="E11" s="91"/>
      <c r="F11" s="91"/>
      <c r="G11" s="91"/>
      <c r="H11" s="80"/>
      <c r="I11" s="80"/>
      <c r="J11" s="80"/>
      <c r="K11" s="80"/>
      <c r="L11" s="80"/>
      <c r="M11" s="80"/>
      <c r="N11" s="80"/>
      <c r="O11" s="80"/>
      <c r="P11" s="80"/>
      <c r="Q11" s="80"/>
      <c r="R11" s="80"/>
      <c r="S11" s="80"/>
      <c r="T11" s="80"/>
      <c r="U11" s="80"/>
    </row>
    <row r="12" spans="1:29" s="14" customFormat="1" ht="18.75" x14ac:dyDescent="0.2">
      <c r="A12" s="312" t="str">
        <f>'1. паспорт местоположение'!A12:C12</f>
        <v>О 24-03</v>
      </c>
      <c r="B12" s="312"/>
      <c r="C12" s="312"/>
      <c r="D12" s="82"/>
      <c r="E12" s="82"/>
      <c r="F12" s="82"/>
      <c r="G12" s="82"/>
      <c r="H12" s="80"/>
      <c r="I12" s="80"/>
      <c r="J12" s="80"/>
      <c r="K12" s="80"/>
      <c r="L12" s="80"/>
      <c r="M12" s="80"/>
      <c r="N12" s="80"/>
      <c r="O12" s="80"/>
      <c r="P12" s="80"/>
      <c r="Q12" s="80"/>
      <c r="R12" s="80"/>
      <c r="S12" s="80"/>
      <c r="T12" s="80"/>
      <c r="U12" s="80"/>
    </row>
    <row r="13" spans="1:29" s="14" customFormat="1" ht="18.75" x14ac:dyDescent="0.2">
      <c r="A13" s="318" t="s">
        <v>5</v>
      </c>
      <c r="B13" s="318"/>
      <c r="C13" s="318"/>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9"/>
      <c r="B14" s="319"/>
      <c r="C14" s="319"/>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8"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38"/>
      <c r="C15" s="338"/>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8" t="s">
        <v>4</v>
      </c>
      <c r="B16" s="318"/>
      <c r="C16" s="318"/>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9"/>
      <c r="B17" s="319"/>
      <c r="C17" s="319"/>
      <c r="D17" s="81"/>
      <c r="E17" s="81"/>
      <c r="F17" s="81"/>
      <c r="G17" s="81"/>
      <c r="H17" s="81"/>
      <c r="I17" s="81"/>
      <c r="J17" s="81"/>
      <c r="K17" s="81"/>
      <c r="L17" s="81"/>
      <c r="M17" s="81"/>
      <c r="N17" s="81"/>
      <c r="O17" s="81"/>
      <c r="P17" s="81"/>
      <c r="Q17" s="81"/>
      <c r="R17" s="81"/>
    </row>
    <row r="18" spans="1:21" s="79" customFormat="1" ht="27.75" customHeight="1" x14ac:dyDescent="0.2">
      <c r="A18" s="320" t="s">
        <v>378</v>
      </c>
      <c r="B18" s="320"/>
      <c r="C18" s="320"/>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19.25" customHeight="1" x14ac:dyDescent="0.25">
      <c r="A23" s="93" t="s">
        <v>61</v>
      </c>
      <c r="B23" s="94" t="s">
        <v>58</v>
      </c>
      <c r="C23" s="95" t="s">
        <v>618</v>
      </c>
    </row>
    <row r="24" spans="1:21" ht="119.25" customHeight="1" x14ac:dyDescent="0.25">
      <c r="A24" s="93" t="s">
        <v>60</v>
      </c>
      <c r="B24" s="94" t="s">
        <v>410</v>
      </c>
      <c r="C24" s="25" t="s">
        <v>619</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613</v>
      </c>
    </row>
    <row r="28" spans="1:21" ht="25.5" customHeight="1" x14ac:dyDescent="0.25">
      <c r="A28" s="93" t="s">
        <v>54</v>
      </c>
      <c r="B28" s="94" t="s">
        <v>55</v>
      </c>
      <c r="C28" s="95">
        <v>2025</v>
      </c>
    </row>
    <row r="29" spans="1:21" ht="24.75" customHeight="1" x14ac:dyDescent="0.25">
      <c r="A29" s="93" t="s">
        <v>52</v>
      </c>
      <c r="B29" s="92" t="s">
        <v>53</v>
      </c>
      <c r="C29" s="95">
        <v>2029</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314" t="s">
        <v>7</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80"/>
      <c r="AB6" s="80"/>
    </row>
    <row r="7" spans="1:28" ht="18.75" x14ac:dyDescent="0.25">
      <c r="A7" s="314"/>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80"/>
      <c r="AB7" s="80"/>
    </row>
    <row r="8" spans="1:28" ht="15.75" x14ac:dyDescent="0.25">
      <c r="A8" s="312" t="str">
        <f>'1. паспорт местоположение'!A9:C9</f>
        <v xml:space="preserve">Акционерное общество "Западная энергетическая компания" </v>
      </c>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82"/>
      <c r="AB8" s="82"/>
    </row>
    <row r="9" spans="1:28" ht="15.75" x14ac:dyDescent="0.25">
      <c r="A9" s="318" t="s">
        <v>6</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83"/>
      <c r="AB9" s="83"/>
    </row>
    <row r="10" spans="1:28" ht="18.75" x14ac:dyDescent="0.25">
      <c r="A10" s="314"/>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80"/>
      <c r="AB10" s="80"/>
    </row>
    <row r="11" spans="1:28" ht="15.75" x14ac:dyDescent="0.25">
      <c r="A11" s="312" t="str">
        <f>'1. паспорт местоположение'!A12:C12</f>
        <v>О 24-03</v>
      </c>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82"/>
      <c r="AB11" s="82"/>
    </row>
    <row r="12" spans="1:28" ht="15.75" x14ac:dyDescent="0.25">
      <c r="A12" s="318" t="s">
        <v>5</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83"/>
      <c r="AB12" s="83"/>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97"/>
      <c r="AB13" s="97"/>
    </row>
    <row r="14" spans="1:28" ht="15.75" x14ac:dyDescent="0.25">
      <c r="A14"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82"/>
      <c r="AB14" s="82"/>
    </row>
    <row r="15" spans="1:28" ht="15.75" x14ac:dyDescent="0.25">
      <c r="A15" s="318" t="s">
        <v>4</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83"/>
      <c r="AB15" s="83"/>
    </row>
    <row r="16" spans="1:28" x14ac:dyDescent="0.25">
      <c r="A16" s="339"/>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98"/>
      <c r="AB16" s="98"/>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98"/>
      <c r="AB17" s="98"/>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98"/>
      <c r="AB18" s="98"/>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98"/>
      <c r="AB19" s="98"/>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98"/>
      <c r="AB20" s="98"/>
    </row>
    <row r="21" spans="1:28" x14ac:dyDescent="0.2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98"/>
      <c r="AB21" s="98"/>
    </row>
    <row r="22" spans="1:28" x14ac:dyDescent="0.25">
      <c r="A22" s="340" t="s">
        <v>409</v>
      </c>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99"/>
      <c r="AB22" s="99"/>
    </row>
    <row r="23" spans="1:28" ht="32.25" customHeight="1" x14ac:dyDescent="0.25">
      <c r="A23" s="342" t="s">
        <v>294</v>
      </c>
      <c r="B23" s="343"/>
      <c r="C23" s="343"/>
      <c r="D23" s="343"/>
      <c r="E23" s="343"/>
      <c r="F23" s="343"/>
      <c r="G23" s="343"/>
      <c r="H23" s="343"/>
      <c r="I23" s="343"/>
      <c r="J23" s="343"/>
      <c r="K23" s="343"/>
      <c r="L23" s="344"/>
      <c r="M23" s="341" t="s">
        <v>295</v>
      </c>
      <c r="N23" s="341"/>
      <c r="O23" s="341"/>
      <c r="P23" s="341"/>
      <c r="Q23" s="341"/>
      <c r="R23" s="341"/>
      <c r="S23" s="341"/>
      <c r="T23" s="341"/>
      <c r="U23" s="341"/>
      <c r="V23" s="341"/>
      <c r="W23" s="341"/>
      <c r="X23" s="341"/>
      <c r="Y23" s="341"/>
      <c r="Z23" s="341"/>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4" t="s">
        <v>7</v>
      </c>
      <c r="B7" s="314"/>
      <c r="C7" s="314"/>
      <c r="D7" s="314"/>
      <c r="E7" s="314"/>
      <c r="F7" s="314"/>
      <c r="G7" s="314"/>
      <c r="H7" s="314"/>
      <c r="I7" s="314"/>
      <c r="J7" s="314"/>
      <c r="K7" s="314"/>
      <c r="L7" s="314"/>
      <c r="M7" s="314"/>
      <c r="N7" s="314"/>
      <c r="O7" s="314"/>
      <c r="P7" s="80"/>
      <c r="Q7" s="80"/>
      <c r="R7" s="80"/>
      <c r="S7" s="80"/>
      <c r="T7" s="80"/>
      <c r="U7" s="80"/>
      <c r="V7" s="80"/>
      <c r="W7" s="80"/>
      <c r="X7" s="80"/>
      <c r="Y7" s="80"/>
      <c r="Z7" s="80"/>
    </row>
    <row r="8" spans="1:28" s="14" customFormat="1" ht="18.75" x14ac:dyDescent="0.2">
      <c r="A8" s="314"/>
      <c r="B8" s="314"/>
      <c r="C8" s="314"/>
      <c r="D8" s="314"/>
      <c r="E8" s="314"/>
      <c r="F8" s="314"/>
      <c r="G8" s="314"/>
      <c r="H8" s="314"/>
      <c r="I8" s="314"/>
      <c r="J8" s="314"/>
      <c r="K8" s="314"/>
      <c r="L8" s="314"/>
      <c r="M8" s="314"/>
      <c r="N8" s="314"/>
      <c r="O8" s="314"/>
      <c r="P8" s="80"/>
      <c r="Q8" s="80"/>
      <c r="R8" s="80"/>
      <c r="S8" s="80"/>
      <c r="T8" s="80"/>
      <c r="U8" s="80"/>
      <c r="V8" s="80"/>
      <c r="W8" s="80"/>
      <c r="X8" s="80"/>
      <c r="Y8" s="80"/>
      <c r="Z8" s="80"/>
    </row>
    <row r="9" spans="1:28" s="14" customFormat="1" ht="18.75" x14ac:dyDescent="0.2">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c r="L9" s="312"/>
      <c r="M9" s="312"/>
      <c r="N9" s="312"/>
      <c r="O9" s="312"/>
      <c r="P9" s="80"/>
      <c r="Q9" s="80"/>
      <c r="R9" s="80"/>
      <c r="S9" s="80"/>
      <c r="T9" s="80"/>
      <c r="U9" s="80"/>
      <c r="V9" s="80"/>
      <c r="W9" s="80"/>
      <c r="X9" s="80"/>
      <c r="Y9" s="80"/>
      <c r="Z9" s="80"/>
    </row>
    <row r="10" spans="1:28" s="14" customFormat="1" ht="18.75" x14ac:dyDescent="0.2">
      <c r="A10" s="318" t="s">
        <v>6</v>
      </c>
      <c r="B10" s="318"/>
      <c r="C10" s="318"/>
      <c r="D10" s="318"/>
      <c r="E10" s="318"/>
      <c r="F10" s="318"/>
      <c r="G10" s="318"/>
      <c r="H10" s="318"/>
      <c r="I10" s="318"/>
      <c r="J10" s="318"/>
      <c r="K10" s="318"/>
      <c r="L10" s="318"/>
      <c r="M10" s="318"/>
      <c r="N10" s="318"/>
      <c r="O10" s="318"/>
      <c r="P10" s="80"/>
      <c r="Q10" s="80"/>
      <c r="R10" s="80"/>
      <c r="S10" s="80"/>
      <c r="T10" s="80"/>
      <c r="U10" s="80"/>
      <c r="V10" s="80"/>
      <c r="W10" s="80"/>
      <c r="X10" s="80"/>
      <c r="Y10" s="80"/>
      <c r="Z10" s="80"/>
    </row>
    <row r="11" spans="1:28" s="14" customFormat="1" ht="18.75" x14ac:dyDescent="0.2">
      <c r="A11" s="314"/>
      <c r="B11" s="314"/>
      <c r="C11" s="314"/>
      <c r="D11" s="314"/>
      <c r="E11" s="314"/>
      <c r="F11" s="314"/>
      <c r="G11" s="314"/>
      <c r="H11" s="314"/>
      <c r="I11" s="314"/>
      <c r="J11" s="314"/>
      <c r="K11" s="314"/>
      <c r="L11" s="314"/>
      <c r="M11" s="314"/>
      <c r="N11" s="314"/>
      <c r="O11" s="314"/>
      <c r="P11" s="80"/>
      <c r="Q11" s="80"/>
      <c r="R11" s="80"/>
      <c r="S11" s="80"/>
      <c r="T11" s="80"/>
      <c r="U11" s="80"/>
      <c r="V11" s="80"/>
      <c r="W11" s="80"/>
      <c r="X11" s="80"/>
      <c r="Y11" s="80"/>
      <c r="Z11" s="80"/>
    </row>
    <row r="12" spans="1:28" s="14" customFormat="1" ht="18.75" x14ac:dyDescent="0.2">
      <c r="A12" s="312" t="str">
        <f>'1. паспорт местоположение'!A12:C12</f>
        <v>О 24-03</v>
      </c>
      <c r="B12" s="312"/>
      <c r="C12" s="312"/>
      <c r="D12" s="312"/>
      <c r="E12" s="312"/>
      <c r="F12" s="312"/>
      <c r="G12" s="312"/>
      <c r="H12" s="312"/>
      <c r="I12" s="312"/>
      <c r="J12" s="312"/>
      <c r="K12" s="312"/>
      <c r="L12" s="312"/>
      <c r="M12" s="312"/>
      <c r="N12" s="312"/>
      <c r="O12" s="312"/>
      <c r="P12" s="80"/>
      <c r="Q12" s="80"/>
      <c r="R12" s="80"/>
      <c r="S12" s="80"/>
      <c r="T12" s="80"/>
      <c r="U12" s="80"/>
      <c r="V12" s="80"/>
      <c r="W12" s="80"/>
      <c r="X12" s="80"/>
      <c r="Y12" s="80"/>
      <c r="Z12" s="80"/>
    </row>
    <row r="13" spans="1:28" s="14" customFormat="1" ht="18.75" x14ac:dyDescent="0.2">
      <c r="A13" s="318" t="s">
        <v>5</v>
      </c>
      <c r="B13" s="318"/>
      <c r="C13" s="318"/>
      <c r="D13" s="318"/>
      <c r="E13" s="318"/>
      <c r="F13" s="318"/>
      <c r="G13" s="318"/>
      <c r="H13" s="318"/>
      <c r="I13" s="318"/>
      <c r="J13" s="318"/>
      <c r="K13" s="318"/>
      <c r="L13" s="318"/>
      <c r="M13" s="318"/>
      <c r="N13" s="318"/>
      <c r="O13" s="318"/>
      <c r="P13" s="80"/>
      <c r="Q13" s="80"/>
      <c r="R13" s="80"/>
      <c r="S13" s="80"/>
      <c r="T13" s="80"/>
      <c r="U13" s="80"/>
      <c r="V13" s="80"/>
      <c r="W13" s="80"/>
      <c r="X13" s="80"/>
      <c r="Y13" s="80"/>
      <c r="Z13" s="80"/>
    </row>
    <row r="14" spans="1:28" s="14" customFormat="1" ht="15.75" customHeight="1" x14ac:dyDescent="0.2">
      <c r="A14" s="319"/>
      <c r="B14" s="319"/>
      <c r="C14" s="319"/>
      <c r="D14" s="319"/>
      <c r="E14" s="319"/>
      <c r="F14" s="319"/>
      <c r="G14" s="319"/>
      <c r="H14" s="319"/>
      <c r="I14" s="319"/>
      <c r="J14" s="319"/>
      <c r="K14" s="319"/>
      <c r="L14" s="319"/>
      <c r="M14" s="319"/>
      <c r="N14" s="319"/>
      <c r="O14" s="319"/>
      <c r="P14" s="81"/>
      <c r="Q14" s="81"/>
      <c r="R14" s="81"/>
      <c r="S14" s="81"/>
      <c r="T14" s="81"/>
      <c r="U14" s="81"/>
      <c r="V14" s="81"/>
      <c r="W14" s="81"/>
      <c r="X14" s="81"/>
      <c r="Y14" s="81"/>
      <c r="Z14" s="81"/>
    </row>
    <row r="15" spans="1:28" s="79" customFormat="1" ht="15.75" x14ac:dyDescent="0.2">
      <c r="A15"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2"/>
      <c r="C15" s="312"/>
      <c r="D15" s="312"/>
      <c r="E15" s="312"/>
      <c r="F15" s="312"/>
      <c r="G15" s="312"/>
      <c r="H15" s="312"/>
      <c r="I15" s="312"/>
      <c r="J15" s="312"/>
      <c r="K15" s="312"/>
      <c r="L15" s="312"/>
      <c r="M15" s="312"/>
      <c r="N15" s="312"/>
      <c r="O15" s="312"/>
      <c r="P15" s="82"/>
      <c r="Q15" s="82"/>
      <c r="R15" s="82"/>
      <c r="S15" s="82"/>
      <c r="T15" s="82"/>
      <c r="U15" s="82"/>
      <c r="V15" s="82"/>
      <c r="W15" s="82"/>
      <c r="X15" s="82"/>
      <c r="Y15" s="82"/>
      <c r="Z15" s="82"/>
    </row>
    <row r="16" spans="1:28" s="79" customFormat="1" ht="15" customHeight="1" x14ac:dyDescent="0.2">
      <c r="A16" s="318" t="s">
        <v>4</v>
      </c>
      <c r="B16" s="318"/>
      <c r="C16" s="318"/>
      <c r="D16" s="318"/>
      <c r="E16" s="318"/>
      <c r="F16" s="318"/>
      <c r="G16" s="318"/>
      <c r="H16" s="318"/>
      <c r="I16" s="318"/>
      <c r="J16" s="318"/>
      <c r="K16" s="318"/>
      <c r="L16" s="318"/>
      <c r="M16" s="318"/>
      <c r="N16" s="318"/>
      <c r="O16" s="318"/>
      <c r="P16" s="83"/>
      <c r="Q16" s="83"/>
      <c r="R16" s="83"/>
      <c r="S16" s="83"/>
      <c r="T16" s="83"/>
      <c r="U16" s="83"/>
      <c r="V16" s="83"/>
      <c r="W16" s="83"/>
      <c r="X16" s="83"/>
      <c r="Y16" s="83"/>
      <c r="Z16" s="83"/>
    </row>
    <row r="17" spans="1:26" s="79" customFormat="1" ht="15" customHeight="1" x14ac:dyDescent="0.2">
      <c r="A17" s="319"/>
      <c r="B17" s="319"/>
      <c r="C17" s="319"/>
      <c r="D17" s="319"/>
      <c r="E17" s="319"/>
      <c r="F17" s="319"/>
      <c r="G17" s="319"/>
      <c r="H17" s="319"/>
      <c r="I17" s="319"/>
      <c r="J17" s="319"/>
      <c r="K17" s="319"/>
      <c r="L17" s="319"/>
      <c r="M17" s="319"/>
      <c r="N17" s="319"/>
      <c r="O17" s="319"/>
      <c r="P17" s="81"/>
      <c r="Q17" s="81"/>
      <c r="R17" s="81"/>
      <c r="S17" s="81"/>
      <c r="T17" s="81"/>
      <c r="U17" s="81"/>
      <c r="V17" s="81"/>
      <c r="W17" s="81"/>
    </row>
    <row r="18" spans="1:26" s="79" customFormat="1" ht="91.5" customHeight="1" x14ac:dyDescent="0.2">
      <c r="A18" s="345" t="s">
        <v>387</v>
      </c>
      <c r="B18" s="345"/>
      <c r="C18" s="345"/>
      <c r="D18" s="345"/>
      <c r="E18" s="345"/>
      <c r="F18" s="345"/>
      <c r="G18" s="345"/>
      <c r="H18" s="345"/>
      <c r="I18" s="345"/>
      <c r="J18" s="345"/>
      <c r="K18" s="345"/>
      <c r="L18" s="345"/>
      <c r="M18" s="345"/>
      <c r="N18" s="345"/>
      <c r="O18" s="345"/>
      <c r="P18" s="84"/>
      <c r="Q18" s="84"/>
      <c r="R18" s="84"/>
      <c r="S18" s="84"/>
      <c r="T18" s="84"/>
      <c r="U18" s="84"/>
      <c r="V18" s="84"/>
      <c r="W18" s="84"/>
      <c r="X18" s="84"/>
      <c r="Y18" s="84"/>
      <c r="Z18" s="84"/>
    </row>
    <row r="19" spans="1:26" s="79" customFormat="1" ht="78" customHeight="1" x14ac:dyDescent="0.2">
      <c r="A19" s="346" t="s">
        <v>3</v>
      </c>
      <c r="B19" s="346" t="s">
        <v>82</v>
      </c>
      <c r="C19" s="346" t="s">
        <v>81</v>
      </c>
      <c r="D19" s="346" t="s">
        <v>73</v>
      </c>
      <c r="E19" s="347" t="s">
        <v>80</v>
      </c>
      <c r="F19" s="348"/>
      <c r="G19" s="348"/>
      <c r="H19" s="348"/>
      <c r="I19" s="349"/>
      <c r="J19" s="346" t="s">
        <v>79</v>
      </c>
      <c r="K19" s="346"/>
      <c r="L19" s="346"/>
      <c r="M19" s="346"/>
      <c r="N19" s="346"/>
      <c r="O19" s="346"/>
      <c r="P19" s="81"/>
      <c r="Q19" s="81"/>
      <c r="R19" s="81"/>
      <c r="S19" s="81"/>
      <c r="T19" s="81"/>
      <c r="U19" s="81"/>
      <c r="V19" s="81"/>
      <c r="W19" s="81"/>
    </row>
    <row r="20" spans="1:26" s="79" customFormat="1" ht="51" customHeight="1" x14ac:dyDescent="0.2">
      <c r="A20" s="346"/>
      <c r="B20" s="346"/>
      <c r="C20" s="346"/>
      <c r="D20" s="346"/>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opLeftCell="A64" workbookViewId="0">
      <selection activeCell="F81" sqref="F81"/>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9" width="16.85546875" style="173" hidden="1" customWidth="1"/>
    <col min="50"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5" t="str">
        <f>'1. паспорт местоположение'!A5:C5</f>
        <v>Год раскрытия информации: 2024 год</v>
      </c>
      <c r="B5" s="365"/>
      <c r="C5" s="365"/>
      <c r="D5" s="365"/>
      <c r="E5" s="365"/>
      <c r="F5" s="365"/>
      <c r="G5" s="365"/>
      <c r="H5" s="365"/>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4" t="s">
        <v>7</v>
      </c>
      <c r="B7" s="314"/>
      <c r="C7" s="314"/>
      <c r="D7" s="314"/>
      <c r="E7" s="314"/>
      <c r="F7" s="314"/>
      <c r="G7" s="314"/>
      <c r="H7" s="314"/>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6" t="s">
        <v>550</v>
      </c>
      <c r="B9" s="336"/>
      <c r="C9" s="336"/>
      <c r="D9" s="336"/>
      <c r="E9" s="336"/>
      <c r="F9" s="336"/>
      <c r="G9" s="336"/>
      <c r="H9" s="336"/>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8" t="s">
        <v>6</v>
      </c>
      <c r="B10" s="318"/>
      <c r="C10" s="318"/>
      <c r="D10" s="318"/>
      <c r="E10" s="318"/>
      <c r="F10" s="318"/>
      <c r="G10" s="318"/>
      <c r="H10" s="318"/>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6" t="s">
        <v>604</v>
      </c>
      <c r="B12" s="336"/>
      <c r="C12" s="336"/>
      <c r="D12" s="336"/>
      <c r="E12" s="336"/>
      <c r="F12" s="336"/>
      <c r="G12" s="336"/>
      <c r="H12" s="336"/>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8" t="s">
        <v>5</v>
      </c>
      <c r="B13" s="318"/>
      <c r="C13" s="318"/>
      <c r="D13" s="318"/>
      <c r="E13" s="318"/>
      <c r="F13" s="318"/>
      <c r="G13" s="318"/>
      <c r="H13" s="318"/>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20"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20"/>
      <c r="C15" s="320"/>
      <c r="D15" s="320"/>
      <c r="E15" s="320"/>
      <c r="F15" s="320"/>
      <c r="G15" s="320"/>
      <c r="H15" s="320"/>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8" t="s">
        <v>4</v>
      </c>
      <c r="B16" s="318"/>
      <c r="C16" s="318"/>
      <c r="D16" s="318"/>
      <c r="E16" s="318"/>
      <c r="F16" s="318"/>
      <c r="G16" s="318"/>
      <c r="H16" s="318"/>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6" t="s">
        <v>388</v>
      </c>
      <c r="B18" s="336"/>
      <c r="C18" s="336"/>
      <c r="D18" s="336"/>
      <c r="E18" s="336"/>
      <c r="F18" s="336"/>
      <c r="G18" s="336"/>
      <c r="H18" s="336"/>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5">
        <f>'6.2. Паспорт фин осв ввод'!C30*1000000</f>
        <v>333580000</v>
      </c>
    </row>
    <row r="26" spans="1:44" x14ac:dyDescent="0.2">
      <c r="A26" s="192" t="s">
        <v>285</v>
      </c>
      <c r="B26" s="266">
        <v>0</v>
      </c>
    </row>
    <row r="27" spans="1:44" x14ac:dyDescent="0.2">
      <c r="A27" s="192" t="s">
        <v>283</v>
      </c>
      <c r="B27" s="266">
        <v>25</v>
      </c>
      <c r="D27" s="177" t="s">
        <v>286</v>
      </c>
    </row>
    <row r="28" spans="1:44" ht="16.5" thickBot="1" x14ac:dyDescent="0.25">
      <c r="A28" s="264" t="s">
        <v>281</v>
      </c>
      <c r="B28" s="267">
        <v>1</v>
      </c>
      <c r="D28" s="352" t="s">
        <v>284</v>
      </c>
      <c r="E28" s="353"/>
      <c r="F28" s="354"/>
      <c r="G28" s="363" t="str">
        <f>IF(SUM(B89:L89)=0,"не окупается",SUM(B89:L89))</f>
        <v>не окупается</v>
      </c>
      <c r="H28" s="364"/>
    </row>
    <row r="29" spans="1:44" ht="16.5" thickBot="1" x14ac:dyDescent="0.25">
      <c r="A29" s="262" t="s">
        <v>280</v>
      </c>
      <c r="B29" s="263">
        <f>$B$126*$B$127/1.2</f>
        <v>0</v>
      </c>
      <c r="D29" s="352" t="s">
        <v>282</v>
      </c>
      <c r="E29" s="353"/>
      <c r="F29" s="354"/>
      <c r="G29" s="363" t="str">
        <f>IF(SUM(B90:L90)=0,"не окупается",SUM(B90:L90))</f>
        <v>не окупается</v>
      </c>
      <c r="H29" s="364"/>
    </row>
    <row r="30" spans="1:44" ht="33.75" customHeight="1" x14ac:dyDescent="0.2">
      <c r="A30" s="260" t="s">
        <v>426</v>
      </c>
      <c r="B30" s="261">
        <v>6</v>
      </c>
      <c r="D30" s="352" t="s">
        <v>553</v>
      </c>
      <c r="E30" s="353"/>
      <c r="F30" s="354"/>
      <c r="G30" s="355">
        <f>L87</f>
        <v>-255275844.73040468</v>
      </c>
      <c r="H30" s="356"/>
    </row>
    <row r="31" spans="1:44" x14ac:dyDescent="0.2">
      <c r="A31" s="183" t="s">
        <v>279</v>
      </c>
      <c r="B31" s="184">
        <v>6</v>
      </c>
      <c r="D31" s="357"/>
      <c r="E31" s="358"/>
      <c r="F31" s="359"/>
      <c r="G31" s="357"/>
      <c r="H31" s="359"/>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4.8000000000000001E-2</v>
      </c>
      <c r="C48" s="200">
        <f t="shared" ref="C48:F48" si="1">L136</f>
        <v>4.5999999999999999E-2</v>
      </c>
      <c r="D48" s="200">
        <f t="shared" si="1"/>
        <v>4.5999999999999999E-2</v>
      </c>
      <c r="E48" s="200">
        <f t="shared" si="1"/>
        <v>4.5999999999999999E-2</v>
      </c>
      <c r="F48" s="200">
        <f t="shared" si="1"/>
        <v>4.5999999999999999E-2</v>
      </c>
      <c r="G48" s="200">
        <f t="shared" ref="G48:G49" si="2">P136</f>
        <v>4.5999999999999999E-2</v>
      </c>
      <c r="H48" s="200">
        <f t="shared" ref="H48:H49" si="3">Q136</f>
        <v>4.5999999999999999E-2</v>
      </c>
      <c r="I48" s="200">
        <f t="shared" ref="I48:I49" si="4">R136</f>
        <v>4.5999999999999999E-2</v>
      </c>
      <c r="J48" s="200">
        <f t="shared" ref="J48:J49" si="5">S136</f>
        <v>4.5999999999999999E-2</v>
      </c>
      <c r="K48" s="200">
        <f t="shared" ref="K48:K49" si="6">T136</f>
        <v>4.5999999999999999E-2</v>
      </c>
      <c r="L48" s="200">
        <f t="shared" ref="L48:L49" si="7">U136</f>
        <v>4.5999999999999999E-2</v>
      </c>
      <c r="M48" s="200">
        <f t="shared" ref="M48:M49" si="8">V136</f>
        <v>4.5999999999999999E-2</v>
      </c>
      <c r="N48" s="200">
        <f t="shared" ref="N48:N49" si="9">W136</f>
        <v>4.5999999999999999E-2</v>
      </c>
      <c r="O48" s="200">
        <f t="shared" ref="O48:O49" si="10">X136</f>
        <v>4.5999999999999999E-2</v>
      </c>
      <c r="P48" s="200">
        <f t="shared" ref="P48:P49" si="11">Y136</f>
        <v>4.5999999999999999E-2</v>
      </c>
      <c r="Q48" s="200">
        <f t="shared" ref="Q48:Q49" si="12">Z136</f>
        <v>4.5999999999999999E-2</v>
      </c>
      <c r="R48" s="200">
        <f t="shared" ref="R48:R49" si="13">AA136</f>
        <v>4.5999999999999999E-2</v>
      </c>
      <c r="S48" s="200">
        <f t="shared" ref="S48:S49" si="14">AB136</f>
        <v>4.5999999999999999E-2</v>
      </c>
      <c r="T48" s="200">
        <f t="shared" ref="T48:T49" si="15">AC136</f>
        <v>4.5999999999999999E-2</v>
      </c>
      <c r="U48" s="200">
        <f t="shared" ref="U48:U49" si="16">AD136</f>
        <v>4.5999999999999999E-2</v>
      </c>
      <c r="V48" s="200">
        <f t="shared" ref="V48:V49" si="17">AE136</f>
        <v>4.5999999999999999E-2</v>
      </c>
      <c r="W48" s="200">
        <f t="shared" ref="W48:W49" si="18">AF136</f>
        <v>4.5999999999999999E-2</v>
      </c>
      <c r="X48" s="200">
        <f t="shared" ref="X48:X49" si="19">AG136</f>
        <v>4.5999999999999999E-2</v>
      </c>
      <c r="Y48" s="200">
        <f t="shared" ref="Y48:Y49" si="20">AH136</f>
        <v>4.5999999999999999E-2</v>
      </c>
      <c r="Z48" s="200">
        <f t="shared" ref="Z48:Z49" si="21">AI136</f>
        <v>4.5999999999999999E-2</v>
      </c>
      <c r="AA48" s="200">
        <f t="shared" ref="AA48:AA49" si="22">AJ136</f>
        <v>4.5999999999999999E-2</v>
      </c>
      <c r="AB48" s="200">
        <f t="shared" ref="AB48:AB49" si="23">AK136</f>
        <v>4.5999999999999999E-2</v>
      </c>
      <c r="AC48" s="200">
        <f t="shared" ref="AC48:AC49" si="24">AL136</f>
        <v>4.5999999999999999E-2</v>
      </c>
      <c r="AD48" s="200">
        <f t="shared" ref="AD48:AD49" si="25">AM136</f>
        <v>4.5999999999999999E-2</v>
      </c>
      <c r="AE48" s="200">
        <f t="shared" ref="AE48:AE49" si="26">AN136</f>
        <v>4.5999999999999999E-2</v>
      </c>
      <c r="AF48" s="200">
        <f t="shared" ref="AF48:AF49" si="27">AO136</f>
        <v>4.5999999999999999E-2</v>
      </c>
      <c r="AG48" s="200">
        <f t="shared" ref="AG48:AG49" si="28">AP136</f>
        <v>4.5999999999999999E-2</v>
      </c>
      <c r="AH48" s="200">
        <f t="shared" ref="AH48:AH49" si="29">AQ136</f>
        <v>4.5999999999999999E-2</v>
      </c>
      <c r="AI48" s="200">
        <f t="shared" ref="AI48:AI49" si="30">AR136</f>
        <v>4.5999999999999999E-2</v>
      </c>
      <c r="AJ48" s="200">
        <f t="shared" ref="AJ48:AJ49" si="31">AS136</f>
        <v>4.5999999999999999E-2</v>
      </c>
      <c r="AK48" s="200">
        <f t="shared" ref="AK48:AK49" si="32">AT136</f>
        <v>4.5999999999999999E-2</v>
      </c>
      <c r="AL48" s="200">
        <f t="shared" ref="AL48:AL49" si="33">AU136</f>
        <v>4.5999999999999999E-2</v>
      </c>
      <c r="AM48" s="200">
        <f t="shared" ref="AM48:AM49" si="34">AV136</f>
        <v>4.5999999999999999E-2</v>
      </c>
      <c r="AN48" s="200">
        <f t="shared" ref="AN48:AN49" si="35">AW136</f>
        <v>4.5999999999999999E-2</v>
      </c>
      <c r="AO48" s="200">
        <f t="shared" ref="AO48:AO49" si="36">AX136</f>
        <v>4.5999999999999999E-2</v>
      </c>
      <c r="AP48" s="200">
        <f t="shared" ref="AP48:AP49" si="37">AY136</f>
        <v>4.5999999999999999E-2</v>
      </c>
    </row>
    <row r="49" spans="1:42" x14ac:dyDescent="0.2">
      <c r="A49" s="199" t="s">
        <v>267</v>
      </c>
      <c r="B49" s="200">
        <f>K137</f>
        <v>4.8000000000000043E-2</v>
      </c>
      <c r="C49" s="200">
        <f t="shared" ref="C49:F49" si="38">L137</f>
        <v>9.6208000000000071E-2</v>
      </c>
      <c r="D49" s="200">
        <f t="shared" si="38"/>
        <v>0.14663356800000016</v>
      </c>
      <c r="E49" s="200">
        <f t="shared" si="38"/>
        <v>0.19937871212800018</v>
      </c>
      <c r="F49" s="200">
        <f t="shared" si="38"/>
        <v>0.25455013288588835</v>
      </c>
      <c r="G49" s="200">
        <f t="shared" si="2"/>
        <v>0.31225943899863928</v>
      </c>
      <c r="H49" s="200">
        <f t="shared" si="3"/>
        <v>0.37262337319257677</v>
      </c>
      <c r="I49" s="200">
        <f t="shared" si="4"/>
        <v>0.43576404835943539</v>
      </c>
      <c r="J49" s="200">
        <f t="shared" si="5"/>
        <v>0.50180919458396955</v>
      </c>
      <c r="K49" s="200">
        <f t="shared" si="6"/>
        <v>0.57089241753483222</v>
      </c>
      <c r="L49" s="200">
        <f t="shared" si="7"/>
        <v>0.64315346874143464</v>
      </c>
      <c r="M49" s="200">
        <f t="shared" si="8"/>
        <v>0.71873852830354079</v>
      </c>
      <c r="N49" s="200">
        <f t="shared" si="9"/>
        <v>0.79780050060550378</v>
      </c>
      <c r="O49" s="200">
        <f t="shared" si="10"/>
        <v>0.88049932363335692</v>
      </c>
      <c r="P49" s="200">
        <f t="shared" si="11"/>
        <v>0.96700229252049152</v>
      </c>
      <c r="Q49" s="200">
        <f t="shared" si="12"/>
        <v>1.0574843979764341</v>
      </c>
      <c r="R49" s="200">
        <f t="shared" si="13"/>
        <v>1.1521286802833504</v>
      </c>
      <c r="S49" s="200">
        <f t="shared" si="14"/>
        <v>1.2511265995763847</v>
      </c>
      <c r="T49" s="200">
        <f t="shared" si="15"/>
        <v>1.3546784231568987</v>
      </c>
      <c r="U49" s="200">
        <f t="shared" si="16"/>
        <v>1.4629936306221163</v>
      </c>
      <c r="V49" s="200">
        <f t="shared" si="17"/>
        <v>1.5762913376307339</v>
      </c>
      <c r="W49" s="200">
        <f t="shared" si="18"/>
        <v>1.6948007391617477</v>
      </c>
      <c r="X49" s="200">
        <f t="shared" si="19"/>
        <v>1.8187615731631883</v>
      </c>
      <c r="Y49" s="200">
        <f t="shared" si="20"/>
        <v>1.9484246055286949</v>
      </c>
      <c r="Z49" s="200">
        <f t="shared" si="21"/>
        <v>2.084052137383015</v>
      </c>
      <c r="AA49" s="200">
        <f t="shared" si="22"/>
        <v>2.2259185357026339</v>
      </c>
      <c r="AB49" s="200">
        <f t="shared" si="23"/>
        <v>2.374310788344955</v>
      </c>
      <c r="AC49" s="200">
        <f t="shared" si="24"/>
        <v>2.5295290846088232</v>
      </c>
      <c r="AD49" s="200">
        <f t="shared" si="25"/>
        <v>2.6918874225008294</v>
      </c>
      <c r="AE49" s="200">
        <f t="shared" si="26"/>
        <v>2.8617142439358676</v>
      </c>
      <c r="AF49" s="200">
        <f t="shared" si="27"/>
        <v>3.0393530991569175</v>
      </c>
      <c r="AG49" s="200">
        <f t="shared" si="28"/>
        <v>3.2251633417181358</v>
      </c>
      <c r="AH49" s="200">
        <f t="shared" si="29"/>
        <v>3.4195208554371703</v>
      </c>
      <c r="AI49" s="200">
        <f t="shared" si="30"/>
        <v>3.62281881478728</v>
      </c>
      <c r="AJ49" s="200">
        <f t="shared" si="31"/>
        <v>3.8354684802674948</v>
      </c>
      <c r="AK49" s="200">
        <f t="shared" si="32"/>
        <v>4.0579000303598001</v>
      </c>
      <c r="AL49" s="200">
        <f t="shared" si="33"/>
        <v>4.2905634317563512</v>
      </c>
      <c r="AM49" s="200">
        <f t="shared" si="34"/>
        <v>4.5339293496171438</v>
      </c>
      <c r="AN49" s="200">
        <f t="shared" si="35"/>
        <v>4.7884900996995325</v>
      </c>
      <c r="AO49" s="200">
        <f t="shared" si="36"/>
        <v>5.0547606442857109</v>
      </c>
      <c r="AP49" s="200">
        <f t="shared" si="37"/>
        <v>5.3332796339228539</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c r="D67" s="154"/>
      <c r="E67" s="154"/>
      <c r="F67" s="154"/>
      <c r="G67" s="154">
        <f>-($B$25)*$B$28/$B$27</f>
        <v>-13343200</v>
      </c>
      <c r="H67" s="154">
        <f t="shared" ref="H67:AP67" si="56">G67</f>
        <v>-13343200</v>
      </c>
      <c r="I67" s="154">
        <f t="shared" si="56"/>
        <v>-13343200</v>
      </c>
      <c r="J67" s="154">
        <f t="shared" si="56"/>
        <v>-13343200</v>
      </c>
      <c r="K67" s="154">
        <f t="shared" si="56"/>
        <v>-13343200</v>
      </c>
      <c r="L67" s="154">
        <f t="shared" si="56"/>
        <v>-13343200</v>
      </c>
      <c r="M67" s="154">
        <f t="shared" si="56"/>
        <v>-13343200</v>
      </c>
      <c r="N67" s="154">
        <f t="shared" si="56"/>
        <v>-13343200</v>
      </c>
      <c r="O67" s="154">
        <f t="shared" si="56"/>
        <v>-13343200</v>
      </c>
      <c r="P67" s="154">
        <f t="shared" si="56"/>
        <v>-13343200</v>
      </c>
      <c r="Q67" s="154">
        <f t="shared" si="56"/>
        <v>-13343200</v>
      </c>
      <c r="R67" s="154">
        <f t="shared" si="56"/>
        <v>-13343200</v>
      </c>
      <c r="S67" s="154">
        <f t="shared" si="56"/>
        <v>-13343200</v>
      </c>
      <c r="T67" s="154">
        <f t="shared" si="56"/>
        <v>-13343200</v>
      </c>
      <c r="U67" s="154">
        <f t="shared" si="56"/>
        <v>-13343200</v>
      </c>
      <c r="V67" s="154">
        <f t="shared" si="56"/>
        <v>-13343200</v>
      </c>
      <c r="W67" s="154">
        <f t="shared" si="56"/>
        <v>-13343200</v>
      </c>
      <c r="X67" s="154">
        <f t="shared" si="56"/>
        <v>-13343200</v>
      </c>
      <c r="Y67" s="154">
        <f t="shared" si="56"/>
        <v>-13343200</v>
      </c>
      <c r="Z67" s="154">
        <f t="shared" si="56"/>
        <v>-13343200</v>
      </c>
      <c r="AA67" s="154">
        <f t="shared" si="56"/>
        <v>-13343200</v>
      </c>
      <c r="AB67" s="154">
        <f t="shared" si="56"/>
        <v>-13343200</v>
      </c>
      <c r="AC67" s="154">
        <f t="shared" si="56"/>
        <v>-13343200</v>
      </c>
      <c r="AD67" s="154">
        <f t="shared" si="56"/>
        <v>-13343200</v>
      </c>
      <c r="AE67" s="154">
        <f t="shared" si="56"/>
        <v>-13343200</v>
      </c>
      <c r="AF67" s="154">
        <f t="shared" si="56"/>
        <v>-13343200</v>
      </c>
      <c r="AG67" s="154">
        <f t="shared" si="56"/>
        <v>-13343200</v>
      </c>
      <c r="AH67" s="154">
        <f t="shared" si="56"/>
        <v>-13343200</v>
      </c>
      <c r="AI67" s="154">
        <f t="shared" si="56"/>
        <v>-13343200</v>
      </c>
      <c r="AJ67" s="154">
        <f t="shared" si="56"/>
        <v>-13343200</v>
      </c>
      <c r="AK67" s="154">
        <f t="shared" si="56"/>
        <v>-13343200</v>
      </c>
      <c r="AL67" s="154">
        <f t="shared" si="56"/>
        <v>-13343200</v>
      </c>
      <c r="AM67" s="154">
        <f t="shared" si="56"/>
        <v>-13343200</v>
      </c>
      <c r="AN67" s="154">
        <f t="shared" si="56"/>
        <v>-13343200</v>
      </c>
      <c r="AO67" s="154">
        <f t="shared" si="56"/>
        <v>-13343200</v>
      </c>
      <c r="AP67" s="154">
        <f t="shared" si="56"/>
        <v>-13343200</v>
      </c>
      <c r="AQ67" s="205">
        <f>SUM(B67:AA67)/1.18</f>
        <v>-237463728.81355932</v>
      </c>
      <c r="AR67" s="206">
        <f>SUM(B67:AF67)/1.18</f>
        <v>-294002711.86440682</v>
      </c>
      <c r="AS67" s="206">
        <f>SUM(B67:AP67)/1.18</f>
        <v>-407080677.96610171</v>
      </c>
    </row>
    <row r="68" spans="1:45" ht="28.5" x14ac:dyDescent="0.2">
      <c r="A68" s="158" t="s">
        <v>557</v>
      </c>
      <c r="B68" s="157">
        <f>B66+B67</f>
        <v>0</v>
      </c>
      <c r="C68" s="157">
        <f>C66+C67</f>
        <v>0</v>
      </c>
      <c r="D68" s="157">
        <f>D66+D67</f>
        <v>0</v>
      </c>
      <c r="E68" s="157">
        <f t="shared" ref="E68:J68" si="57">E66+E67</f>
        <v>0</v>
      </c>
      <c r="F68" s="157">
        <f>F66+C67</f>
        <v>0</v>
      </c>
      <c r="G68" s="157">
        <f t="shared" si="57"/>
        <v>-13343200</v>
      </c>
      <c r="H68" s="157">
        <f t="shared" si="57"/>
        <v>-13343200</v>
      </c>
      <c r="I68" s="157">
        <f t="shared" si="57"/>
        <v>-13343200</v>
      </c>
      <c r="J68" s="157">
        <f t="shared" si="57"/>
        <v>-13343200</v>
      </c>
      <c r="K68" s="157">
        <f>K66+K67</f>
        <v>-13343200</v>
      </c>
      <c r="L68" s="157">
        <f>L66+L67</f>
        <v>-13343200</v>
      </c>
      <c r="M68" s="157">
        <f t="shared" ref="M68:AO68" si="58">M66+M67</f>
        <v>-13343200</v>
      </c>
      <c r="N68" s="157">
        <f t="shared" si="58"/>
        <v>-13343200</v>
      </c>
      <c r="O68" s="157">
        <f t="shared" si="58"/>
        <v>-13343200</v>
      </c>
      <c r="P68" s="157">
        <f t="shared" si="58"/>
        <v>-13343200</v>
      </c>
      <c r="Q68" s="157">
        <f t="shared" si="58"/>
        <v>-13343200</v>
      </c>
      <c r="R68" s="157">
        <f t="shared" si="58"/>
        <v>-13343200</v>
      </c>
      <c r="S68" s="157">
        <f t="shared" si="58"/>
        <v>-13343200</v>
      </c>
      <c r="T68" s="157">
        <f t="shared" si="58"/>
        <v>-13343200</v>
      </c>
      <c r="U68" s="157">
        <f t="shared" si="58"/>
        <v>-13343200</v>
      </c>
      <c r="V68" s="157">
        <f t="shared" si="58"/>
        <v>-13343200</v>
      </c>
      <c r="W68" s="157">
        <f t="shared" si="58"/>
        <v>-13343200</v>
      </c>
      <c r="X68" s="157">
        <f t="shared" si="58"/>
        <v>-13343200</v>
      </c>
      <c r="Y68" s="157">
        <f t="shared" si="58"/>
        <v>-13343200</v>
      </c>
      <c r="Z68" s="157">
        <f t="shared" si="58"/>
        <v>-13343200</v>
      </c>
      <c r="AA68" s="157">
        <f t="shared" si="58"/>
        <v>-13343200</v>
      </c>
      <c r="AB68" s="157">
        <f t="shared" si="58"/>
        <v>-13343200</v>
      </c>
      <c r="AC68" s="157">
        <f t="shared" si="58"/>
        <v>-13343200</v>
      </c>
      <c r="AD68" s="157">
        <f t="shared" si="58"/>
        <v>-13343200</v>
      </c>
      <c r="AE68" s="157">
        <f t="shared" si="58"/>
        <v>-13343200</v>
      </c>
      <c r="AF68" s="157">
        <f t="shared" si="58"/>
        <v>-13343200</v>
      </c>
      <c r="AG68" s="157">
        <f t="shared" si="58"/>
        <v>-13343200</v>
      </c>
      <c r="AH68" s="157">
        <f t="shared" si="58"/>
        <v>-13343200</v>
      </c>
      <c r="AI68" s="157">
        <f t="shared" si="58"/>
        <v>-13343200</v>
      </c>
      <c r="AJ68" s="157">
        <f t="shared" si="58"/>
        <v>-13343200</v>
      </c>
      <c r="AK68" s="157">
        <f t="shared" si="58"/>
        <v>-13343200</v>
      </c>
      <c r="AL68" s="157">
        <f t="shared" si="58"/>
        <v>-13343200</v>
      </c>
      <c r="AM68" s="157">
        <f t="shared" si="58"/>
        <v>-13343200</v>
      </c>
      <c r="AN68" s="157">
        <f t="shared" si="58"/>
        <v>-13343200</v>
      </c>
      <c r="AO68" s="157">
        <f t="shared" si="58"/>
        <v>-13343200</v>
      </c>
      <c r="AP68" s="157">
        <f>AP66+AP67</f>
        <v>-13343200</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0</v>
      </c>
      <c r="E70" s="157">
        <f t="shared" si="60"/>
        <v>0</v>
      </c>
      <c r="F70" s="157">
        <f t="shared" si="60"/>
        <v>0</v>
      </c>
      <c r="G70" s="157">
        <f>G68+G69</f>
        <v>-13343200</v>
      </c>
      <c r="H70" s="157">
        <f t="shared" si="60"/>
        <v>-13343200</v>
      </c>
      <c r="I70" s="157">
        <f t="shared" si="60"/>
        <v>-13343200</v>
      </c>
      <c r="J70" s="157">
        <f t="shared" si="60"/>
        <v>-13343200</v>
      </c>
      <c r="K70" s="157">
        <f t="shared" si="60"/>
        <v>-13343200</v>
      </c>
      <c r="L70" s="157">
        <f t="shared" si="60"/>
        <v>-13343200</v>
      </c>
      <c r="M70" s="157">
        <f t="shared" si="60"/>
        <v>-13343200</v>
      </c>
      <c r="N70" s="157">
        <f t="shared" si="60"/>
        <v>-13343200</v>
      </c>
      <c r="O70" s="157">
        <f t="shared" si="60"/>
        <v>-13343200</v>
      </c>
      <c r="P70" s="157">
        <f t="shared" si="60"/>
        <v>-13343200</v>
      </c>
      <c r="Q70" s="157">
        <f t="shared" si="60"/>
        <v>-13343200</v>
      </c>
      <c r="R70" s="157">
        <f t="shared" si="60"/>
        <v>-13343200</v>
      </c>
      <c r="S70" s="157">
        <f t="shared" si="60"/>
        <v>-13343200</v>
      </c>
      <c r="T70" s="157">
        <f t="shared" si="60"/>
        <v>-13343200</v>
      </c>
      <c r="U70" s="157">
        <f t="shared" si="60"/>
        <v>-13343200</v>
      </c>
      <c r="V70" s="157">
        <f t="shared" si="60"/>
        <v>-13343200</v>
      </c>
      <c r="W70" s="157">
        <f t="shared" si="60"/>
        <v>-13343200</v>
      </c>
      <c r="X70" s="157">
        <f t="shared" si="60"/>
        <v>-13343200</v>
      </c>
      <c r="Y70" s="157">
        <f t="shared" si="60"/>
        <v>-13343200</v>
      </c>
      <c r="Z70" s="157">
        <f t="shared" si="60"/>
        <v>-13343200</v>
      </c>
      <c r="AA70" s="157">
        <f t="shared" si="60"/>
        <v>-13343200</v>
      </c>
      <c r="AB70" s="157">
        <f t="shared" si="60"/>
        <v>-13343200</v>
      </c>
      <c r="AC70" s="157">
        <f t="shared" si="60"/>
        <v>-13343200</v>
      </c>
      <c r="AD70" s="157">
        <f t="shared" si="60"/>
        <v>-13343200</v>
      </c>
      <c r="AE70" s="157">
        <f t="shared" si="60"/>
        <v>-13343200</v>
      </c>
      <c r="AF70" s="157">
        <f t="shared" si="60"/>
        <v>-13343200</v>
      </c>
      <c r="AG70" s="157">
        <f t="shared" si="60"/>
        <v>-13343200</v>
      </c>
      <c r="AH70" s="157">
        <f t="shared" si="60"/>
        <v>-13343200</v>
      </c>
      <c r="AI70" s="157">
        <f t="shared" si="60"/>
        <v>-13343200</v>
      </c>
      <c r="AJ70" s="157">
        <f t="shared" si="60"/>
        <v>-13343200</v>
      </c>
      <c r="AK70" s="157">
        <f t="shared" si="60"/>
        <v>-13343200</v>
      </c>
      <c r="AL70" s="157">
        <f t="shared" si="60"/>
        <v>-13343200</v>
      </c>
      <c r="AM70" s="157">
        <f t="shared" si="60"/>
        <v>-13343200</v>
      </c>
      <c r="AN70" s="157">
        <f t="shared" si="60"/>
        <v>-13343200</v>
      </c>
      <c r="AO70" s="157">
        <f t="shared" si="60"/>
        <v>-13343200</v>
      </c>
      <c r="AP70" s="157">
        <f>AP68+AP69</f>
        <v>-13343200</v>
      </c>
    </row>
    <row r="71" spans="1:45" x14ac:dyDescent="0.2">
      <c r="A71" s="204" t="s">
        <v>252</v>
      </c>
      <c r="B71" s="154">
        <f>-B70*$B$36*0</f>
        <v>0</v>
      </c>
      <c r="C71" s="154">
        <f>-C70*$B$36*0</f>
        <v>0</v>
      </c>
      <c r="D71" s="154">
        <f t="shared" ref="D71:AP71" si="61">-D70*$B$36</f>
        <v>0</v>
      </c>
      <c r="E71" s="154">
        <f t="shared" si="61"/>
        <v>0</v>
      </c>
      <c r="F71" s="154">
        <f t="shared" si="61"/>
        <v>0</v>
      </c>
      <c r="G71" s="154">
        <f>-G70*$B$36</f>
        <v>2668640</v>
      </c>
      <c r="H71" s="154">
        <f t="shared" si="61"/>
        <v>2668640</v>
      </c>
      <c r="I71" s="154">
        <f t="shared" si="61"/>
        <v>2668640</v>
      </c>
      <c r="J71" s="154">
        <f t="shared" si="61"/>
        <v>2668640</v>
      </c>
      <c r="K71" s="154">
        <f t="shared" si="61"/>
        <v>2668640</v>
      </c>
      <c r="L71" s="154">
        <f t="shared" si="61"/>
        <v>2668640</v>
      </c>
      <c r="M71" s="154">
        <f t="shared" si="61"/>
        <v>2668640</v>
      </c>
      <c r="N71" s="154">
        <f t="shared" si="61"/>
        <v>2668640</v>
      </c>
      <c r="O71" s="154">
        <f t="shared" si="61"/>
        <v>2668640</v>
      </c>
      <c r="P71" s="154">
        <f t="shared" si="61"/>
        <v>2668640</v>
      </c>
      <c r="Q71" s="154">
        <f t="shared" si="61"/>
        <v>2668640</v>
      </c>
      <c r="R71" s="154">
        <f t="shared" si="61"/>
        <v>2668640</v>
      </c>
      <c r="S71" s="154">
        <f t="shared" si="61"/>
        <v>2668640</v>
      </c>
      <c r="T71" s="154">
        <f t="shared" si="61"/>
        <v>2668640</v>
      </c>
      <c r="U71" s="154">
        <f t="shared" si="61"/>
        <v>2668640</v>
      </c>
      <c r="V71" s="154">
        <f t="shared" si="61"/>
        <v>2668640</v>
      </c>
      <c r="W71" s="154">
        <f t="shared" si="61"/>
        <v>2668640</v>
      </c>
      <c r="X71" s="154">
        <f t="shared" si="61"/>
        <v>2668640</v>
      </c>
      <c r="Y71" s="154">
        <f t="shared" si="61"/>
        <v>2668640</v>
      </c>
      <c r="Z71" s="154">
        <f t="shared" si="61"/>
        <v>2668640</v>
      </c>
      <c r="AA71" s="154">
        <f t="shared" si="61"/>
        <v>2668640</v>
      </c>
      <c r="AB71" s="154">
        <f t="shared" si="61"/>
        <v>2668640</v>
      </c>
      <c r="AC71" s="154">
        <f t="shared" si="61"/>
        <v>2668640</v>
      </c>
      <c r="AD71" s="154">
        <f t="shared" si="61"/>
        <v>2668640</v>
      </c>
      <c r="AE71" s="154">
        <f t="shared" si="61"/>
        <v>2668640</v>
      </c>
      <c r="AF71" s="154">
        <f t="shared" si="61"/>
        <v>2668640</v>
      </c>
      <c r="AG71" s="154">
        <f t="shared" si="61"/>
        <v>2668640</v>
      </c>
      <c r="AH71" s="154">
        <f t="shared" si="61"/>
        <v>2668640</v>
      </c>
      <c r="AI71" s="154">
        <f t="shared" si="61"/>
        <v>2668640</v>
      </c>
      <c r="AJ71" s="154">
        <f t="shared" si="61"/>
        <v>2668640</v>
      </c>
      <c r="AK71" s="154">
        <f t="shared" si="61"/>
        <v>2668640</v>
      </c>
      <c r="AL71" s="154">
        <f t="shared" si="61"/>
        <v>2668640</v>
      </c>
      <c r="AM71" s="154">
        <f t="shared" si="61"/>
        <v>2668640</v>
      </c>
      <c r="AN71" s="154">
        <f t="shared" si="61"/>
        <v>2668640</v>
      </c>
      <c r="AO71" s="154">
        <f t="shared" si="61"/>
        <v>2668640</v>
      </c>
      <c r="AP71" s="154">
        <f t="shared" si="61"/>
        <v>2668640</v>
      </c>
    </row>
    <row r="72" spans="1:45" ht="15" thickBot="1" x14ac:dyDescent="0.25">
      <c r="A72" s="159" t="s">
        <v>256</v>
      </c>
      <c r="B72" s="160">
        <f t="shared" ref="B72:AO72" si="62">B70+B71</f>
        <v>0</v>
      </c>
      <c r="C72" s="160">
        <f t="shared" si="62"/>
        <v>0</v>
      </c>
      <c r="D72" s="160">
        <f t="shared" si="62"/>
        <v>0</v>
      </c>
      <c r="E72" s="160">
        <f t="shared" si="62"/>
        <v>0</v>
      </c>
      <c r="F72" s="160">
        <f t="shared" si="62"/>
        <v>0</v>
      </c>
      <c r="G72" s="160">
        <f t="shared" si="62"/>
        <v>-10674560</v>
      </c>
      <c r="H72" s="160">
        <f t="shared" si="62"/>
        <v>-10674560</v>
      </c>
      <c r="I72" s="160">
        <f t="shared" si="62"/>
        <v>-10674560</v>
      </c>
      <c r="J72" s="160">
        <f t="shared" si="62"/>
        <v>-10674560</v>
      </c>
      <c r="K72" s="160">
        <f t="shared" si="62"/>
        <v>-10674560</v>
      </c>
      <c r="L72" s="160">
        <f t="shared" si="62"/>
        <v>-10674560</v>
      </c>
      <c r="M72" s="160">
        <f t="shared" si="62"/>
        <v>-10674560</v>
      </c>
      <c r="N72" s="160">
        <f t="shared" si="62"/>
        <v>-10674560</v>
      </c>
      <c r="O72" s="160">
        <f t="shared" si="62"/>
        <v>-10674560</v>
      </c>
      <c r="P72" s="160">
        <f t="shared" si="62"/>
        <v>-10674560</v>
      </c>
      <c r="Q72" s="160">
        <f t="shared" si="62"/>
        <v>-10674560</v>
      </c>
      <c r="R72" s="160">
        <f t="shared" si="62"/>
        <v>-10674560</v>
      </c>
      <c r="S72" s="160">
        <f t="shared" si="62"/>
        <v>-10674560</v>
      </c>
      <c r="T72" s="160">
        <f t="shared" si="62"/>
        <v>-10674560</v>
      </c>
      <c r="U72" s="160">
        <f t="shared" si="62"/>
        <v>-10674560</v>
      </c>
      <c r="V72" s="160">
        <f t="shared" si="62"/>
        <v>-10674560</v>
      </c>
      <c r="W72" s="160">
        <f t="shared" si="62"/>
        <v>-10674560</v>
      </c>
      <c r="X72" s="160">
        <f t="shared" si="62"/>
        <v>-10674560</v>
      </c>
      <c r="Y72" s="160">
        <f t="shared" si="62"/>
        <v>-10674560</v>
      </c>
      <c r="Z72" s="160">
        <f t="shared" si="62"/>
        <v>-10674560</v>
      </c>
      <c r="AA72" s="160">
        <f t="shared" si="62"/>
        <v>-10674560</v>
      </c>
      <c r="AB72" s="160">
        <f t="shared" si="62"/>
        <v>-10674560</v>
      </c>
      <c r="AC72" s="160">
        <f t="shared" si="62"/>
        <v>-10674560</v>
      </c>
      <c r="AD72" s="160">
        <f t="shared" si="62"/>
        <v>-10674560</v>
      </c>
      <c r="AE72" s="160">
        <f t="shared" si="62"/>
        <v>-10674560</v>
      </c>
      <c r="AF72" s="160">
        <f t="shared" si="62"/>
        <v>-10674560</v>
      </c>
      <c r="AG72" s="160">
        <f t="shared" si="62"/>
        <v>-10674560</v>
      </c>
      <c r="AH72" s="160">
        <f t="shared" si="62"/>
        <v>-10674560</v>
      </c>
      <c r="AI72" s="160">
        <f t="shared" si="62"/>
        <v>-10674560</v>
      </c>
      <c r="AJ72" s="160">
        <f t="shared" si="62"/>
        <v>-10674560</v>
      </c>
      <c r="AK72" s="160">
        <f t="shared" si="62"/>
        <v>-10674560</v>
      </c>
      <c r="AL72" s="160">
        <f t="shared" si="62"/>
        <v>-10674560</v>
      </c>
      <c r="AM72" s="160">
        <f t="shared" si="62"/>
        <v>-10674560</v>
      </c>
      <c r="AN72" s="160">
        <f t="shared" si="62"/>
        <v>-10674560</v>
      </c>
      <c r="AO72" s="160">
        <f t="shared" si="62"/>
        <v>-10674560</v>
      </c>
      <c r="AP72" s="160">
        <f>AP70+AP71</f>
        <v>-10674560</v>
      </c>
    </row>
    <row r="73" spans="1:45" s="301" customFormat="1" ht="16.5" thickBot="1" x14ac:dyDescent="0.25">
      <c r="A73" s="299"/>
      <c r="B73" s="300">
        <f>K141</f>
        <v>0.5</v>
      </c>
      <c r="C73" s="300">
        <f t="shared" ref="C73:E73" si="63">L141</f>
        <v>1.5</v>
      </c>
      <c r="D73" s="300">
        <f t="shared" si="63"/>
        <v>2.5</v>
      </c>
      <c r="E73" s="300">
        <f t="shared" si="63"/>
        <v>3.5</v>
      </c>
      <c r="F73" s="300">
        <f t="shared" ref="F73" si="64">O141</f>
        <v>4.5</v>
      </c>
      <c r="G73" s="300">
        <f t="shared" ref="G73" si="65">P141</f>
        <v>5.5</v>
      </c>
      <c r="H73" s="300">
        <f t="shared" ref="H73" si="66">Q141</f>
        <v>6.5</v>
      </c>
      <c r="I73" s="300">
        <f t="shared" ref="I73" si="67">R141</f>
        <v>7.5</v>
      </c>
      <c r="J73" s="300">
        <f t="shared" ref="J73" si="68">S141</f>
        <v>8.5</v>
      </c>
      <c r="K73" s="300">
        <f t="shared" ref="K73" si="69">T141</f>
        <v>9.5</v>
      </c>
      <c r="L73" s="300">
        <f t="shared" ref="L73" si="70">U141</f>
        <v>10.5</v>
      </c>
      <c r="M73" s="300">
        <f t="shared" ref="M73" si="71">V141</f>
        <v>11.5</v>
      </c>
      <c r="N73" s="300">
        <f t="shared" ref="N73" si="72">W141</f>
        <v>12.5</v>
      </c>
      <c r="O73" s="300">
        <f t="shared" ref="O73" si="73">X141</f>
        <v>13.5</v>
      </c>
      <c r="P73" s="300">
        <f t="shared" ref="P73" si="74">Y141</f>
        <v>14.5</v>
      </c>
      <c r="Q73" s="300">
        <f t="shared" ref="Q73" si="75">Z141</f>
        <v>15.5</v>
      </c>
      <c r="R73" s="300">
        <f t="shared" ref="R73" si="76">AA141</f>
        <v>16.5</v>
      </c>
      <c r="S73" s="300">
        <f t="shared" ref="S73" si="77">AB141</f>
        <v>17.5</v>
      </c>
      <c r="T73" s="300">
        <f t="shared" ref="T73" si="78">AC141</f>
        <v>18.5</v>
      </c>
      <c r="U73" s="300">
        <f t="shared" ref="U73" si="79">AD141</f>
        <v>19.5</v>
      </c>
      <c r="V73" s="300">
        <f t="shared" ref="V73" si="80">AE141</f>
        <v>20.5</v>
      </c>
      <c r="W73" s="300">
        <f t="shared" ref="W73" si="81">AF141</f>
        <v>21.5</v>
      </c>
      <c r="X73" s="300">
        <f t="shared" ref="X73" si="82">AG141</f>
        <v>22.5</v>
      </c>
      <c r="Y73" s="300">
        <f t="shared" ref="Y73" si="83">AH141</f>
        <v>23.5</v>
      </c>
      <c r="Z73" s="300">
        <f t="shared" ref="Z73" si="84">AI141</f>
        <v>24.5</v>
      </c>
      <c r="AA73" s="300">
        <f t="shared" ref="AA73" si="85">AJ141</f>
        <v>25.5</v>
      </c>
      <c r="AB73" s="300">
        <f t="shared" ref="AB73" si="86">AK141</f>
        <v>26.5</v>
      </c>
      <c r="AC73" s="300">
        <f t="shared" ref="AC73" si="87">AL141</f>
        <v>27.5</v>
      </c>
      <c r="AD73" s="300">
        <f t="shared" ref="AD73" si="88">AM141</f>
        <v>28.5</v>
      </c>
      <c r="AE73" s="300">
        <f t="shared" ref="AE73" si="89">AN141</f>
        <v>29.5</v>
      </c>
      <c r="AF73" s="300">
        <f t="shared" ref="AF73" si="90">AO141</f>
        <v>30.5</v>
      </c>
      <c r="AG73" s="300">
        <f t="shared" ref="AG73" si="91">AP141</f>
        <v>31.5</v>
      </c>
      <c r="AH73" s="300">
        <f t="shared" ref="AH73" si="92">AQ141</f>
        <v>32.5</v>
      </c>
      <c r="AI73" s="300">
        <f t="shared" ref="AI73" si="93">AR141</f>
        <v>33.5</v>
      </c>
      <c r="AJ73" s="300">
        <f t="shared" ref="AJ73" si="94">AS141</f>
        <v>34.5</v>
      </c>
      <c r="AK73" s="300">
        <f t="shared" ref="AK73" si="95">AT141</f>
        <v>35.5</v>
      </c>
      <c r="AL73" s="300">
        <f t="shared" ref="AL73" si="96">AU141</f>
        <v>36.5</v>
      </c>
      <c r="AM73" s="300">
        <f t="shared" ref="AM73" si="97">AV141</f>
        <v>37.5</v>
      </c>
      <c r="AN73" s="300">
        <f t="shared" ref="AN73" si="98">AW141</f>
        <v>38.5</v>
      </c>
      <c r="AO73" s="300">
        <f t="shared" ref="AO73" si="99">AX141</f>
        <v>39.5</v>
      </c>
      <c r="AP73" s="300">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0</v>
      </c>
      <c r="D75" s="157">
        <f>D68</f>
        <v>0</v>
      </c>
      <c r="E75" s="157">
        <f t="shared" ref="E75:AO75" si="101">E68</f>
        <v>0</v>
      </c>
      <c r="F75" s="157">
        <f t="shared" si="101"/>
        <v>0</v>
      </c>
      <c r="G75" s="157">
        <f t="shared" si="101"/>
        <v>-13343200</v>
      </c>
      <c r="H75" s="157">
        <f t="shared" si="101"/>
        <v>-13343200</v>
      </c>
      <c r="I75" s="157">
        <f t="shared" si="101"/>
        <v>-13343200</v>
      </c>
      <c r="J75" s="157">
        <f t="shared" si="101"/>
        <v>-13343200</v>
      </c>
      <c r="K75" s="157">
        <f t="shared" si="101"/>
        <v>-13343200</v>
      </c>
      <c r="L75" s="157">
        <f t="shared" si="101"/>
        <v>-13343200</v>
      </c>
      <c r="M75" s="157">
        <f t="shared" si="101"/>
        <v>-13343200</v>
      </c>
      <c r="N75" s="157">
        <f t="shared" si="101"/>
        <v>-13343200</v>
      </c>
      <c r="O75" s="157">
        <f t="shared" si="101"/>
        <v>-13343200</v>
      </c>
      <c r="P75" s="157">
        <f t="shared" si="101"/>
        <v>-13343200</v>
      </c>
      <c r="Q75" s="157">
        <f t="shared" si="101"/>
        <v>-13343200</v>
      </c>
      <c r="R75" s="157">
        <f t="shared" si="101"/>
        <v>-13343200</v>
      </c>
      <c r="S75" s="157">
        <f t="shared" si="101"/>
        <v>-13343200</v>
      </c>
      <c r="T75" s="157">
        <f t="shared" si="101"/>
        <v>-13343200</v>
      </c>
      <c r="U75" s="157">
        <f t="shared" si="101"/>
        <v>-13343200</v>
      </c>
      <c r="V75" s="157">
        <f t="shared" si="101"/>
        <v>-13343200</v>
      </c>
      <c r="W75" s="157">
        <f t="shared" si="101"/>
        <v>-13343200</v>
      </c>
      <c r="X75" s="157">
        <f t="shared" si="101"/>
        <v>-13343200</v>
      </c>
      <c r="Y75" s="157">
        <f t="shared" si="101"/>
        <v>-13343200</v>
      </c>
      <c r="Z75" s="157">
        <f t="shared" si="101"/>
        <v>-13343200</v>
      </c>
      <c r="AA75" s="157">
        <f t="shared" si="101"/>
        <v>-13343200</v>
      </c>
      <c r="AB75" s="157">
        <f t="shared" si="101"/>
        <v>-13343200</v>
      </c>
      <c r="AC75" s="157">
        <f t="shared" si="101"/>
        <v>-13343200</v>
      </c>
      <c r="AD75" s="157">
        <f t="shared" si="101"/>
        <v>-13343200</v>
      </c>
      <c r="AE75" s="157">
        <f t="shared" si="101"/>
        <v>-13343200</v>
      </c>
      <c r="AF75" s="157">
        <f t="shared" si="101"/>
        <v>-13343200</v>
      </c>
      <c r="AG75" s="157">
        <f t="shared" si="101"/>
        <v>-13343200</v>
      </c>
      <c r="AH75" s="157">
        <f t="shared" si="101"/>
        <v>-13343200</v>
      </c>
      <c r="AI75" s="157">
        <f t="shared" si="101"/>
        <v>-13343200</v>
      </c>
      <c r="AJ75" s="157">
        <f t="shared" si="101"/>
        <v>-13343200</v>
      </c>
      <c r="AK75" s="157">
        <f t="shared" si="101"/>
        <v>-13343200</v>
      </c>
      <c r="AL75" s="157">
        <f t="shared" si="101"/>
        <v>-13343200</v>
      </c>
      <c r="AM75" s="157">
        <f t="shared" si="101"/>
        <v>-13343200</v>
      </c>
      <c r="AN75" s="157">
        <f t="shared" si="101"/>
        <v>-13343200</v>
      </c>
      <c r="AO75" s="157">
        <f t="shared" si="101"/>
        <v>-13343200</v>
      </c>
      <c r="AP75" s="157">
        <f>AP68</f>
        <v>-13343200</v>
      </c>
    </row>
    <row r="76" spans="1:45" x14ac:dyDescent="0.2">
      <c r="A76" s="204" t="s">
        <v>254</v>
      </c>
      <c r="B76" s="154">
        <f t="shared" ref="B76:AO76" si="102">-B67</f>
        <v>0</v>
      </c>
      <c r="C76" s="154">
        <f>-C67</f>
        <v>0</v>
      </c>
      <c r="D76" s="154">
        <f t="shared" si="102"/>
        <v>0</v>
      </c>
      <c r="E76" s="154">
        <f t="shared" si="102"/>
        <v>0</v>
      </c>
      <c r="F76" s="154">
        <f t="shared" si="102"/>
        <v>0</v>
      </c>
      <c r="G76" s="154">
        <f>-G67</f>
        <v>13343200</v>
      </c>
      <c r="H76" s="154">
        <f t="shared" si="102"/>
        <v>13343200</v>
      </c>
      <c r="I76" s="154">
        <f t="shared" si="102"/>
        <v>13343200</v>
      </c>
      <c r="J76" s="154">
        <f t="shared" si="102"/>
        <v>13343200</v>
      </c>
      <c r="K76" s="154">
        <f t="shared" si="102"/>
        <v>13343200</v>
      </c>
      <c r="L76" s="154">
        <f>-L67</f>
        <v>13343200</v>
      </c>
      <c r="M76" s="154">
        <f>-M67</f>
        <v>13343200</v>
      </c>
      <c r="N76" s="154">
        <f t="shared" si="102"/>
        <v>13343200</v>
      </c>
      <c r="O76" s="154">
        <f t="shared" si="102"/>
        <v>13343200</v>
      </c>
      <c r="P76" s="154">
        <f t="shared" si="102"/>
        <v>13343200</v>
      </c>
      <c r="Q76" s="154">
        <f t="shared" si="102"/>
        <v>13343200</v>
      </c>
      <c r="R76" s="154">
        <f t="shared" si="102"/>
        <v>13343200</v>
      </c>
      <c r="S76" s="154">
        <f t="shared" si="102"/>
        <v>13343200</v>
      </c>
      <c r="T76" s="154">
        <f t="shared" si="102"/>
        <v>13343200</v>
      </c>
      <c r="U76" s="154">
        <f t="shared" si="102"/>
        <v>13343200</v>
      </c>
      <c r="V76" s="154">
        <f t="shared" si="102"/>
        <v>13343200</v>
      </c>
      <c r="W76" s="154">
        <f t="shared" si="102"/>
        <v>13343200</v>
      </c>
      <c r="X76" s="154">
        <f t="shared" si="102"/>
        <v>13343200</v>
      </c>
      <c r="Y76" s="154">
        <f t="shared" si="102"/>
        <v>13343200</v>
      </c>
      <c r="Z76" s="154">
        <f t="shared" si="102"/>
        <v>13343200</v>
      </c>
      <c r="AA76" s="154">
        <f t="shared" si="102"/>
        <v>13343200</v>
      </c>
      <c r="AB76" s="154">
        <f t="shared" si="102"/>
        <v>13343200</v>
      </c>
      <c r="AC76" s="154">
        <f t="shared" si="102"/>
        <v>13343200</v>
      </c>
      <c r="AD76" s="154">
        <f t="shared" si="102"/>
        <v>13343200</v>
      </c>
      <c r="AE76" s="154">
        <f t="shared" si="102"/>
        <v>13343200</v>
      </c>
      <c r="AF76" s="154">
        <f t="shared" si="102"/>
        <v>13343200</v>
      </c>
      <c r="AG76" s="154">
        <f t="shared" si="102"/>
        <v>13343200</v>
      </c>
      <c r="AH76" s="154">
        <f t="shared" si="102"/>
        <v>13343200</v>
      </c>
      <c r="AI76" s="154">
        <f t="shared" si="102"/>
        <v>13343200</v>
      </c>
      <c r="AJ76" s="154">
        <f t="shared" si="102"/>
        <v>13343200</v>
      </c>
      <c r="AK76" s="154">
        <f t="shared" si="102"/>
        <v>13343200</v>
      </c>
      <c r="AL76" s="154">
        <f t="shared" si="102"/>
        <v>13343200</v>
      </c>
      <c r="AM76" s="154">
        <f t="shared" si="102"/>
        <v>13343200</v>
      </c>
      <c r="AN76" s="154">
        <f t="shared" si="102"/>
        <v>13343200</v>
      </c>
      <c r="AO76" s="154">
        <f t="shared" si="102"/>
        <v>13343200</v>
      </c>
      <c r="AP76" s="154">
        <f>-AP67</f>
        <v>13343200</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-1650240</v>
      </c>
      <c r="C79" s="154">
        <f>IF(((SUM($B$59:C59)+SUM($B$61:C64))+SUM($B$81:C81))&lt;0,((SUM($B$59:C59)+SUM($B$61:C64))+SUM($B$81:C81))*0.18-SUM($A$79:B79),IF(SUM($B$79:B79)&lt;0,0-SUM($B$79:B79),0))</f>
        <v>-3569760</v>
      </c>
      <c r="D79" s="154">
        <v>0</v>
      </c>
      <c r="E79" s="154">
        <f>IF(((SUM($B$59:E59)+SUM($B$61:E64))+SUM($B$81:E81))&lt;0,((SUM($B$59:E59)+SUM($B$61:E64))+SUM($B$81:E81))*0.18-SUM($A$79:D79),IF(SUM($B$79:D79)&lt;0,0-SUM($B$79:D79),0))</f>
        <v>-42576623.595719993</v>
      </c>
      <c r="F79" s="154">
        <f>IF(((SUM($B$59:F59)+SUM($B$61:F64))+SUM($B$81:F81))&lt;0,((SUM($B$59:F59)+SUM($B$61:F64))+SUM($B$81:F81))*0.18-SUM($A$79:E79),IF(SUM($B$79:E79)&lt;0,0-SUM($B$79:E79),0))</f>
        <v>-24256656.404280007</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ввод'!I24*(-1000000)</f>
        <v>-9168000</v>
      </c>
      <c r="C81" s="154">
        <f>'6.2. Паспорт фин осв ввод'!M24*(-1000000)</f>
        <v>-19832000</v>
      </c>
      <c r="D81" s="154">
        <f>'6.2. Паспорт фин осв ввод'!Q24*(-1000000)</f>
        <v>-96000000</v>
      </c>
      <c r="E81" s="154">
        <f>'6.2. Паспорт фин осв ввод'!U24*(-1000000)</f>
        <v>-140536797.75399998</v>
      </c>
      <c r="F81" s="154">
        <f>'6.2. Паспорт фин осв ввод'!Y24*(-1000000)</f>
        <v>-134759202.24599999</v>
      </c>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-400296000</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-10818240</v>
      </c>
      <c r="C83" s="157">
        <f t="shared" ref="C83:V83" si="106">SUM(C75:C82)</f>
        <v>-23401760</v>
      </c>
      <c r="D83" s="157">
        <f>SUM(D75:D82)</f>
        <v>-96000000</v>
      </c>
      <c r="E83" s="157">
        <f>SUM(E75:E82)</f>
        <v>-183113421.34971997</v>
      </c>
      <c r="F83" s="157">
        <f t="shared" si="106"/>
        <v>-159015858.65028</v>
      </c>
      <c r="G83" s="157">
        <f>SUM(G75:G82)</f>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-10818240</v>
      </c>
      <c r="C84" s="157">
        <f>SUM($B$83:C83)</f>
        <v>-34220000</v>
      </c>
      <c r="D84" s="157">
        <f>SUM($B$83:D83)</f>
        <v>-130220000</v>
      </c>
      <c r="E84" s="157">
        <f>SUM($B$83:E83)</f>
        <v>-313333421.34972</v>
      </c>
      <c r="F84" s="157">
        <f>SUM($B$83:F83)</f>
        <v>-472349280</v>
      </c>
      <c r="G84" s="157">
        <f>SUM($B$83:G83)</f>
        <v>-472349280</v>
      </c>
      <c r="H84" s="157">
        <f>SUM($B$83:H83)</f>
        <v>-472349280</v>
      </c>
      <c r="I84" s="157">
        <f>SUM($B$83:I83)</f>
        <v>-472349280</v>
      </c>
      <c r="J84" s="157">
        <f>SUM($B$83:J83)</f>
        <v>-472349280</v>
      </c>
      <c r="K84" s="157">
        <f>SUM($B$83:K83)</f>
        <v>-472349280</v>
      </c>
      <c r="L84" s="157">
        <f>SUM($B$83:L83)</f>
        <v>-472349280</v>
      </c>
      <c r="M84" s="157">
        <f>SUM($B$83:M83)</f>
        <v>-472349280</v>
      </c>
      <c r="N84" s="157">
        <f>SUM($B$83:N83)</f>
        <v>-472349280</v>
      </c>
      <c r="O84" s="157">
        <f>SUM($B$83:O83)</f>
        <v>-472349280</v>
      </c>
      <c r="P84" s="157">
        <f>SUM($B$83:P83)</f>
        <v>-472349280</v>
      </c>
      <c r="Q84" s="157">
        <f>SUM($B$83:Q83)</f>
        <v>-472349280</v>
      </c>
      <c r="R84" s="157">
        <f>SUM($B$83:R83)</f>
        <v>-472349280</v>
      </c>
      <c r="S84" s="157">
        <f>SUM($B$83:S83)</f>
        <v>-472349280</v>
      </c>
      <c r="T84" s="157">
        <f>SUM($B$83:T83)</f>
        <v>-472349280</v>
      </c>
      <c r="U84" s="157">
        <f>SUM($B$83:U83)</f>
        <v>-472349280</v>
      </c>
      <c r="V84" s="157">
        <f>SUM($B$83:V83)</f>
        <v>-472349280</v>
      </c>
      <c r="W84" s="157">
        <f>SUM($B$83:W83)</f>
        <v>-472349280</v>
      </c>
      <c r="X84" s="157">
        <f>SUM($B$83:X83)</f>
        <v>-472349280</v>
      </c>
      <c r="Y84" s="157">
        <f>SUM($B$83:Y83)</f>
        <v>-472349280</v>
      </c>
      <c r="Z84" s="157">
        <f>SUM($B$83:Z83)</f>
        <v>-472349280</v>
      </c>
      <c r="AA84" s="157">
        <f>SUM($B$83:AA83)</f>
        <v>-472349280</v>
      </c>
      <c r="AB84" s="157">
        <f>SUM($B$83:AB83)</f>
        <v>-472349280</v>
      </c>
      <c r="AC84" s="157">
        <f>SUM($B$83:AC83)</f>
        <v>-472349280</v>
      </c>
      <c r="AD84" s="157">
        <f>SUM($B$83:AD83)</f>
        <v>-472349280</v>
      </c>
      <c r="AE84" s="157">
        <f>SUM($B$83:AE83)</f>
        <v>-472349280</v>
      </c>
      <c r="AF84" s="157">
        <f>SUM($B$83:AF83)</f>
        <v>-472349280</v>
      </c>
      <c r="AG84" s="157">
        <f>SUM($B$83:AG83)</f>
        <v>-472349280</v>
      </c>
      <c r="AH84" s="157">
        <f>SUM($B$83:AH83)</f>
        <v>-472349280</v>
      </c>
      <c r="AI84" s="157">
        <f>SUM($B$83:AI83)</f>
        <v>-472349280</v>
      </c>
      <c r="AJ84" s="157">
        <f>SUM($B$83:AJ83)</f>
        <v>-472349280</v>
      </c>
      <c r="AK84" s="157">
        <f>SUM($B$83:AK83)</f>
        <v>-472349280</v>
      </c>
      <c r="AL84" s="157">
        <f>SUM($B$83:AL83)</f>
        <v>-472349280</v>
      </c>
      <c r="AM84" s="157">
        <f>SUM($B$83:AM83)</f>
        <v>-472349280</v>
      </c>
      <c r="AN84" s="157">
        <f>SUM($B$83:AN83)</f>
        <v>-472349280</v>
      </c>
      <c r="AO84" s="157">
        <f>SUM($B$83:AO83)</f>
        <v>-472349280</v>
      </c>
      <c r="AP84" s="157">
        <f>SUM($B$83:AP83)</f>
        <v>-472349280</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-9875656.8008411471</v>
      </c>
      <c r="C86" s="157">
        <f>C83*C85</f>
        <v>-17802321.996280689</v>
      </c>
      <c r="D86" s="157">
        <f t="shared" ref="D86:AO86" si="109">D83*D85</f>
        <v>-60858061.945018463</v>
      </c>
      <c r="E86" s="157">
        <f t="shared" si="109"/>
        <v>-96735485.585638225</v>
      </c>
      <c r="F86" s="157">
        <f t="shared" si="109"/>
        <v>-70004318.402626157</v>
      </c>
      <c r="G86" s="157">
        <f>G83*G85</f>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-9875656.8008411471</v>
      </c>
      <c r="C87" s="157">
        <f>SUM($B$86:C86)</f>
        <v>-27677978.797121838</v>
      </c>
      <c r="D87" s="157">
        <f>SUM($B$86:D86)</f>
        <v>-88536040.742140293</v>
      </c>
      <c r="E87" s="157">
        <f>SUM($B$86:E86)</f>
        <v>-185271526.32777852</v>
      </c>
      <c r="F87" s="157">
        <f>SUM($B$86:F86)</f>
        <v>-255275844.73040468</v>
      </c>
      <c r="G87" s="157">
        <f>SUM($B$86:G86)</f>
        <v>-255275844.73040468</v>
      </c>
      <c r="H87" s="157">
        <f>SUM($B$86:H86)</f>
        <v>-255275844.73040468</v>
      </c>
      <c r="I87" s="157">
        <f>SUM($B$86:I86)</f>
        <v>-255275844.73040468</v>
      </c>
      <c r="J87" s="157">
        <f>SUM($B$86:J86)</f>
        <v>-255275844.73040468</v>
      </c>
      <c r="K87" s="157">
        <f>SUM($B$86:K86)</f>
        <v>-255275844.73040468</v>
      </c>
      <c r="L87" s="157">
        <f>SUM($B$86:L86)</f>
        <v>-255275844.73040468</v>
      </c>
      <c r="M87" s="157">
        <f>SUM($B$86:M86)</f>
        <v>-255275844.73040468</v>
      </c>
      <c r="N87" s="157">
        <f>SUM($B$86:N86)</f>
        <v>-255275844.73040468</v>
      </c>
      <c r="O87" s="157">
        <f>SUM($B$86:O86)</f>
        <v>-255275844.73040468</v>
      </c>
      <c r="P87" s="157">
        <f>SUM($B$86:P86)</f>
        <v>-255275844.73040468</v>
      </c>
      <c r="Q87" s="157">
        <f>SUM($B$86:Q86)</f>
        <v>-255275844.73040468</v>
      </c>
      <c r="R87" s="157">
        <f>SUM($B$86:R86)</f>
        <v>-255275844.73040468</v>
      </c>
      <c r="S87" s="157">
        <f>SUM($B$86:S86)</f>
        <v>-255275844.73040468</v>
      </c>
      <c r="T87" s="157">
        <f>SUM($B$86:T86)</f>
        <v>-255275844.73040468</v>
      </c>
      <c r="U87" s="157">
        <f>SUM($B$86:U86)</f>
        <v>-255275844.73040468</v>
      </c>
      <c r="V87" s="157">
        <f>SUM($B$86:V86)</f>
        <v>-255275844.73040468</v>
      </c>
      <c r="W87" s="157">
        <f>SUM($B$86:W86)</f>
        <v>-255275844.73040468</v>
      </c>
      <c r="X87" s="157">
        <f>SUM($B$86:X86)</f>
        <v>-255275844.73040468</v>
      </c>
      <c r="Y87" s="157">
        <f>SUM($B$86:Y86)</f>
        <v>-255275844.73040468</v>
      </c>
      <c r="Z87" s="157">
        <f>SUM($B$86:Z86)</f>
        <v>-255275844.73040468</v>
      </c>
      <c r="AA87" s="157">
        <f>SUM($B$86:AA86)</f>
        <v>-255275844.73040468</v>
      </c>
      <c r="AB87" s="157">
        <f>SUM($B$86:AB86)</f>
        <v>-255275844.73040468</v>
      </c>
      <c r="AC87" s="157">
        <f>SUM($B$86:AC86)</f>
        <v>-255275844.73040468</v>
      </c>
      <c r="AD87" s="157">
        <f>SUM($B$86:AD86)</f>
        <v>-255275844.73040468</v>
      </c>
      <c r="AE87" s="157">
        <f>SUM($B$86:AE86)</f>
        <v>-255275844.73040468</v>
      </c>
      <c r="AF87" s="157">
        <f>SUM($B$86:AF86)</f>
        <v>-255275844.73040468</v>
      </c>
      <c r="AG87" s="157">
        <f>SUM($B$86:AG86)</f>
        <v>-255275844.73040468</v>
      </c>
      <c r="AH87" s="157">
        <f>SUM($B$86:AH86)</f>
        <v>-255275844.73040468</v>
      </c>
      <c r="AI87" s="157">
        <f>SUM($B$86:AI86)</f>
        <v>-255275844.73040468</v>
      </c>
      <c r="AJ87" s="157">
        <f>SUM($B$86:AJ86)</f>
        <v>-255275844.73040468</v>
      </c>
      <c r="AK87" s="157">
        <f>SUM($B$86:AK86)</f>
        <v>-255275844.73040468</v>
      </c>
      <c r="AL87" s="157">
        <f>SUM($B$86:AL86)</f>
        <v>-255275844.73040468</v>
      </c>
      <c r="AM87" s="157">
        <f>SUM($B$86:AM86)</f>
        <v>-255275844.73040468</v>
      </c>
      <c r="AN87" s="157">
        <f>SUM($B$86:AN86)</f>
        <v>-255275844.73040468</v>
      </c>
      <c r="AO87" s="157">
        <f>SUM($B$86:AO86)</f>
        <v>-255275844.73040468</v>
      </c>
      <c r="AP87" s="157">
        <f>SUM($B$86:AP86)</f>
        <v>-255275844.73040468</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60" t="s">
        <v>569</v>
      </c>
      <c r="B97" s="360"/>
      <c r="C97" s="360"/>
      <c r="D97" s="360"/>
      <c r="E97" s="360"/>
      <c r="F97" s="360"/>
      <c r="G97" s="360"/>
      <c r="H97" s="360"/>
      <c r="I97" s="360"/>
      <c r="J97" s="360"/>
      <c r="K97" s="360"/>
      <c r="L97" s="360"/>
    </row>
    <row r="98" spans="1:54" ht="16.5" thickBot="1" x14ac:dyDescent="0.25">
      <c r="C98" s="208"/>
    </row>
    <row r="99" spans="1:54" s="212" customFormat="1" ht="16.5" thickTop="1" x14ac:dyDescent="0.2">
      <c r="A99" s="209" t="s">
        <v>570</v>
      </c>
      <c r="B99" s="210">
        <f>B81*B85</f>
        <v>-8369200.6786789382</v>
      </c>
      <c r="C99" s="210">
        <f>C81*C85</f>
        <v>-15086713.556170074</v>
      </c>
      <c r="D99" s="210">
        <f t="shared" ref="D99:AP99" si="113">D81*D85</f>
        <v>-60858061.945018463</v>
      </c>
      <c r="E99" s="210">
        <f t="shared" si="113"/>
        <v>-74243030.757530048</v>
      </c>
      <c r="F99" s="210">
        <f t="shared" si="113"/>
        <v>-59325693.561547592</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-217882700.49894512</v>
      </c>
    </row>
    <row r="100" spans="1:54" x14ac:dyDescent="0.2">
      <c r="A100" s="213">
        <f>AQ99</f>
        <v>-217882700.49894512</v>
      </c>
    </row>
    <row r="101" spans="1:54" x14ac:dyDescent="0.2">
      <c r="A101" s="213">
        <f>AP87</f>
        <v>-255275844.73040468</v>
      </c>
    </row>
    <row r="102" spans="1:54" x14ac:dyDescent="0.2">
      <c r="A102" s="176" t="s">
        <v>571</v>
      </c>
      <c r="B102" s="214">
        <f>(A101+-A100)/-A100</f>
        <v>-0.17162052859557153</v>
      </c>
    </row>
    <row r="104" spans="1:54" ht="12.75"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x14ac:dyDescent="0.2">
      <c r="A105" s="215">
        <f>G30/1000/1000</f>
        <v>-255.27584473040469</v>
      </c>
      <c r="B105" s="216">
        <f>L88</f>
        <v>0</v>
      </c>
      <c r="C105" s="217" t="str">
        <f>G28</f>
        <v>не окупается</v>
      </c>
      <c r="D105" s="217"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x14ac:dyDescent="0.2">
      <c r="A108" s="221" t="s">
        <v>603</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x14ac:dyDescent="0.2">
      <c r="A109" s="221" t="s">
        <v>577</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x14ac:dyDescent="0.2">
      <c r="A110" s="221" t="s">
        <v>578</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x14ac:dyDescent="0.2">
      <c r="A111" s="221" t="s">
        <v>579</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x14ac:dyDescent="0.2">
      <c r="A112" s="221" t="s">
        <v>580</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x14ac:dyDescent="0.2">
      <c r="A113" s="223" t="s">
        <v>581</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x14ac:dyDescent="0.2">
      <c r="A116" s="219"/>
      <c r="B116" s="361" t="s">
        <v>582</v>
      </c>
      <c r="C116" s="362"/>
      <c r="D116" s="361" t="s">
        <v>583</v>
      </c>
      <c r="E116" s="362"/>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x14ac:dyDescent="0.2">
      <c r="A117" s="221" t="s">
        <v>584</v>
      </c>
      <c r="B117" s="219"/>
      <c r="C117" s="219" t="s">
        <v>585</v>
      </c>
      <c r="D117" s="219">
        <v>16</v>
      </c>
      <c r="E117" s="219" t="s">
        <v>585</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x14ac:dyDescent="0.2">
      <c r="A118" s="221" t="s">
        <v>584</v>
      </c>
      <c r="B118" s="219">
        <f>$B$110*B117</f>
        <v>0</v>
      </c>
      <c r="C118" s="219" t="s">
        <v>126</v>
      </c>
      <c r="D118" s="219">
        <f>$B$110*D117</f>
        <v>14.88</v>
      </c>
      <c r="E118" s="219" t="s">
        <v>126</v>
      </c>
      <c r="F118" s="221" t="s">
        <v>586</v>
      </c>
      <c r="G118" s="219">
        <v>0</v>
      </c>
      <c r="H118" s="219" t="s">
        <v>585</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x14ac:dyDescent="0.2">
      <c r="A119" s="219"/>
      <c r="B119" s="219"/>
      <c r="C119" s="219"/>
      <c r="D119" s="219"/>
      <c r="E119" s="219"/>
      <c r="F119" s="221" t="s">
        <v>587</v>
      </c>
      <c r="G119" s="225">
        <v>0</v>
      </c>
      <c r="H119" s="219" t="s">
        <v>585</v>
      </c>
      <c r="I119" s="219">
        <v>0</v>
      </c>
      <c r="J119" s="219" t="s">
        <v>126</v>
      </c>
      <c r="K119" s="259"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x14ac:dyDescent="0.2">
      <c r="A120" s="226"/>
      <c r="B120" s="227"/>
      <c r="C120" s="227"/>
      <c r="D120" s="227"/>
      <c r="E120" s="227"/>
      <c r="F120" s="228" t="s">
        <v>588</v>
      </c>
      <c r="G120" s="219">
        <f>G118</f>
        <v>0</v>
      </c>
      <c r="H120" s="219" t="s">
        <v>585</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x14ac:dyDescent="0.2">
      <c r="A122" s="226" t="s">
        <v>589</v>
      </c>
      <c r="B122" s="229" t="str">
        <f>'6.2. Паспорт фин осв ввод'!D24</f>
        <v>нд</v>
      </c>
      <c r="C122" s="173"/>
      <c r="D122" s="350" t="s">
        <v>283</v>
      </c>
      <c r="E122" s="181" t="s">
        <v>590</v>
      </c>
      <c r="F122" s="172">
        <v>35</v>
      </c>
      <c r="G122" s="351"/>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x14ac:dyDescent="0.2">
      <c r="A123" s="226" t="s">
        <v>283</v>
      </c>
      <c r="B123" s="230">
        <v>30</v>
      </c>
      <c r="C123" s="173"/>
      <c r="D123" s="350"/>
      <c r="E123" s="181" t="s">
        <v>591</v>
      </c>
      <c r="F123" s="172">
        <v>30</v>
      </c>
      <c r="G123" s="351"/>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x14ac:dyDescent="0.2">
      <c r="A124" s="226" t="s">
        <v>592</v>
      </c>
      <c r="B124" s="230" t="s">
        <v>434</v>
      </c>
      <c r="C124" s="231" t="s">
        <v>593</v>
      </c>
      <c r="D124" s="350"/>
      <c r="E124" s="181" t="s">
        <v>594</v>
      </c>
      <c r="F124" s="172">
        <v>30</v>
      </c>
      <c r="G124" s="351"/>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x14ac:dyDescent="0.2">
      <c r="A125" s="232"/>
      <c r="B125" s="233"/>
      <c r="C125" s="231"/>
      <c r="D125" s="350"/>
      <c r="E125" s="181" t="s">
        <v>595</v>
      </c>
      <c r="F125" s="172">
        <v>30</v>
      </c>
      <c r="G125" s="351"/>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x14ac:dyDescent="0.2">
      <c r="A126" s="226" t="s">
        <v>596</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x14ac:dyDescent="0.2">
      <c r="A127" s="226" t="s">
        <v>597</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x14ac:dyDescent="0.2">
      <c r="A128" s="218"/>
      <c r="B128" s="236">
        <f>SUM(C128:F128)</f>
        <v>0</v>
      </c>
      <c r="C128" s="236">
        <v>0</v>
      </c>
      <c r="D128" s="236">
        <v>0</v>
      </c>
      <c r="E128" s="236" t="str">
        <f>'6.2. Паспорт фин осв ввод'!K24</f>
        <v>нд</v>
      </c>
      <c r="F128" s="236" t="str">
        <f>'6.2. Паспорт фин осв ввод'!O24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x14ac:dyDescent="0.2">
      <c r="A129" s="226" t="s">
        <v>598</v>
      </c>
      <c r="B129" s="302">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x14ac:dyDescent="0.2">
      <c r="A131" s="221" t="s">
        <v>602</v>
      </c>
      <c r="B131" s="272">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x14ac:dyDescent="0.2">
      <c r="A133" s="218"/>
      <c r="B133" s="173"/>
      <c r="C133" s="173" t="s">
        <v>612</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x14ac:dyDescent="0.2">
      <c r="A134" s="226"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x14ac:dyDescent="0.2">
      <c r="A136" s="226" t="s">
        <v>600</v>
      </c>
      <c r="B136" s="227"/>
      <c r="C136" s="239"/>
      <c r="D136" s="239">
        <v>0</v>
      </c>
      <c r="E136" s="239">
        <v>0</v>
      </c>
      <c r="F136" s="239">
        <v>0</v>
      </c>
      <c r="G136" s="239">
        <v>0</v>
      </c>
      <c r="H136" s="239">
        <v>0</v>
      </c>
      <c r="I136" s="239">
        <v>0</v>
      </c>
      <c r="J136" s="239">
        <v>0</v>
      </c>
      <c r="K136" s="239">
        <v>4.8000000000000001E-2</v>
      </c>
      <c r="L136" s="239">
        <v>4.5999999999999999E-2</v>
      </c>
      <c r="M136" s="239">
        <v>4.5999999999999999E-2</v>
      </c>
      <c r="N136" s="239">
        <v>4.5999999999999999E-2</v>
      </c>
      <c r="O136" s="239">
        <v>4.5999999999999999E-2</v>
      </c>
      <c r="P136" s="239">
        <v>4.5999999999999999E-2</v>
      </c>
      <c r="Q136" s="239">
        <v>4.5999999999999999E-2</v>
      </c>
      <c r="R136" s="239">
        <v>4.5999999999999999E-2</v>
      </c>
      <c r="S136" s="239">
        <v>4.5999999999999999E-2</v>
      </c>
      <c r="T136" s="239">
        <v>4.5999999999999999E-2</v>
      </c>
      <c r="U136" s="239">
        <v>4.5999999999999999E-2</v>
      </c>
      <c r="V136" s="239">
        <v>4.5999999999999999E-2</v>
      </c>
      <c r="W136" s="239">
        <v>4.5999999999999999E-2</v>
      </c>
      <c r="X136" s="239">
        <v>4.5999999999999999E-2</v>
      </c>
      <c r="Y136" s="239">
        <v>4.5999999999999999E-2</v>
      </c>
      <c r="Z136" s="239">
        <v>4.5999999999999999E-2</v>
      </c>
      <c r="AA136" s="239">
        <v>4.5999999999999999E-2</v>
      </c>
      <c r="AB136" s="239">
        <v>4.5999999999999999E-2</v>
      </c>
      <c r="AC136" s="239">
        <v>4.5999999999999999E-2</v>
      </c>
      <c r="AD136" s="239">
        <v>4.5999999999999999E-2</v>
      </c>
      <c r="AE136" s="239">
        <v>4.5999999999999999E-2</v>
      </c>
      <c r="AF136" s="239">
        <v>4.5999999999999999E-2</v>
      </c>
      <c r="AG136" s="239">
        <v>4.5999999999999999E-2</v>
      </c>
      <c r="AH136" s="239">
        <v>4.5999999999999999E-2</v>
      </c>
      <c r="AI136" s="239">
        <v>4.5999999999999999E-2</v>
      </c>
      <c r="AJ136" s="239">
        <v>4.5999999999999999E-2</v>
      </c>
      <c r="AK136" s="239">
        <v>4.5999999999999999E-2</v>
      </c>
      <c r="AL136" s="239">
        <v>4.5999999999999999E-2</v>
      </c>
      <c r="AM136" s="239">
        <v>4.5999999999999999E-2</v>
      </c>
      <c r="AN136" s="239">
        <v>4.5999999999999999E-2</v>
      </c>
      <c r="AO136" s="239">
        <v>4.5999999999999999E-2</v>
      </c>
      <c r="AP136" s="239">
        <v>4.5999999999999999E-2</v>
      </c>
      <c r="AQ136" s="239">
        <v>4.5999999999999999E-2</v>
      </c>
      <c r="AR136" s="239">
        <v>4.5999999999999999E-2</v>
      </c>
      <c r="AS136" s="239">
        <v>4.5999999999999999E-2</v>
      </c>
      <c r="AT136" s="239">
        <v>4.5999999999999999E-2</v>
      </c>
      <c r="AU136" s="239">
        <v>4.5999999999999999E-2</v>
      </c>
      <c r="AV136" s="239">
        <v>4.5999999999999999E-2</v>
      </c>
      <c r="AW136" s="239">
        <v>4.5999999999999999E-2</v>
      </c>
      <c r="AX136" s="239">
        <v>4.5999999999999999E-2</v>
      </c>
      <c r="AY136" s="239">
        <v>4.5999999999999999E-2</v>
      </c>
    </row>
    <row r="137" spans="1:51" ht="15" x14ac:dyDescent="0.2">
      <c r="A137" s="226" t="s">
        <v>601</v>
      </c>
      <c r="B137" s="240"/>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 t="shared" si="161"/>
        <v>4.8000000000000043E-2</v>
      </c>
      <c r="L137" s="201">
        <f t="shared" si="161"/>
        <v>9.6208000000000071E-2</v>
      </c>
      <c r="M137" s="201">
        <f t="shared" si="161"/>
        <v>0.14663356800000016</v>
      </c>
      <c r="N137" s="201">
        <f t="shared" si="161"/>
        <v>0.19937871212800018</v>
      </c>
      <c r="O137" s="201">
        <f t="shared" si="161"/>
        <v>0.25455013288588835</v>
      </c>
      <c r="P137" s="201">
        <f t="shared" si="161"/>
        <v>0.31225943899863928</v>
      </c>
      <c r="Q137" s="201">
        <f t="shared" si="161"/>
        <v>0.37262337319257677</v>
      </c>
      <c r="R137" s="201">
        <f t="shared" si="161"/>
        <v>0.43576404835943539</v>
      </c>
      <c r="S137" s="201">
        <f t="shared" si="161"/>
        <v>0.50180919458396955</v>
      </c>
      <c r="T137" s="201">
        <f t="shared" si="161"/>
        <v>0.57089241753483222</v>
      </c>
      <c r="U137" s="201">
        <f t="shared" si="161"/>
        <v>0.64315346874143464</v>
      </c>
      <c r="V137" s="201">
        <f t="shared" si="161"/>
        <v>0.71873852830354079</v>
      </c>
      <c r="W137" s="201">
        <f t="shared" si="161"/>
        <v>0.79780050060550378</v>
      </c>
      <c r="X137" s="201">
        <f t="shared" si="161"/>
        <v>0.88049932363335692</v>
      </c>
      <c r="Y137" s="201">
        <f t="shared" si="161"/>
        <v>0.96700229252049152</v>
      </c>
      <c r="Z137" s="201">
        <f t="shared" si="161"/>
        <v>1.0574843979764341</v>
      </c>
      <c r="AA137" s="201">
        <f t="shared" si="161"/>
        <v>1.1521286802833504</v>
      </c>
      <c r="AB137" s="201">
        <f t="shared" si="161"/>
        <v>1.2511265995763847</v>
      </c>
      <c r="AC137" s="201">
        <f t="shared" si="161"/>
        <v>1.3546784231568987</v>
      </c>
      <c r="AD137" s="201">
        <f t="shared" si="161"/>
        <v>1.4629936306221163</v>
      </c>
      <c r="AE137" s="201">
        <f t="shared" si="161"/>
        <v>1.5762913376307339</v>
      </c>
      <c r="AF137" s="201">
        <f t="shared" si="161"/>
        <v>1.6948007391617477</v>
      </c>
      <c r="AG137" s="201">
        <f t="shared" si="161"/>
        <v>1.8187615731631883</v>
      </c>
      <c r="AH137" s="201">
        <f t="shared" si="161"/>
        <v>1.9484246055286949</v>
      </c>
      <c r="AI137" s="201">
        <f t="shared" si="161"/>
        <v>2.084052137383015</v>
      </c>
      <c r="AJ137" s="201">
        <f t="shared" si="161"/>
        <v>2.2259185357026339</v>
      </c>
      <c r="AK137" s="201">
        <f t="shared" si="161"/>
        <v>2.374310788344955</v>
      </c>
      <c r="AL137" s="201">
        <f t="shared" si="161"/>
        <v>2.5295290846088232</v>
      </c>
      <c r="AM137" s="201">
        <f t="shared" si="161"/>
        <v>2.6918874225008294</v>
      </c>
      <c r="AN137" s="201">
        <f t="shared" si="161"/>
        <v>2.8617142439358676</v>
      </c>
      <c r="AO137" s="201">
        <f t="shared" si="161"/>
        <v>3.0393530991569175</v>
      </c>
      <c r="AP137" s="201">
        <f t="shared" si="161"/>
        <v>3.2251633417181358</v>
      </c>
      <c r="AQ137" s="201">
        <f t="shared" si="161"/>
        <v>3.4195208554371703</v>
      </c>
      <c r="AR137" s="201">
        <f t="shared" si="161"/>
        <v>3.62281881478728</v>
      </c>
      <c r="AS137" s="201">
        <f t="shared" si="161"/>
        <v>3.8354684802674948</v>
      </c>
      <c r="AT137" s="201">
        <f t="shared" si="161"/>
        <v>4.0579000303598001</v>
      </c>
      <c r="AU137" s="201">
        <f t="shared" si="161"/>
        <v>4.2905634317563512</v>
      </c>
      <c r="AV137" s="201">
        <f t="shared" si="161"/>
        <v>4.5339293496171438</v>
      </c>
      <c r="AW137" s="201">
        <f>(1+AV137)*(1+AW136)-1</f>
        <v>4.7884900996995325</v>
      </c>
      <c r="AX137" s="201">
        <f t="shared" si="161"/>
        <v>5.0547606442857109</v>
      </c>
      <c r="AY137" s="201">
        <f t="shared" si="161"/>
        <v>5.3332796339228539</v>
      </c>
    </row>
    <row r="138" spans="1:5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x14ac:dyDescent="0.2">
      <c r="A143" s="218"/>
      <c r="B143" s="173"/>
      <c r="C143" s="173"/>
      <c r="D143" s="173"/>
      <c r="E143" s="173"/>
      <c r="F143" s="173"/>
      <c r="G143" s="173"/>
      <c r="H143" s="269">
        <v>114.63142733059361</v>
      </c>
      <c r="I143" s="269">
        <v>106.96887482404291</v>
      </c>
      <c r="J143" s="270">
        <v>105.2726091890103</v>
      </c>
      <c r="K143" s="270">
        <v>104.76198431821334</v>
      </c>
      <c r="L143" s="271">
        <v>104.57995653006968</v>
      </c>
      <c r="M143" s="271">
        <v>104.57995653006968</v>
      </c>
      <c r="N143" s="271">
        <v>104.57995653006968</v>
      </c>
      <c r="O143" s="271">
        <v>104.57995653006968</v>
      </c>
      <c r="P143" s="271">
        <v>104.57995653006968</v>
      </c>
      <c r="Q143" s="271">
        <v>104.57995653006968</v>
      </c>
      <c r="R143" s="271">
        <v>104.57995653006968</v>
      </c>
      <c r="S143" s="271">
        <v>104.57995653006968</v>
      </c>
      <c r="T143" s="271">
        <v>104.57995653006968</v>
      </c>
      <c r="U143" s="271">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9" priority="1" operator="notEqual">
      <formula>0</formula>
    </cfRule>
    <cfRule type="cellIs" dxfId="18"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9" zoomScale="80" zoomScaleNormal="100" zoomScaleSheetLayoutView="80" workbookViewId="0">
      <selection activeCell="F32" sqref="F3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6" t="str">
        <f>'1. паспорт местоположение'!A5:C5</f>
        <v>Год раскрытия информации: 2024 год</v>
      </c>
      <c r="B5" s="306"/>
      <c r="C5" s="306"/>
      <c r="D5" s="306"/>
      <c r="E5" s="306"/>
      <c r="F5" s="306"/>
      <c r="G5" s="306"/>
      <c r="H5" s="306"/>
      <c r="I5" s="306"/>
      <c r="J5" s="306"/>
      <c r="K5" s="306"/>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4" t="s">
        <v>7</v>
      </c>
      <c r="B7" s="314"/>
      <c r="C7" s="314"/>
      <c r="D7" s="314"/>
      <c r="E7" s="314"/>
      <c r="F7" s="314"/>
      <c r="G7" s="314"/>
      <c r="H7" s="314"/>
      <c r="I7" s="314"/>
      <c r="J7" s="314"/>
      <c r="K7" s="314"/>
    </row>
    <row r="8" spans="1:43" ht="18.75" x14ac:dyDescent="0.25">
      <c r="A8" s="314"/>
      <c r="B8" s="314"/>
      <c r="C8" s="314"/>
      <c r="D8" s="314"/>
      <c r="E8" s="314"/>
      <c r="F8" s="314"/>
      <c r="G8" s="314"/>
      <c r="H8" s="314"/>
      <c r="I8" s="314"/>
      <c r="J8" s="314"/>
      <c r="K8" s="314"/>
    </row>
    <row r="9" spans="1:43" x14ac:dyDescent="0.25">
      <c r="A9" s="312" t="str">
        <f>'1. паспорт местоположение'!A9:C9</f>
        <v xml:space="preserve">Акционерное общество "Западная энергетическая компания" </v>
      </c>
      <c r="B9" s="312"/>
      <c r="C9" s="312"/>
      <c r="D9" s="312"/>
      <c r="E9" s="312"/>
      <c r="F9" s="312"/>
      <c r="G9" s="312"/>
      <c r="H9" s="312"/>
      <c r="I9" s="312"/>
      <c r="J9" s="312"/>
      <c r="K9" s="312"/>
    </row>
    <row r="10" spans="1:43" x14ac:dyDescent="0.25">
      <c r="A10" s="318" t="s">
        <v>6</v>
      </c>
      <c r="B10" s="318"/>
      <c r="C10" s="318"/>
      <c r="D10" s="318"/>
      <c r="E10" s="318"/>
      <c r="F10" s="318"/>
      <c r="G10" s="318"/>
      <c r="H10" s="318"/>
      <c r="I10" s="318"/>
      <c r="J10" s="318"/>
      <c r="K10" s="318"/>
    </row>
    <row r="11" spans="1:43" ht="18.75" x14ac:dyDescent="0.25">
      <c r="A11" s="314"/>
      <c r="B11" s="314"/>
      <c r="C11" s="314"/>
      <c r="D11" s="314"/>
      <c r="E11" s="314"/>
      <c r="F11" s="314"/>
      <c r="G11" s="314"/>
      <c r="H11" s="314"/>
      <c r="I11" s="314"/>
      <c r="J11" s="314"/>
      <c r="K11" s="314"/>
    </row>
    <row r="12" spans="1:43" x14ac:dyDescent="0.25">
      <c r="A12" s="312" t="str">
        <f>'1. паспорт местоположение'!A12:C12</f>
        <v>О 24-03</v>
      </c>
      <c r="B12" s="312"/>
      <c r="C12" s="312"/>
      <c r="D12" s="312"/>
      <c r="E12" s="312"/>
      <c r="F12" s="312"/>
      <c r="G12" s="312"/>
      <c r="H12" s="312"/>
      <c r="I12" s="312"/>
      <c r="J12" s="312"/>
      <c r="K12" s="312"/>
    </row>
    <row r="13" spans="1:43" x14ac:dyDescent="0.25">
      <c r="A13" s="318" t="s">
        <v>5</v>
      </c>
      <c r="B13" s="318"/>
      <c r="C13" s="318"/>
      <c r="D13" s="318"/>
      <c r="E13" s="318"/>
      <c r="F13" s="318"/>
      <c r="G13" s="318"/>
      <c r="H13" s="318"/>
      <c r="I13" s="318"/>
      <c r="J13" s="318"/>
      <c r="K13" s="318"/>
    </row>
    <row r="14" spans="1:43" ht="18.75" x14ac:dyDescent="0.25">
      <c r="A14" s="319"/>
      <c r="B14" s="319"/>
      <c r="C14" s="319"/>
      <c r="D14" s="319"/>
      <c r="E14" s="319"/>
      <c r="F14" s="319"/>
      <c r="G14" s="319"/>
      <c r="H14" s="319"/>
      <c r="I14" s="319"/>
      <c r="J14" s="319"/>
      <c r="K14" s="319"/>
    </row>
    <row r="15" spans="1:43" x14ac:dyDescent="0.25">
      <c r="A15" s="312"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2"/>
      <c r="C15" s="312"/>
      <c r="D15" s="312"/>
      <c r="E15" s="312"/>
      <c r="F15" s="312"/>
      <c r="G15" s="312"/>
      <c r="H15" s="312"/>
      <c r="I15" s="312"/>
      <c r="J15" s="312"/>
      <c r="K15" s="312"/>
    </row>
    <row r="16" spans="1:43" x14ac:dyDescent="0.25">
      <c r="A16" s="307" t="s">
        <v>4</v>
      </c>
      <c r="B16" s="307"/>
      <c r="C16" s="307"/>
      <c r="D16" s="307"/>
      <c r="E16" s="307"/>
      <c r="F16" s="307"/>
      <c r="G16" s="307"/>
      <c r="H16" s="307"/>
      <c r="I16" s="307"/>
      <c r="J16" s="307"/>
      <c r="K16" s="307"/>
    </row>
    <row r="17" spans="1:11" ht="15.75" customHeight="1" x14ac:dyDescent="0.25"/>
    <row r="18" spans="1:11" x14ac:dyDescent="0.25">
      <c r="K18" s="24"/>
    </row>
    <row r="19" spans="1:11" ht="15.75" customHeight="1" x14ac:dyDescent="0.25">
      <c r="A19" s="374" t="s">
        <v>389</v>
      </c>
      <c r="B19" s="374"/>
      <c r="C19" s="374"/>
      <c r="D19" s="374"/>
      <c r="E19" s="374"/>
      <c r="F19" s="374"/>
      <c r="G19" s="374"/>
      <c r="H19" s="374"/>
      <c r="I19" s="374"/>
      <c r="J19" s="374"/>
      <c r="K19" s="374"/>
    </row>
    <row r="20" spans="1:11" x14ac:dyDescent="0.25">
      <c r="A20" s="35"/>
      <c r="B20" s="35"/>
    </row>
    <row r="21" spans="1:11" ht="28.5" customHeight="1" x14ac:dyDescent="0.25">
      <c r="A21" s="366" t="s">
        <v>199</v>
      </c>
      <c r="B21" s="366" t="s">
        <v>482</v>
      </c>
      <c r="C21" s="148"/>
      <c r="D21" s="148"/>
      <c r="E21" s="371" t="s">
        <v>349</v>
      </c>
      <c r="F21" s="372"/>
      <c r="G21" s="372"/>
      <c r="H21" s="373"/>
      <c r="I21" s="366" t="s">
        <v>198</v>
      </c>
      <c r="J21" s="367" t="s">
        <v>350</v>
      </c>
      <c r="K21" s="366" t="s">
        <v>197</v>
      </c>
    </row>
    <row r="22" spans="1:11" ht="58.5" customHeight="1" x14ac:dyDescent="0.25">
      <c r="A22" s="366"/>
      <c r="B22" s="366"/>
      <c r="C22" s="370" t="s">
        <v>9</v>
      </c>
      <c r="D22" s="370"/>
      <c r="E22" s="370" t="s">
        <v>2</v>
      </c>
      <c r="F22" s="370"/>
      <c r="G22" s="370" t="s">
        <v>534</v>
      </c>
      <c r="H22" s="370"/>
      <c r="I22" s="366"/>
      <c r="J22" s="368"/>
      <c r="K22" s="366"/>
    </row>
    <row r="23" spans="1:11" ht="31.5" x14ac:dyDescent="0.25">
      <c r="A23" s="366"/>
      <c r="B23" s="366"/>
      <c r="C23" s="129" t="s">
        <v>196</v>
      </c>
      <c r="D23" s="129" t="s">
        <v>195</v>
      </c>
      <c r="E23" s="129" t="s">
        <v>196</v>
      </c>
      <c r="F23" s="129" t="s">
        <v>195</v>
      </c>
      <c r="G23" s="149" t="s">
        <v>196</v>
      </c>
      <c r="H23" s="149" t="s">
        <v>195</v>
      </c>
      <c r="I23" s="366"/>
      <c r="J23" s="369"/>
      <c r="K23" s="366"/>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47268</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47268</v>
      </c>
      <c r="G43" s="150" t="s">
        <v>536</v>
      </c>
      <c r="H43" s="150" t="s">
        <v>536</v>
      </c>
      <c r="I43" s="140"/>
      <c r="J43" s="126"/>
      <c r="K43" s="126"/>
    </row>
    <row r="44" spans="1:11" x14ac:dyDescent="0.25">
      <c r="A44" s="129" t="s">
        <v>515</v>
      </c>
      <c r="B44" s="135" t="s">
        <v>189</v>
      </c>
      <c r="C44" s="139">
        <v>43084</v>
      </c>
      <c r="D44" s="139">
        <v>43266</v>
      </c>
      <c r="E44" s="139">
        <v>45809</v>
      </c>
      <c r="F44" s="139">
        <v>47421</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47462</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47462</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47482</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2024-09-16T14:08:14Z</dcterms:modified>
</cp:coreProperties>
</file>