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D4BF9C17-3949-45CA-AAD7-887A48C3F38C}" xr6:coauthVersionLast="47" xr6:coauthVersionMax="47" xr10:uidLastSave="{00000000-0000-0000-0000-000000000000}"/>
  <bookViews>
    <workbookView xWindow="-120" yWindow="-120" windowWidth="29040" windowHeight="15840" tabRatio="859" firstSheet="4"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P73" i="30" l="1"/>
  <c r="AQ73" i="30"/>
  <c r="M140" i="30"/>
  <c r="C54" i="29"/>
  <c r="C37" i="29"/>
  <c r="L37" i="29" s="1"/>
  <c r="C51" i="7"/>
  <c r="C50" i="7"/>
  <c r="L25" i="29"/>
  <c r="L26" i="29"/>
  <c r="L27" i="29"/>
  <c r="L28" i="29"/>
  <c r="L29" i="29"/>
  <c r="L30" i="29"/>
  <c r="L31" i="29"/>
  <c r="L32" i="29"/>
  <c r="L33" i="29"/>
  <c r="L34" i="29"/>
  <c r="L35" i="29"/>
  <c r="L36" i="29"/>
  <c r="L38" i="29"/>
  <c r="L39" i="29"/>
  <c r="L40" i="29"/>
  <c r="L41" i="29"/>
  <c r="L42" i="29"/>
  <c r="L43" i="29"/>
  <c r="L44" i="29"/>
  <c r="L46" i="29"/>
  <c r="L47" i="29"/>
  <c r="L48" i="29"/>
  <c r="L49" i="29"/>
  <c r="L50" i="29"/>
  <c r="L51" i="29"/>
  <c r="L52" i="29"/>
  <c r="L53" i="29"/>
  <c r="L54" i="29"/>
  <c r="L55" i="29"/>
  <c r="L56" i="29"/>
  <c r="L57" i="29"/>
  <c r="L58" i="29"/>
  <c r="L59" i="29"/>
  <c r="L60" i="29"/>
  <c r="L61" i="29"/>
  <c r="L62" i="29"/>
  <c r="L63" i="29"/>
  <c r="L64" i="29"/>
  <c r="L24" i="29"/>
  <c r="B48" i="30"/>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Q48" i="30"/>
  <c r="AP49" i="30"/>
  <c r="AQ49" i="30"/>
  <c r="C45" i="29" l="1"/>
  <c r="L45" i="29" s="1"/>
  <c r="B25" i="26"/>
  <c r="M92" i="30"/>
  <c r="C51" i="30"/>
  <c r="D51" i="30" s="1"/>
  <c r="E51" i="30" s="1"/>
  <c r="F51" i="30" s="1"/>
  <c r="G51" i="30" s="1"/>
  <c r="H51" i="30" s="1"/>
  <c r="I51" i="30" s="1"/>
  <c r="J51" i="30" s="1"/>
  <c r="K51" i="30" s="1"/>
  <c r="L51" i="30" s="1"/>
  <c r="M51" i="30" s="1"/>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AB50" i="29"/>
  <c r="AB34" i="29"/>
  <c r="B25" i="30"/>
  <c r="AB57" i="29" l="1"/>
  <c r="AB30" i="29"/>
  <c r="AB52" i="29"/>
  <c r="AB32" i="29"/>
  <c r="AB27" i="29"/>
  <c r="AB24" i="29"/>
  <c r="D92" i="30"/>
  <c r="E92" i="30" s="1"/>
  <c r="F92" i="30" s="1"/>
  <c r="G92" i="30" s="1"/>
  <c r="H92" i="30" s="1"/>
  <c r="I92" i="30" s="1"/>
  <c r="J92" i="30" s="1"/>
  <c r="K92" i="30" s="1"/>
  <c r="L92" i="30" s="1"/>
  <c r="C92" i="30"/>
  <c r="H141" i="30" l="1"/>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B108" i="30"/>
  <c r="A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B49" i="30" s="1"/>
  <c r="K141" i="30"/>
  <c r="H74" i="30"/>
  <c r="I58" i="30"/>
  <c r="H52" i="30"/>
  <c r="H47" i="30"/>
  <c r="J141" i="30"/>
  <c r="M137" i="30" l="1"/>
  <c r="C49" i="30" s="1"/>
  <c r="C50" i="30" s="1"/>
  <c r="C59" i="30" s="1"/>
  <c r="I109" i="30"/>
  <c r="I74" i="30"/>
  <c r="J58" i="30"/>
  <c r="I52" i="30"/>
  <c r="I47" i="30"/>
  <c r="N137" i="30" l="1"/>
  <c r="D49" i="30" s="1"/>
  <c r="M141" i="30"/>
  <c r="C73" i="30" s="1"/>
  <c r="C85" i="30" s="1"/>
  <c r="J74" i="30"/>
  <c r="J52" i="30"/>
  <c r="J47" i="30"/>
  <c r="K58" i="30"/>
  <c r="L141" i="30"/>
  <c r="B73" i="30" s="1"/>
  <c r="B85" i="30" s="1"/>
  <c r="B99" i="30" s="1"/>
  <c r="I108" i="30"/>
  <c r="J109" i="30"/>
  <c r="O137" i="30" l="1"/>
  <c r="E49" i="30" s="1"/>
  <c r="E50" i="30" s="1"/>
  <c r="E59" i="30" s="1"/>
  <c r="K109" i="30"/>
  <c r="J108" i="30"/>
  <c r="K74" i="30"/>
  <c r="L58" i="30"/>
  <c r="K52" i="30"/>
  <c r="K47" i="30"/>
  <c r="N140" i="30"/>
  <c r="N141" i="30" s="1"/>
  <c r="D73" i="30" s="1"/>
  <c r="D85" i="30" s="1"/>
  <c r="D99" i="30" s="1"/>
  <c r="P137" i="30" l="1"/>
  <c r="F49" i="30" s="1"/>
  <c r="F50" i="30" s="1"/>
  <c r="F59" i="30" s="1"/>
  <c r="F80" i="30" s="1"/>
  <c r="O140" i="30"/>
  <c r="O141" i="30" s="1"/>
  <c r="E73" i="30" s="1"/>
  <c r="E85" i="30" s="1"/>
  <c r="E99" i="30" s="1"/>
  <c r="K108" i="30"/>
  <c r="L109" i="30"/>
  <c r="L74" i="30"/>
  <c r="M58" i="30"/>
  <c r="L52" i="30"/>
  <c r="L47" i="30"/>
  <c r="Q137" i="30" l="1"/>
  <c r="G49" i="30" s="1"/>
  <c r="G50" i="30" s="1"/>
  <c r="G59" i="30" s="1"/>
  <c r="G80" i="30" s="1"/>
  <c r="M109" i="30"/>
  <c r="L108" i="30"/>
  <c r="P140" i="30"/>
  <c r="P141" i="30" s="1"/>
  <c r="F73" i="30" s="1"/>
  <c r="F85" i="30" s="1"/>
  <c r="F99" i="30" s="1"/>
  <c r="M74" i="30"/>
  <c r="N58" i="30"/>
  <c r="M52" i="30"/>
  <c r="M47" i="30"/>
  <c r="R137" i="30" l="1"/>
  <c r="H49" i="30" s="1"/>
  <c r="D50" i="30" s="1"/>
  <c r="D59" i="30" s="1"/>
  <c r="N74" i="30"/>
  <c r="N52" i="30"/>
  <c r="N47" i="30"/>
  <c r="O58" i="30"/>
  <c r="Q140" i="30"/>
  <c r="Q141" i="30" s="1"/>
  <c r="G73" i="30" s="1"/>
  <c r="G85" i="30" s="1"/>
  <c r="G99" i="30" s="1"/>
  <c r="M108" i="30"/>
  <c r="N109" i="30"/>
  <c r="H50" i="30" l="1"/>
  <c r="H59" i="30" s="1"/>
  <c r="D80" i="30"/>
  <c r="E80" i="30"/>
  <c r="S137" i="30"/>
  <c r="I49" i="30" s="1"/>
  <c r="I50" i="30" s="1"/>
  <c r="I59" i="30" s="1"/>
  <c r="H80" i="30"/>
  <c r="O109" i="30"/>
  <c r="N108" i="30"/>
  <c r="R140" i="30"/>
  <c r="R141" i="30" s="1"/>
  <c r="H73" i="30" s="1"/>
  <c r="H85" i="30" s="1"/>
  <c r="H99" i="30" s="1"/>
  <c r="O74" i="30"/>
  <c r="P58" i="30"/>
  <c r="O52" i="30"/>
  <c r="O47" i="30"/>
  <c r="T137" i="30" l="1"/>
  <c r="J49" i="30" s="1"/>
  <c r="J50" i="30" s="1"/>
  <c r="J59" i="30" s="1"/>
  <c r="I80" i="30"/>
  <c r="O108" i="30"/>
  <c r="P109" i="30"/>
  <c r="P74" i="30"/>
  <c r="Q58" i="30"/>
  <c r="P52" i="30"/>
  <c r="P47" i="30"/>
  <c r="S140" i="30"/>
  <c r="S141" i="30" s="1"/>
  <c r="I73" i="30" s="1"/>
  <c r="I85" i="30" s="1"/>
  <c r="I99" i="30" s="1"/>
  <c r="U137" i="30" l="1"/>
  <c r="K49" i="30" s="1"/>
  <c r="K50" i="30" s="1"/>
  <c r="K59" i="30" s="1"/>
  <c r="J80" i="30"/>
  <c r="T140" i="30"/>
  <c r="Q74" i="30"/>
  <c r="R58" i="30"/>
  <c r="Q52" i="30"/>
  <c r="Q47" i="30"/>
  <c r="Q109" i="30"/>
  <c r="P108" i="30"/>
  <c r="V137" i="30" l="1"/>
  <c r="L49" i="30" s="1"/>
  <c r="L50" i="30" s="1"/>
  <c r="L59" i="30" s="1"/>
  <c r="K80" i="30"/>
  <c r="R74" i="30"/>
  <c r="R52" i="30"/>
  <c r="R47" i="30"/>
  <c r="S58" i="30"/>
  <c r="U140" i="30"/>
  <c r="U141" i="30" s="1"/>
  <c r="K73" i="30" s="1"/>
  <c r="K85" i="30" s="1"/>
  <c r="K99" i="30" s="1"/>
  <c r="Q108" i="30"/>
  <c r="R109" i="30"/>
  <c r="T141" i="30"/>
  <c r="J73" i="30" s="1"/>
  <c r="J85" i="30" s="1"/>
  <c r="J99" i="30" s="1"/>
  <c r="W137" i="30" l="1"/>
  <c r="M49" i="30" s="1"/>
  <c r="M50" i="30" s="1"/>
  <c r="M59" i="30" s="1"/>
  <c r="L80" i="30"/>
  <c r="V140" i="30"/>
  <c r="S74" i="30"/>
  <c r="T58" i="30"/>
  <c r="S52" i="30"/>
  <c r="S47" i="30"/>
  <c r="S109" i="30"/>
  <c r="R108" i="30"/>
  <c r="X137" i="30" l="1"/>
  <c r="N49" i="30" s="1"/>
  <c r="N50" i="30" s="1"/>
  <c r="N59" i="30" s="1"/>
  <c r="N80" i="30" s="1"/>
  <c r="M80" i="30"/>
  <c r="T74" i="30"/>
  <c r="U58" i="30"/>
  <c r="T52" i="30"/>
  <c r="T47" i="30"/>
  <c r="W140" i="30"/>
  <c r="W141" i="30" s="1"/>
  <c r="M73" i="30" s="1"/>
  <c r="M85" i="30" s="1"/>
  <c r="M99" i="30" s="1"/>
  <c r="S108" i="30"/>
  <c r="T109" i="30"/>
  <c r="V141" i="30"/>
  <c r="L73" i="30" s="1"/>
  <c r="L85" i="30" s="1"/>
  <c r="L99" i="30" s="1"/>
  <c r="Y137" i="30" l="1"/>
  <c r="O49" i="30" s="1"/>
  <c r="O50" i="30" s="1"/>
  <c r="O59" i="30" s="1"/>
  <c r="O80" i="30" s="1"/>
  <c r="U109" i="30"/>
  <c r="T108" i="30"/>
  <c r="X140" i="30"/>
  <c r="X141" i="30" s="1"/>
  <c r="N73" i="30" s="1"/>
  <c r="N85" i="30" s="1"/>
  <c r="N99" i="30" s="1"/>
  <c r="U74" i="30"/>
  <c r="V58" i="30"/>
  <c r="U52" i="30"/>
  <c r="U47" i="30"/>
  <c r="Z137" i="30" l="1"/>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P73" i="30" s="1"/>
  <c r="P85" i="30" s="1"/>
  <c r="P99" i="30" s="1"/>
  <c r="Y141" i="30"/>
  <c r="O73" i="30" s="1"/>
  <c r="O85" i="30" s="1"/>
  <c r="O99" i="30" s="1"/>
  <c r="AB137" i="30" l="1"/>
  <c r="R49" i="30" s="1"/>
  <c r="R50" i="30" s="1"/>
  <c r="R59" i="30" s="1"/>
  <c r="R80" i="30" s="1"/>
  <c r="W108" i="30"/>
  <c r="X109" i="30"/>
  <c r="AA140" i="30"/>
  <c r="AA141" i="30" s="1"/>
  <c r="Q73" i="30" s="1"/>
  <c r="Q85" i="30" s="1"/>
  <c r="Q99" i="30" s="1"/>
  <c r="X74" i="30"/>
  <c r="Y58" i="30"/>
  <c r="X52" i="30"/>
  <c r="X47" i="30"/>
  <c r="AC137" i="30" l="1"/>
  <c r="S49" i="30" s="1"/>
  <c r="S50" i="30" s="1"/>
  <c r="S59" i="30" s="1"/>
  <c r="S80" i="30" s="1"/>
  <c r="Y74" i="30"/>
  <c r="Z58" i="30"/>
  <c r="Y52" i="30"/>
  <c r="Y47" i="30"/>
  <c r="AB140" i="30"/>
  <c r="AB141" i="30" s="1"/>
  <c r="R73" i="30" s="1"/>
  <c r="R85" i="30" s="1"/>
  <c r="R99" i="30" s="1"/>
  <c r="Y109" i="30"/>
  <c r="X108" i="30"/>
  <c r="AD137" i="30" l="1"/>
  <c r="T49" i="30" s="1"/>
  <c r="T50" i="30" s="1"/>
  <c r="T59" i="30" s="1"/>
  <c r="T80" i="30" s="1"/>
  <c r="Z74" i="30"/>
  <c r="Z52" i="30"/>
  <c r="Z47" i="30"/>
  <c r="AA58" i="30"/>
  <c r="Y108" i="30"/>
  <c r="Z109" i="30"/>
  <c r="AC140" i="30"/>
  <c r="AC141" i="30" s="1"/>
  <c r="S73" i="30" s="1"/>
  <c r="S85" i="30" s="1"/>
  <c r="S99" i="30" s="1"/>
  <c r="AE137" i="30" l="1"/>
  <c r="U49" i="30" s="1"/>
  <c r="U50" i="30" s="1"/>
  <c r="U59" i="30" s="1"/>
  <c r="U80" i="30" s="1"/>
  <c r="AA74" i="30"/>
  <c r="AB58" i="30"/>
  <c r="AA52" i="30"/>
  <c r="AA47" i="30"/>
  <c r="AD140" i="30"/>
  <c r="AA109" i="30"/>
  <c r="Z108" i="30"/>
  <c r="AF137" i="30" l="1"/>
  <c r="V49" i="30" s="1"/>
  <c r="V50" i="30" s="1"/>
  <c r="V59" i="30" s="1"/>
  <c r="V80" i="30" s="1"/>
  <c r="AE140" i="30"/>
  <c r="AE141" i="30" s="1"/>
  <c r="U73" i="30" s="1"/>
  <c r="U85" i="30" s="1"/>
  <c r="U99" i="30" s="1"/>
  <c r="AD141" i="30"/>
  <c r="T73" i="30" s="1"/>
  <c r="T85" i="30" s="1"/>
  <c r="T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V73" i="30" s="1"/>
  <c r="V85" i="30" s="1"/>
  <c r="V99" i="30" s="1"/>
  <c r="AC108" i="30"/>
  <c r="AD109" i="30"/>
  <c r="AD74" i="30"/>
  <c r="AD52" i="30"/>
  <c r="AD47" i="30"/>
  <c r="AE58" i="30"/>
  <c r="AI137" i="30" l="1"/>
  <c r="Y49" i="30" s="1"/>
  <c r="Y50" i="30" s="1"/>
  <c r="Y59" i="30" s="1"/>
  <c r="Y80" i="30" s="1"/>
  <c r="AE109" i="30"/>
  <c r="AD108" i="30"/>
  <c r="AH140" i="30"/>
  <c r="AE74" i="30"/>
  <c r="AF58" i="30"/>
  <c r="AE52" i="30"/>
  <c r="AE47" i="30"/>
  <c r="AG141" i="30"/>
  <c r="W73" i="30" s="1"/>
  <c r="W85" i="30" s="1"/>
  <c r="W99" i="30" s="1"/>
  <c r="AJ137" i="30" l="1"/>
  <c r="Z49" i="30" s="1"/>
  <c r="Z50" i="30" s="1"/>
  <c r="Z59" i="30" s="1"/>
  <c r="Z80" i="30" s="1"/>
  <c r="AF74" i="30"/>
  <c r="AG58" i="30"/>
  <c r="AF52" i="30"/>
  <c r="AF47" i="30"/>
  <c r="AI140" i="30"/>
  <c r="AE108" i="30"/>
  <c r="AF109" i="30"/>
  <c r="AH141" i="30"/>
  <c r="X73" i="30" s="1"/>
  <c r="X85" i="30" s="1"/>
  <c r="X99" i="30" s="1"/>
  <c r="AK137" i="30" l="1"/>
  <c r="AA49" i="30" s="1"/>
  <c r="AA50" i="30" s="1"/>
  <c r="AA59" i="30" s="1"/>
  <c r="AA80" i="30" s="1"/>
  <c r="AG109" i="30"/>
  <c r="AF108" i="30"/>
  <c r="AJ140" i="30"/>
  <c r="AJ141" i="30" s="1"/>
  <c r="Z73" i="30" s="1"/>
  <c r="Z85" i="30" s="1"/>
  <c r="Z99" i="30" s="1"/>
  <c r="AG74" i="30"/>
  <c r="AH58" i="30"/>
  <c r="AG52" i="30"/>
  <c r="AG47" i="30"/>
  <c r="AI141" i="30"/>
  <c r="Y73" i="30" s="1"/>
  <c r="Y85" i="30" s="1"/>
  <c r="Y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AA73" i="30" s="1"/>
  <c r="AA85" i="30" s="1"/>
  <c r="AA99" i="30" s="1"/>
  <c r="AI109" i="30"/>
  <c r="AH108" i="30"/>
  <c r="AN137" i="30" l="1"/>
  <c r="AD49" i="30" s="1"/>
  <c r="AD50" i="30" s="1"/>
  <c r="AD59" i="30" s="1"/>
  <c r="AD80" i="30" s="1"/>
  <c r="AJ74" i="30"/>
  <c r="AK58" i="30"/>
  <c r="AJ52" i="30"/>
  <c r="AJ47" i="30"/>
  <c r="AM140" i="30"/>
  <c r="AI108" i="30"/>
  <c r="AJ109" i="30"/>
  <c r="AL141" i="30"/>
  <c r="AB73" i="30" s="1"/>
  <c r="AB85" i="30" s="1"/>
  <c r="AB99" i="30" s="1"/>
  <c r="AO137" i="30" l="1"/>
  <c r="AE49" i="30" s="1"/>
  <c r="AE50" i="30" s="1"/>
  <c r="AE59" i="30" s="1"/>
  <c r="AE80" i="30" s="1"/>
  <c r="AK109" i="30"/>
  <c r="AJ108" i="30"/>
  <c r="AN140" i="30"/>
  <c r="AN141" i="30" s="1"/>
  <c r="AD73" i="30" s="1"/>
  <c r="AD85" i="30" s="1"/>
  <c r="AD99" i="30" s="1"/>
  <c r="AK74" i="30"/>
  <c r="AL58" i="30"/>
  <c r="AK52" i="30"/>
  <c r="AK47" i="30"/>
  <c r="AM141" i="30"/>
  <c r="AC73" i="30" s="1"/>
  <c r="AC85" i="30" s="1"/>
  <c r="AC99" i="30" s="1"/>
  <c r="AP137" i="30" l="1"/>
  <c r="AF49" i="30" s="1"/>
  <c r="AF50" i="30" s="1"/>
  <c r="AF59" i="30" s="1"/>
  <c r="AF80" i="30" s="1"/>
  <c r="AL74" i="30"/>
  <c r="AL52" i="30"/>
  <c r="AL47" i="30"/>
  <c r="AM58" i="30"/>
  <c r="AO140" i="30"/>
  <c r="AO141" i="30" s="1"/>
  <c r="AE73" i="30" s="1"/>
  <c r="AE85" i="30" s="1"/>
  <c r="AE99" i="30" s="1"/>
  <c r="AK108" i="30"/>
  <c r="AL109" i="30"/>
  <c r="AQ137" i="30" l="1"/>
  <c r="AG49" i="30" s="1"/>
  <c r="AG50" i="30" s="1"/>
  <c r="AG59" i="30" s="1"/>
  <c r="AG80" i="30" s="1"/>
  <c r="AM109" i="30"/>
  <c r="AL108" i="30"/>
  <c r="AP140" i="30"/>
  <c r="AP141" i="30" s="1"/>
  <c r="AF73" i="30" s="1"/>
  <c r="AF85" i="30" s="1"/>
  <c r="AF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G73" i="30" s="1"/>
  <c r="AG85" i="30" s="1"/>
  <c r="AG99" i="30" s="1"/>
  <c r="AT137" i="30" l="1"/>
  <c r="AJ49" i="30" s="1"/>
  <c r="AJ50" i="30" s="1"/>
  <c r="AJ59" i="30" s="1"/>
  <c r="AJ80" i="30" s="1"/>
  <c r="AP74" i="30"/>
  <c r="AP52" i="30"/>
  <c r="AP47" i="30"/>
  <c r="AS140" i="30"/>
  <c r="AS141" i="30" s="1"/>
  <c r="AR141" i="30"/>
  <c r="AH73" i="30" s="1"/>
  <c r="AH85" i="30" s="1"/>
  <c r="AH99" i="30" s="1"/>
  <c r="AO108" i="30"/>
  <c r="AP109" i="30"/>
  <c r="AP108" i="30" s="1"/>
  <c r="AI73" i="30" l="1"/>
  <c r="AI85" i="30" s="1"/>
  <c r="AI99" i="30" s="1"/>
  <c r="AU137" i="30"/>
  <c r="AK49" i="30" s="1"/>
  <c r="AK50" i="30" s="1"/>
  <c r="AK59" i="30" s="1"/>
  <c r="AK80" i="30" s="1"/>
  <c r="AT140" i="30"/>
  <c r="AV137" i="30" l="1"/>
  <c r="AU140" i="30"/>
  <c r="AU141" i="30" s="1"/>
  <c r="AT141" i="30"/>
  <c r="AJ73" i="30" l="1"/>
  <c r="AJ85" i="30" s="1"/>
  <c r="AJ99" i="30" s="1"/>
  <c r="AP85" i="30"/>
  <c r="AP99" i="30" s="1"/>
  <c r="AK73" i="30"/>
  <c r="AK85" i="30" s="1"/>
  <c r="AK99" i="30" s="1"/>
  <c r="AW137" i="30"/>
  <c r="AL49" i="30"/>
  <c r="AL50" i="30" s="1"/>
  <c r="AL59" i="30" s="1"/>
  <c r="AL80" i="30" s="1"/>
  <c r="AP50" i="30"/>
  <c r="AP59" i="30" s="1"/>
  <c r="AV140" i="30"/>
  <c r="AV141" i="30" s="1"/>
  <c r="AL73" i="30" s="1"/>
  <c r="AL85" i="30" s="1"/>
  <c r="AL99" i="30" s="1"/>
  <c r="AX137" i="30" l="1"/>
  <c r="AM49" i="30"/>
  <c r="AM50" i="30" s="1"/>
  <c r="AM59" i="30" s="1"/>
  <c r="AM80" i="30" s="1"/>
  <c r="AW140" i="30"/>
  <c r="AW141" i="30" s="1"/>
  <c r="AM73" i="30" s="1"/>
  <c r="AM85" i="30" s="1"/>
  <c r="AM99" i="30" s="1"/>
  <c r="AY137" i="30" l="1"/>
  <c r="AO49" i="30" s="1"/>
  <c r="AO50" i="30" s="1"/>
  <c r="AO59" i="30" s="1"/>
  <c r="AN49" i="30"/>
  <c r="AN50" i="30" s="1"/>
  <c r="AN59" i="30" s="1"/>
  <c r="AN80" i="30" s="1"/>
  <c r="AX140" i="30"/>
  <c r="AX141" i="30" s="1"/>
  <c r="AN73" i="30" s="1"/>
  <c r="AN85" i="30" s="1"/>
  <c r="AN99" i="30" s="1"/>
  <c r="AO80" i="30" l="1"/>
  <c r="AP80" i="30"/>
  <c r="AY140" i="30"/>
  <c r="AY141" i="30" s="1"/>
  <c r="AO73" i="30" s="1"/>
  <c r="AO85" i="30" s="1"/>
  <c r="AO99" i="30" s="1"/>
  <c r="L30" i="15" l="1"/>
  <c r="Y24" i="29" l="1"/>
  <c r="B113" i="26" l="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<sst xmlns="http://schemas.openxmlformats.org/spreadsheetml/2006/main" count="1653" uniqueCount="644">
  <si>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</si>
  <si>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</si>
  <si>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</si>
  <si>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</si>
  <si>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</si>
  <si>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</si>
  <si>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</si>
  <si>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</si>
  <si>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</si>
  <si>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</si>
  <si>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</si>
  <si>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</si>
  <si>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</si>
  <si>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</si>
  <si>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</si>
  <si>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</si>
  <si>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</si>
  <si>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</si>
  <si>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</si>
  <si>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</si>
  <si>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</si>
  <si>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</si>
  <si>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</si>
  <si>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</si>
  <si>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</si>
  <si>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</si>
  <si>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</si>
  <si>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</si>
  <si>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</si>
  <si>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</si>
  <si>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</si>
  <si>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</si>
  <si>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</si>
  <si>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</si>
  <si>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</si>
  <si>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</si>
  <si>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</si>
  <si>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</si>
  <si>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</si>
  <si>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</si>
  <si>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</si>
  <si>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</si>
  <si>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</si>
  <si>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</si>
  <si>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</si>
  <si>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</si>
  <si>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</si>
  <si>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</si>
  <si>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</si>
  <si>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</si>
  <si>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</si>
  <si>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</si>
  <si>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</si>
  <si>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</si>
  <si>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</si>
  <si>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</si>
  <si>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</si>
  <si>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</si>
  <si>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</si>
  <si>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</si>
  <si>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</si>
  <si>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</si>
  <si>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</si>
  <si>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</si>
  <si>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</si>
  <si>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</si>
  <si>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</si>
  <si>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</si>
  <si>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</si>
  <si>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</si>
  <si>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</si>
  <si>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</si>
  <si>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</si>
  <si>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</si>
  <si>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</si>
  <si>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</si>
  <si>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</si>
  <si>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</si>
  <si>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</si>
  <si>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</si>
  <si>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</si>
  <si>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</si>
  <si>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</si>
  <si>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</si>
  <si>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</si>
  <si>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</si>
  <si>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</si>
  <si>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</si>
  <si>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</si>
  <si>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</si>
  <si>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</si>
  <si>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</si>
  <si>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</si>
  <si>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</si>
  <si>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</si>
  <si>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</si>
  <si>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</si>
  <si>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</si>
  <si>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</si>
  <si>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</si>
  <si>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</si>
  <si>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</si>
  <si>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</si>
  <si>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</si>
  <si>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</si>
  <si>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</si>
  <si>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</si>
  <si>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</si>
  <si>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</si>
  <si>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</si>
  <si>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</si>
  <si>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</si>
  <si>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</si>
  <si>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</si>
  <si>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</si>
  <si>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</si>
  <si>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</si>
  <si>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</si>
  <si>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</si>
  <si>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</si>
  <si>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</si>
  <si>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</si>
  <si>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</si>
  <si>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</si>
  <si>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</si>
  <si>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</si>
  <si>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</si>
  <si>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</si>
  <si>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</si>
  <si>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</si>
  <si>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</si>
  <si>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</si>
  <si>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</si>
  <si>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</si>
  <si>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</si>
  <si>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</si>
  <si>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</si>
  <si>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</si>
  <si>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</si>
  <si>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</si>
  <si>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</si>
  <si>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</si>
  <si>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</si>
  <si>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</si>
  <si>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</si>
  <si>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</si>
  <si>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</si>
  <si>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</si>
  <si>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</si>
  <si>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</si>
  <si>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</si>
  <si>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</si>
  <si>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</si>
  <si>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</si>
  <si>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</si>
  <si>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</si>
  <si>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</si>
  <si>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</si>
  <si>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</si>
  <si>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</si>
  <si>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</si>
  <si>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</si>
  <si>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</si>
  <si>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</si>
  <si>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</si>
  <si>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</si>
  <si>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</si>
  <si>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</si>
  <si>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</si>
  <si>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</si>
  <si>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</si>
  <si>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</si>
  <si>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</si>
  <si>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</si>
  <si>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</si>
  <si>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</si>
  <si>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</si>
  <si>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</si>
  <si>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</si>
  <si>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</si>
  <si>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</si>
  <si>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</si>
  <si>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</si>
  <si>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</si>
  <si>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</si>
  <si>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</si>
  <si>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</si>
  <si>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</si>
  <si>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</si>
  <si>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</si>
  <si>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</si>
  <si>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</si>
  <si>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</si>
  <si>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</si>
  <si>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</si>
  <si>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</si>
  <si>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</si>
  <si>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</si>
  <si>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</si>
  <si>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</si>
  <si>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</si>
  <si>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</si>
  <si>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</si>
  <si>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</si>
  <si>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</si>
  <si>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</si>
  <si>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</si>
  <si>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</si>
  <si>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</si>
  <si>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</si>
  <si>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</si>
  <si>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</si>
  <si>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</si>
  <si>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</si>
  <si>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</si>
  <si>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</si>
  <si>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</si>
  <si>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</si>
  <si>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</si>
  <si>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</si>
  <si>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</si>
  <si>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</si>
  <si>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</si>
  <si>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</si>
  <si>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</si>
  <si>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</si>
  <si>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</si>
  <si>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</si>
  <si>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</si>
  <si>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</si>
  <si>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</si>
  <si>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</si>
  <si>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</si>
  <si>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</si>
  <si>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</si>
  <si>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</si>
  <si>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</si>
  <si>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</si>
  <si>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</si>
  <si>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</si>
  <si>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</si>
  <si>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</si>
  <si>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</si>
  <si>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</si>
  <si>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</si>
  <si>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</si>
  <si>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</si>
  <si>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</si>
  <si>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</si>
  <si>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</si>
  <si>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</si>
  <si>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</si>
  <si>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</si>
  <si>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</si>
  <si>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</si>
  <si>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</si>
  <si>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</si>
  <si>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</si>
  <si>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</si>
  <si>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</si>
  <si>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</si>
  <si>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</si>
  <si>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</si>
  <si>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</si>
  <si>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</si>
  <si>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</si>
  <si>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</si>
  <si>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</si>
  <si>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</si>
  <si>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</si>
  <si>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</si>
  <si>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</si>
  <si>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</si>
  <si>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</si>
  <si>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</si>
  <si>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</si>
  <si>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</si>
  <si>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</si>
  <si>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</si>
  <si>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</si>
  <si>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</si>
  <si>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</si>
  <si>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</si>
  <si>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</si>
  <si>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</si>
  <si>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</si>
  <si>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</si>
  <si>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</si>
  <si>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</si>
  <si>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</si>
  <si>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</si>
  <si>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</si>
  <si>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</si>
  <si>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</si>
  <si>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</si>
  <si>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</si>
  <si>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</si>
  <si>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</si>
  <si>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</si>
  <si>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</si>
  <si>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</si>
  <si>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</si>
  <si>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</si>
  <si>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</si>
  <si>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</si>
  <si>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</si>
  <si>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</si>
  <si>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</si>
  <si>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</si>
  <si>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</si>
  <si>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</si>
  <si>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</si>
  <si>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</si>
  <si>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</si>
  <si>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</si>
  <si>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</si>
  <si>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</si>
  <si>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</si>
  <si>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</si>
  <si>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</si>
  <si>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</si>
  <si>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</si>
  <si>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</si>
  <si>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</si>
  <si>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</si>
  <si>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</si>
  <si>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</si>
  <si>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</si>
  <si>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</si>
  <si>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</si>
  <si>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</si>
  <si>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</si>
  <si>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</si>
  <si>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</si>
  <si>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</si>
  <si>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</si>
  <si>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</si>
  <si>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</si>
  <si>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</si>
  <si>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</si>
  <si>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</si>
  <si>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</si>
  <si>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</si>
  <si>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</si>
  <si>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</si>
  <si>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</si>
  <si>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</si>
  <si>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</si>
  <si>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</si>
  <si>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</si>
  <si>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</si>
  <si>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</si>
  <si>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</si>
  <si>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</si>
  <si>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</si>
  <si>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</si>
  <si>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</si>
  <si>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</si>
  <si>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</si>
  <si>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</si>
  <si>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</si>
  <si>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</si>
  <si>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</si>
  <si>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</si>
  <si>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</si>
  <si>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</si>
  <si>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</si>
  <si>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</si>
  <si>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</si>
  <si>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</si>
  <si>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</si>
  <si>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</si>
  <si>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</si>
  <si>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</si>
  <si>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</si>
  <si>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</si>
  <si>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</si>
  <si>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</si>
  <si>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</si>
  <si>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</si>
  <si>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</si>
  <si>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</si>
  <si>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</si>
  <si>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</si>
  <si>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</si>
  <si>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</si>
  <si>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</si>
  <si>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</si>
  <si>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</si>
  <si>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</si>
  <si>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</si>
  <si>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</si>
  <si>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</si>
  <si>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</si>
  <si>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</si>
  <si>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</si>
  <si>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</si>
  <si>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</si>
  <si>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</si>
  <si>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</si>
  <si>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</si>
  <si>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</si>
  <si>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</si>
  <si>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</si>
  <si>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</si>
  <si>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</si>
  <si>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</si>
  <si>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</si>
  <si>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</si>
  <si>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</si>
  <si>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</si>
  <si>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</si>
  <si>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</si>
  <si>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</si>
  <si>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</si>
  <si>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</si>
  <si>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</si>
  <si>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</si>
  <si>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</si>
  <si>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</si>
  <si>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</si>
  <si>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</si>
  <si>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</si>
  <si>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</si>
  <si>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</si>
  <si>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</si>
  <si>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</si>
  <si>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</si>
  <si>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</si>
  <si>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</si>
  <si>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</si>
  <si>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</si>
  <si>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</si>
  <si>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</si>
  <si>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</si>
  <si>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</si>
  <si>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</si>
  <si>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</si>
  <si>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</si>
  <si>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</si>
  <si>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</si>
  <si>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</si>
  <si>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</si>
  <si>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</si>
  <si>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</si>
  <si>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</si>
  <si>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</si>
  <si>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</si>
  <si>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</si>
  <si>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</si>
  <si>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</si>
  <si>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</si>
  <si>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</si>
  <si>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</si>
  <si>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</si>
  <si>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</si>
  <si>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</si>
  <si>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</si>
  <si>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</si>
  <si>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</si>
  <si>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</si>
  <si>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</si>
  <si>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</si>
  <si>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</si>
  <si>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</si>
  <si>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</si>
  <si>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</si>
  <si>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</si>
  <si>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</si>
  <si>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</si>
  <si>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</si>
  <si>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</si>
  <si>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</si>
  <si>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</si>
  <si>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</si>
  <si>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</si>
  <si>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</si>
  <si>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</si>
  <si>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</si>
  <si>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</si>
  <si>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</si>
  <si>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</si>
  <si>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</si>
  <si>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</si>
  <si>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</si>
  <si>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</si>
  <si>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</si>
  <si>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</si>
  <si>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</si>
  <si>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</si>
  <si>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</si>
  <si>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</si>
  <si>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</si>
  <si>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</si>
  <si>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</si>
  <si>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</si>
  <si>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</si>
  <si>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</si>
  <si>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</si>
  <si>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</si>
  <si>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</si>
  <si>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</si>
  <si>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</si>
  <si>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</si>
  <si>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</si>
  <si>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</si>
  <si>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</si>
  <si>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</si>
  <si>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</si>
  <si>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</si>
  <si>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</si>
  <si>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</si>
  <si>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</si>
  <si>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</si>
  <si>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</si>
  <si>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</si>
  <si>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</si>
  <si>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</si>
  <si>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</si>
  <si>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</si>
  <si>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</si>
  <si>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</si>
  <si>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</si>
  <si>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</si>
  <si>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</si>
  <si>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</si>
  <si>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</si>
  <si>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</si>
  <si>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</si>
  <si>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</si>
  <si>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</si>
  <si>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</si>
  <si>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</si>
  <si>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</si>
  <si>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</si>
  <si>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</si>
  <si>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</si>
  <si>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</si>
  <si>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</si>
  <si>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</si>
  <si>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</si>
  <si>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</si>
  <si>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</si>
  <si>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</si>
  <si>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</si>
  <si>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</si>
  <si>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</si>
  <si>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</si>
  <si>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</si>
  <si>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</si>
  <si>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</si>
  <si>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</si>
  <si>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</si>
  <si>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</si>
  <si>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</si>
  <si>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</si>
  <si>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</si>
  <si>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</si>
  <si>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</si>
  <si>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</si>
  <si>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</si>
  <si>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</si>
  <si>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</si>
  <si>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</si>
  <si>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</si>
  <si>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</si>
  <si>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</si>
  <si>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</si>
  <si>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</si>
  <si>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</si>
  <si>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</si>
  <si>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</si>
  <si>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</si>
  <si>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</si>
  <si>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</si>
  <si>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</si>
  <si>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</si>
  <si>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</si>
  <si>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</si>
  <si>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</si>
  <si>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</si>
  <si>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</si>
  <si>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</si>
  <si>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</si>
  <si>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</si>
  <si>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</si>
  <si>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</si>
  <si>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</si>
  <si>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</si>
  <si>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</si>
  <si>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</si>
  <si>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</si>
  <si>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</si>
  <si>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</si>
  <si>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</si>
  <si>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</si>
  <si>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</si>
  <si>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</si>
  <si>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</si>
  <si>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</si>
  <si>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</si>
  <si>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</si>
  <si>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</si>
  <si>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</si>
  <si>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</si>
  <si>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</si>
  <si>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</si>
  <si>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</si>
  <si>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</si>
  <si>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</si>
  <si>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</si>
  <si>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</si>
  <si>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</si>
  <si>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</si>
  <si>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</si>
  <si>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</si>
  <si>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</si>
  <si>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</si>
  <si>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</si>
  <si>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</si>
  <si>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</si>
  <si>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</si>
  <si>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</si>
  <si>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</si>
  <si>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</si>
  <si>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</si>
  <si>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</si>
  <si>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</si>
  <si>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</si>
  <si>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</si>
  <si>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</si>
  <si>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</si>
  <si>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</si>
  <si>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</si>
  <si>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</si>
  <si>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</si>
  <si>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 xml:space="preserve">г. Калининград, бульвар Ф. Лефорта ,1 ЗУ 39:15:130712:114 </t>
  </si>
  <si>
    <t>ТП 987</t>
  </si>
  <si>
    <t>O 24-09</t>
  </si>
  <si>
    <t>ячейки силового трансформатора</t>
  </si>
  <si>
    <t>ТМГ 630/10/0,4</t>
  </si>
  <si>
    <t>Т1, Т2</t>
  </si>
  <si>
    <t>Предложение по корректировке утв. плана 2024</t>
  </si>
  <si>
    <t>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</si>
</sst>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
      <b/>
      <sz val="12"/>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175" fontId="10" fillId="0" borderId="1" xfId="2" applyNumberFormat="1" applyFont="1" applyBorder="1" applyAlignment="1">
      <alignment horizontal="center" vertical="center" wrapText="1"/>
    </xf>
    <xf numFmtId="0" fontId="4" fillId="0" borderId="0" xfId="1" applyFont="1" applyAlignment="1">
      <alignment horizontal="center" vertical="center" wrapText="1"/>
    </xf>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4" fontId="111" fillId="0" borderId="34" xfId="62" applyNumberFormat="1" applyFont="1" applyBorder="1" applyAlignment="1">
      <alignment horizontal="left" vertical="center"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0" zoomScaleSheetLayoutView="100" workbookViewId="0">
      <selection activeCell="B25" sqref="B2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3" t="s">
        <v>626</v>
      </c>
      <c r="B5" s="353"/>
      <c r="C5" s="353"/>
      <c r="D5" s="85"/>
      <c r="E5" s="85"/>
      <c r="F5" s="85"/>
      <c r="G5" s="85"/>
      <c r="H5" s="85"/>
      <c r="I5" s="85"/>
      <c r="J5" s="85"/>
    </row>
    <row r="6" spans="1:22" s="8" customFormat="1" ht="18.75" x14ac:dyDescent="0.3">
      <c r="A6" s="13"/>
      <c r="H6" s="12"/>
    </row>
    <row r="7" spans="1:22" s="8" customFormat="1" ht="18.75" x14ac:dyDescent="0.2">
      <c r="A7" s="357" t="s">
        <v>7</v>
      </c>
      <c r="B7" s="357"/>
      <c r="C7" s="357"/>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58" t="s">
        <v>544</v>
      </c>
      <c r="B9" s="358"/>
      <c r="C9" s="358"/>
      <c r="D9" s="7"/>
      <c r="E9" s="7"/>
      <c r="F9" s="7"/>
      <c r="G9" s="7"/>
      <c r="H9" s="7"/>
      <c r="I9" s="10"/>
      <c r="J9" s="10"/>
      <c r="K9" s="10"/>
      <c r="L9" s="10"/>
      <c r="M9" s="10"/>
      <c r="N9" s="10"/>
      <c r="O9" s="10"/>
      <c r="P9" s="10"/>
      <c r="Q9" s="10"/>
      <c r="R9" s="10"/>
      <c r="S9" s="10"/>
      <c r="T9" s="10"/>
      <c r="U9" s="10"/>
      <c r="V9" s="10"/>
    </row>
    <row r="10" spans="1:22" s="8" customFormat="1" ht="18.75" x14ac:dyDescent="0.2">
      <c r="A10" s="354" t="s">
        <v>6</v>
      </c>
      <c r="B10" s="354"/>
      <c r="C10" s="354"/>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58" t="s">
        <v>638</v>
      </c>
      <c r="B12" s="358"/>
      <c r="C12" s="358"/>
      <c r="D12" s="7"/>
      <c r="E12" s="7"/>
      <c r="F12" s="7"/>
      <c r="G12" s="7"/>
      <c r="H12" s="7"/>
      <c r="I12" s="10"/>
      <c r="J12" s="10"/>
      <c r="K12" s="10"/>
      <c r="L12" s="10"/>
      <c r="M12" s="10"/>
      <c r="N12" s="10"/>
      <c r="O12" s="10"/>
      <c r="P12" s="10"/>
      <c r="Q12" s="10"/>
      <c r="R12" s="10"/>
      <c r="S12" s="10"/>
      <c r="T12" s="10"/>
      <c r="U12" s="10"/>
      <c r="V12" s="10"/>
    </row>
    <row r="13" spans="1:22" s="8" customFormat="1" ht="18.75" x14ac:dyDescent="0.2">
      <c r="A13" s="354" t="s">
        <v>5</v>
      </c>
      <c r="B13" s="354"/>
      <c r="C13" s="35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77.25" customHeight="1" x14ac:dyDescent="0.2">
      <c r="A15" s="471" t="s">
        <v>643</v>
      </c>
      <c r="B15" s="471"/>
      <c r="C15" s="471"/>
      <c r="D15" s="7"/>
      <c r="E15" s="7"/>
      <c r="F15" s="7"/>
      <c r="G15" s="7"/>
      <c r="H15" s="7"/>
      <c r="I15" s="7"/>
      <c r="J15" s="7"/>
      <c r="K15" s="7"/>
      <c r="L15" s="7"/>
      <c r="M15" s="7"/>
      <c r="N15" s="7"/>
      <c r="O15" s="7"/>
      <c r="P15" s="7"/>
      <c r="Q15" s="7"/>
      <c r="R15" s="7"/>
      <c r="S15" s="7"/>
      <c r="T15" s="7"/>
      <c r="U15" s="7"/>
      <c r="V15" s="7"/>
    </row>
    <row r="16" spans="1:22" s="3" customFormat="1" ht="15" customHeight="1" x14ac:dyDescent="0.2">
      <c r="A16" s="354" t="s">
        <v>4</v>
      </c>
      <c r="B16" s="354"/>
      <c r="C16" s="35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5" t="s">
        <v>408</v>
      </c>
      <c r="B18" s="356"/>
      <c r="C18" s="35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5"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5" t="s">
        <v>607</v>
      </c>
      <c r="D23" s="5"/>
      <c r="E23" s="5"/>
      <c r="F23" s="5"/>
      <c r="G23" s="5"/>
      <c r="H23" s="5"/>
      <c r="I23" s="4"/>
      <c r="J23" s="4"/>
      <c r="K23" s="4"/>
      <c r="L23" s="4"/>
      <c r="M23" s="4"/>
      <c r="N23" s="4"/>
      <c r="O23" s="4"/>
      <c r="P23" s="4"/>
      <c r="Q23" s="4"/>
      <c r="R23" s="4"/>
      <c r="S23" s="4"/>
    </row>
    <row r="24" spans="1:22" s="3" customFormat="1" ht="22.5" customHeight="1" x14ac:dyDescent="0.2">
      <c r="A24" s="350"/>
      <c r="B24" s="351"/>
      <c r="C24" s="352"/>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636</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0"/>
      <c r="B39" s="351"/>
      <c r="C39" s="352"/>
    </row>
    <row r="40" spans="1:18" ht="63" x14ac:dyDescent="0.25">
      <c r="A40" s="15" t="s">
        <v>369</v>
      </c>
      <c r="B40" s="22" t="s">
        <v>420</v>
      </c>
      <c r="C40" s="16" t="s">
        <v>631</v>
      </c>
    </row>
    <row r="41" spans="1:18" ht="169.5" customHeight="1" x14ac:dyDescent="0.25">
      <c r="A41" s="15" t="s">
        <v>380</v>
      </c>
      <c r="B41" s="22" t="s">
        <v>403</v>
      </c>
      <c r="C41" s="122" t="s">
        <v>538</v>
      </c>
    </row>
    <row r="42" spans="1:18" ht="162.75" customHeight="1" x14ac:dyDescent="0.25">
      <c r="A42" s="15" t="s">
        <v>370</v>
      </c>
      <c r="B42" s="22" t="s">
        <v>417</v>
      </c>
      <c r="C42" s="22" t="s">
        <v>538</v>
      </c>
    </row>
    <row r="43" spans="1:18" ht="186" customHeight="1" x14ac:dyDescent="0.25">
      <c r="A43" s="15" t="s">
        <v>383</v>
      </c>
      <c r="B43" s="22" t="s">
        <v>384</v>
      </c>
      <c r="C43" s="88" t="s">
        <v>541</v>
      </c>
    </row>
    <row r="44" spans="1:18" ht="111" customHeight="1" x14ac:dyDescent="0.25">
      <c r="A44" s="15" t="s">
        <v>371</v>
      </c>
      <c r="B44" s="22" t="s">
        <v>409</v>
      </c>
      <c r="C44" s="2" t="s">
        <v>542</v>
      </c>
    </row>
    <row r="45" spans="1:18" ht="120" customHeight="1" x14ac:dyDescent="0.25">
      <c r="A45" s="15" t="s">
        <v>404</v>
      </c>
      <c r="B45" s="22" t="s">
        <v>410</v>
      </c>
      <c r="C45" s="333" t="s">
        <v>538</v>
      </c>
    </row>
    <row r="46" spans="1:18" ht="101.25" customHeight="1" x14ac:dyDescent="0.25">
      <c r="A46" s="15" t="s">
        <v>372</v>
      </c>
      <c r="B46" s="22" t="s">
        <v>411</v>
      </c>
      <c r="C46" s="333" t="s">
        <v>437</v>
      </c>
    </row>
    <row r="47" spans="1:18" ht="18.75" customHeight="1" x14ac:dyDescent="0.25">
      <c r="A47" s="350"/>
      <c r="B47" s="351"/>
      <c r="C47" s="352"/>
    </row>
    <row r="48" spans="1:18" ht="75.75" hidden="1" customHeight="1" x14ac:dyDescent="0.25">
      <c r="A48" s="15" t="s">
        <v>405</v>
      </c>
      <c r="B48" s="22" t="s">
        <v>418</v>
      </c>
      <c r="C48" s="171" t="str">
        <f>CONCATENATE(ROUND('6.2. Паспорт фин осв ввод факт'!AB24,2)," млн.руб.")</f>
        <v>294,53 млн.руб.</v>
      </c>
      <c r="D48" s="1" t="s">
        <v>540</v>
      </c>
    </row>
    <row r="49" spans="1:4" ht="71.25" hidden="1" customHeight="1" x14ac:dyDescent="0.25">
      <c r="A49" s="15" t="s">
        <v>373</v>
      </c>
      <c r="B49" s="22" t="s">
        <v>419</v>
      </c>
      <c r="C49" s="171" t="str">
        <f>CONCATENATE(ROUND('6.2. Паспорт фин осв ввод факт'!AB30,2)," млн.руб.")</f>
        <v>249,6 млн.руб.</v>
      </c>
      <c r="D49" s="1" t="s">
        <v>540</v>
      </c>
    </row>
    <row r="50" spans="1:4" ht="75.75" customHeight="1" x14ac:dyDescent="0.25">
      <c r="A50" s="15" t="s">
        <v>405</v>
      </c>
      <c r="B50" s="22" t="s">
        <v>418</v>
      </c>
      <c r="C50" s="333">
        <f>'6.2. Паспорт фин осв ввод'!C24</f>
        <v>13.573919660495999</v>
      </c>
    </row>
    <row r="51" spans="1:4" ht="71.25" customHeight="1" x14ac:dyDescent="0.25">
      <c r="A51" s="15" t="s">
        <v>373</v>
      </c>
      <c r="B51" s="22" t="s">
        <v>419</v>
      </c>
      <c r="C51" s="333">
        <f>'6.2. Паспорт фин осв ввод'!C30</f>
        <v>11.31159971708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3" t="str">
        <f>'1. паспорт местоположение'!A5:C5</f>
        <v>Год раскрытия информации: 2024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c r="AA4" s="423"/>
      <c r="AB4" s="423"/>
      <c r="AC4" s="423"/>
    </row>
    <row r="5" spans="1:29" ht="18.75" x14ac:dyDescent="0.3">
      <c r="AC5" s="12"/>
    </row>
    <row r="6" spans="1:29" ht="18.75" x14ac:dyDescent="0.25">
      <c r="A6" s="357" t="s">
        <v>7</v>
      </c>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4" t="str">
        <f>'1. паспорт местоположение'!A9:C9</f>
        <v xml:space="preserve">Акционерное общество "Западная энергетическая компания" </v>
      </c>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row>
    <row r="9" spans="1:29" ht="18.75" customHeight="1" x14ac:dyDescent="0.25">
      <c r="A9" s="354" t="s">
        <v>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354"/>
      <c r="AB9" s="354"/>
      <c r="AC9" s="354"/>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4" t="str">
        <f>'1. паспорт местоположение'!A12:C12</f>
        <v>O 24-09</v>
      </c>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row>
    <row r="12" spans="1:29" x14ac:dyDescent="0.25">
      <c r="A12" s="354" t="s">
        <v>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5"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row>
    <row r="15" spans="1:29" ht="15.75" customHeight="1" x14ac:dyDescent="0.25">
      <c r="A15" s="354" t="s">
        <v>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354"/>
      <c r="AB15" s="354"/>
      <c r="AC15" s="354"/>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8" spans="1:32" x14ac:dyDescent="0.25">
      <c r="A18" s="431" t="s">
        <v>393</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20" spans="1:32" ht="33" customHeight="1" x14ac:dyDescent="0.25">
      <c r="A20" s="427" t="s">
        <v>183</v>
      </c>
      <c r="B20" s="427" t="s">
        <v>182</v>
      </c>
      <c r="C20" s="422" t="s">
        <v>181</v>
      </c>
      <c r="D20" s="422"/>
      <c r="E20" s="430" t="s">
        <v>180</v>
      </c>
      <c r="F20" s="430"/>
      <c r="G20" s="427" t="s">
        <v>423</v>
      </c>
      <c r="H20" s="433" t="s">
        <v>424</v>
      </c>
      <c r="I20" s="434"/>
      <c r="J20" s="434"/>
      <c r="K20" s="434"/>
      <c r="L20" s="433" t="s">
        <v>425</v>
      </c>
      <c r="M20" s="434"/>
      <c r="N20" s="434"/>
      <c r="O20" s="434"/>
      <c r="P20" s="433" t="s">
        <v>426</v>
      </c>
      <c r="Q20" s="434"/>
      <c r="R20" s="434"/>
      <c r="S20" s="434"/>
      <c r="T20" s="433" t="s">
        <v>439</v>
      </c>
      <c r="U20" s="434"/>
      <c r="V20" s="434"/>
      <c r="W20" s="434"/>
      <c r="X20" s="433" t="s">
        <v>440</v>
      </c>
      <c r="Y20" s="434"/>
      <c r="Z20" s="434"/>
      <c r="AA20" s="434"/>
      <c r="AB20" s="432" t="s">
        <v>179</v>
      </c>
      <c r="AC20" s="432"/>
      <c r="AD20" s="49"/>
      <c r="AE20" s="49"/>
      <c r="AF20" s="49"/>
    </row>
    <row r="21" spans="1:32" ht="99.75" customHeight="1" x14ac:dyDescent="0.25">
      <c r="A21" s="428"/>
      <c r="B21" s="428"/>
      <c r="C21" s="422"/>
      <c r="D21" s="422"/>
      <c r="E21" s="430"/>
      <c r="F21" s="430"/>
      <c r="G21" s="428"/>
      <c r="H21" s="422" t="s">
        <v>2</v>
      </c>
      <c r="I21" s="422"/>
      <c r="J21" s="422" t="s">
        <v>9</v>
      </c>
      <c r="K21" s="422"/>
      <c r="L21" s="422" t="s">
        <v>2</v>
      </c>
      <c r="M21" s="422"/>
      <c r="N21" s="422" t="s">
        <v>9</v>
      </c>
      <c r="O21" s="422"/>
      <c r="P21" s="422" t="s">
        <v>2</v>
      </c>
      <c r="Q21" s="422"/>
      <c r="R21" s="422" t="s">
        <v>178</v>
      </c>
      <c r="S21" s="422"/>
      <c r="T21" s="422" t="s">
        <v>2</v>
      </c>
      <c r="U21" s="422"/>
      <c r="V21" s="422" t="s">
        <v>178</v>
      </c>
      <c r="W21" s="422"/>
      <c r="X21" s="422" t="s">
        <v>2</v>
      </c>
      <c r="Y21" s="422"/>
      <c r="Z21" s="422" t="s">
        <v>178</v>
      </c>
      <c r="AA21" s="422"/>
      <c r="AB21" s="432"/>
      <c r="AC21" s="432"/>
    </row>
    <row r="22" spans="1:32" ht="89.25" customHeight="1" x14ac:dyDescent="0.25">
      <c r="A22" s="429"/>
      <c r="B22" s="429"/>
      <c r="C22" s="46" t="s">
        <v>2</v>
      </c>
      <c r="D22" s="46" t="s">
        <v>178</v>
      </c>
      <c r="E22" s="48" t="s">
        <v>438</v>
      </c>
      <c r="F22" s="48" t="s">
        <v>483</v>
      </c>
      <c r="G22" s="429"/>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530</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530</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530</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7"/>
      <c r="C66" s="437"/>
      <c r="D66" s="437"/>
      <c r="E66" s="437"/>
      <c r="F66" s="437"/>
      <c r="G66" s="437"/>
      <c r="H66" s="437"/>
      <c r="I66" s="43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7"/>
      <c r="C68" s="437"/>
      <c r="D68" s="437"/>
      <c r="E68" s="437"/>
      <c r="F68" s="437"/>
      <c r="G68" s="437"/>
      <c r="H68" s="437"/>
      <c r="I68" s="437"/>
      <c r="J68" s="35"/>
      <c r="K68" s="35"/>
    </row>
    <row r="70" spans="1:28" ht="36.75" customHeight="1" x14ac:dyDescent="0.25">
      <c r="B70" s="437"/>
      <c r="C70" s="437"/>
      <c r="D70" s="437"/>
      <c r="E70" s="437"/>
      <c r="F70" s="437"/>
      <c r="G70" s="437"/>
      <c r="H70" s="437"/>
      <c r="I70" s="437"/>
      <c r="J70" s="35"/>
      <c r="K70" s="35"/>
    </row>
    <row r="71" spans="1:28" x14ac:dyDescent="0.25">
      <c r="N71" s="36"/>
      <c r="V71" s="36"/>
    </row>
    <row r="72" spans="1:28" ht="51" customHeight="1" x14ac:dyDescent="0.25">
      <c r="B72" s="437"/>
      <c r="C72" s="437"/>
      <c r="D72" s="437"/>
      <c r="E72" s="437"/>
      <c r="F72" s="437"/>
      <c r="G72" s="437"/>
      <c r="H72" s="437"/>
      <c r="I72" s="437"/>
      <c r="J72" s="35"/>
      <c r="K72" s="35"/>
      <c r="N72" s="36"/>
      <c r="V72" s="36"/>
    </row>
    <row r="73" spans="1:28" ht="32.25" customHeight="1" x14ac:dyDescent="0.25">
      <c r="B73" s="437"/>
      <c r="C73" s="437"/>
      <c r="D73" s="437"/>
      <c r="E73" s="437"/>
      <c r="F73" s="437"/>
      <c r="G73" s="437"/>
      <c r="H73" s="437"/>
      <c r="I73" s="437"/>
      <c r="J73" s="35"/>
      <c r="K73" s="35"/>
    </row>
    <row r="74" spans="1:28" ht="51.75" customHeight="1" x14ac:dyDescent="0.25">
      <c r="B74" s="437"/>
      <c r="C74" s="437"/>
      <c r="D74" s="437"/>
      <c r="E74" s="437"/>
      <c r="F74" s="437"/>
      <c r="G74" s="437"/>
      <c r="H74" s="437"/>
      <c r="I74" s="437"/>
      <c r="J74" s="35"/>
      <c r="K74" s="35"/>
    </row>
    <row r="75" spans="1:28" ht="21.75" customHeight="1" x14ac:dyDescent="0.25">
      <c r="B75" s="435"/>
      <c r="C75" s="435"/>
      <c r="D75" s="435"/>
      <c r="E75" s="435"/>
      <c r="F75" s="435"/>
      <c r="G75" s="435"/>
      <c r="H75" s="435"/>
      <c r="I75" s="435"/>
      <c r="J75" s="34"/>
      <c r="K75" s="34"/>
    </row>
    <row r="76" spans="1:28" ht="23.25" customHeight="1" x14ac:dyDescent="0.25"/>
    <row r="77" spans="1:28" ht="18.75" customHeight="1" x14ac:dyDescent="0.25">
      <c r="B77" s="436"/>
      <c r="C77" s="436"/>
      <c r="D77" s="436"/>
      <c r="E77" s="436"/>
      <c r="F77" s="436"/>
      <c r="G77" s="436"/>
      <c r="H77" s="436"/>
      <c r="I77" s="43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abSelected="1" topLeftCell="A13" zoomScale="70" zoomScaleNormal="70" zoomScaleSheetLayoutView="70" workbookViewId="0">
      <selection activeCell="J24" sqref="J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6.85546875" style="32" customWidth="1"/>
    <col min="8" max="15" width="9.28515625" style="32" customWidth="1"/>
    <col min="16" max="17" width="8" style="32" customWidth="1"/>
    <col min="18" max="19" width="8.5703125" style="32" customWidth="1"/>
    <col min="20" max="20" width="8" style="341" customWidth="1"/>
    <col min="21" max="21" width="8" style="337" customWidth="1"/>
    <col min="22" max="23" width="8.5703125" style="32" customWidth="1"/>
    <col min="24" max="25" width="10.7109375" style="32" customWidth="1"/>
    <col min="26" max="27" width="8.5703125" style="32" customWidth="1"/>
    <col min="28" max="28" width="16" style="32" customWidth="1"/>
    <col min="29" max="29" width="20.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3" t="str">
        <f>'6.1. Паспорт сетевой график'!A5:K5</f>
        <v>Год раскрытия информации: 2024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row>
    <row r="5" spans="1:29" ht="18.75" x14ac:dyDescent="0.3">
      <c r="AC5" s="12"/>
    </row>
    <row r="6" spans="1:29"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07"/>
      <c r="B7" s="107"/>
      <c r="C7" s="107"/>
      <c r="D7" s="107"/>
      <c r="E7" s="107"/>
      <c r="F7" s="107"/>
      <c r="G7" s="107"/>
      <c r="H7" s="167"/>
      <c r="I7" s="167"/>
      <c r="J7" s="167"/>
      <c r="K7" s="167"/>
      <c r="L7" s="167"/>
      <c r="M7" s="167"/>
      <c r="N7" s="167"/>
      <c r="O7" s="167"/>
      <c r="P7" s="167"/>
      <c r="Q7" s="167"/>
      <c r="R7" s="167"/>
      <c r="S7" s="167"/>
      <c r="T7" s="342"/>
      <c r="U7" s="338"/>
      <c r="V7" s="167"/>
      <c r="W7" s="167"/>
      <c r="X7" s="167"/>
      <c r="Y7" s="167"/>
      <c r="Z7" s="167"/>
      <c r="AA7" s="167"/>
      <c r="AB7" s="167"/>
      <c r="AC7" s="167"/>
    </row>
    <row r="8" spans="1:29" x14ac:dyDescent="0.25">
      <c r="A8" s="358" t="str">
        <f>'6.1. Паспорт сетевой график'!A9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7"/>
      <c r="B10" s="107"/>
      <c r="C10" s="107"/>
      <c r="D10" s="107"/>
      <c r="E10" s="107"/>
      <c r="F10" s="107"/>
      <c r="G10" s="107"/>
      <c r="H10" s="167"/>
      <c r="I10" s="167"/>
      <c r="J10" s="167"/>
      <c r="K10" s="167"/>
      <c r="L10" s="167"/>
      <c r="M10" s="167"/>
      <c r="N10" s="167"/>
      <c r="O10" s="167"/>
      <c r="P10" s="167"/>
      <c r="Q10" s="167"/>
      <c r="R10" s="167"/>
      <c r="S10" s="167"/>
      <c r="T10" s="342"/>
      <c r="U10" s="338"/>
      <c r="V10" s="167"/>
      <c r="W10" s="167"/>
      <c r="X10" s="167"/>
      <c r="Y10" s="167"/>
      <c r="Z10" s="167"/>
      <c r="AA10" s="167"/>
      <c r="AB10" s="167"/>
      <c r="AC10" s="167"/>
    </row>
    <row r="11" spans="1:29" x14ac:dyDescent="0.25">
      <c r="A11" s="358" t="str">
        <f>'6.1. Паспорт сетевой график'!A12</f>
        <v>O 24-09</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343"/>
      <c r="U13" s="339"/>
      <c r="V13" s="50"/>
      <c r="W13" s="50"/>
      <c r="X13" s="50"/>
      <c r="Y13" s="50"/>
      <c r="Z13" s="50"/>
      <c r="AA13" s="50"/>
      <c r="AB13" s="50"/>
      <c r="AC13" s="50"/>
    </row>
    <row r="14" spans="1:29" ht="36" customHeight="1" x14ac:dyDescent="0.25">
      <c r="A14" s="385" t="str">
        <f>'6.1. Паспорт сетевой график'!A15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26"/>
      <c r="B16" s="426"/>
      <c r="C16" s="426"/>
      <c r="D16" s="426"/>
      <c r="E16" s="426"/>
      <c r="F16" s="426"/>
      <c r="G16" s="426"/>
      <c r="H16" s="426"/>
      <c r="I16" s="426"/>
      <c r="J16" s="426"/>
      <c r="K16" s="426"/>
      <c r="L16" s="426"/>
      <c r="M16" s="426"/>
      <c r="N16" s="426"/>
      <c r="O16" s="426"/>
      <c r="P16" s="426"/>
      <c r="Q16" s="426"/>
      <c r="R16" s="426"/>
      <c r="S16" s="426"/>
      <c r="T16" s="426"/>
      <c r="U16" s="426"/>
      <c r="V16" s="426"/>
      <c r="W16" s="426"/>
      <c r="X16" s="426"/>
      <c r="Y16" s="426"/>
      <c r="Z16" s="426"/>
      <c r="AA16" s="426"/>
      <c r="AB16" s="426"/>
      <c r="AC16" s="426"/>
    </row>
    <row r="18" spans="1:36" x14ac:dyDescent="0.25">
      <c r="A18" s="431" t="s">
        <v>393</v>
      </c>
      <c r="B18" s="431"/>
      <c r="C18" s="431"/>
      <c r="D18" s="431"/>
      <c r="E18" s="431"/>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row>
    <row r="19" spans="1:36" ht="49.5" hidden="1" customHeight="1" x14ac:dyDescent="0.25">
      <c r="E19" s="48" t="s">
        <v>594</v>
      </c>
      <c r="F19" s="48"/>
      <c r="G19" s="48" t="s">
        <v>595</v>
      </c>
      <c r="H19" s="32" t="s">
        <v>596</v>
      </c>
      <c r="L19" s="32" t="s">
        <v>597</v>
      </c>
      <c r="P19" s="32" t="s">
        <v>598</v>
      </c>
    </row>
    <row r="20" spans="1:36" ht="33" customHeight="1" x14ac:dyDescent="0.25">
      <c r="A20" s="427" t="s">
        <v>183</v>
      </c>
      <c r="B20" s="427" t="s">
        <v>182</v>
      </c>
      <c r="C20" s="422" t="s">
        <v>181</v>
      </c>
      <c r="D20" s="422"/>
      <c r="E20" s="430" t="s">
        <v>180</v>
      </c>
      <c r="F20" s="430"/>
      <c r="G20" s="427" t="s">
        <v>642</v>
      </c>
      <c r="H20" s="433">
        <v>2025</v>
      </c>
      <c r="I20" s="434"/>
      <c r="J20" s="434"/>
      <c r="K20" s="438"/>
      <c r="L20" s="433">
        <v>2026</v>
      </c>
      <c r="M20" s="434"/>
      <c r="N20" s="434"/>
      <c r="O20" s="438"/>
      <c r="P20" s="433">
        <v>2027</v>
      </c>
      <c r="Q20" s="434"/>
      <c r="R20" s="434"/>
      <c r="S20" s="438"/>
      <c r="T20" s="433">
        <v>2028</v>
      </c>
      <c r="U20" s="434"/>
      <c r="V20" s="434"/>
      <c r="W20" s="438"/>
      <c r="X20" s="433">
        <v>2029</v>
      </c>
      <c r="Y20" s="434"/>
      <c r="Z20" s="434"/>
      <c r="AA20" s="438"/>
      <c r="AB20" s="432" t="s">
        <v>179</v>
      </c>
      <c r="AC20" s="432"/>
      <c r="AD20" s="49"/>
      <c r="AE20" s="49"/>
      <c r="AF20" s="49"/>
    </row>
    <row r="21" spans="1:36" ht="99.75" customHeight="1" x14ac:dyDescent="0.25">
      <c r="A21" s="428"/>
      <c r="B21" s="428"/>
      <c r="C21" s="422"/>
      <c r="D21" s="422"/>
      <c r="E21" s="430"/>
      <c r="F21" s="430"/>
      <c r="G21" s="428"/>
      <c r="H21" s="422" t="s">
        <v>2</v>
      </c>
      <c r="I21" s="422"/>
      <c r="J21" s="422" t="s">
        <v>178</v>
      </c>
      <c r="K21" s="422"/>
      <c r="L21" s="422" t="s">
        <v>2</v>
      </c>
      <c r="M21" s="422"/>
      <c r="N21" s="422" t="s">
        <v>178</v>
      </c>
      <c r="O21" s="422"/>
      <c r="P21" s="422" t="s">
        <v>2</v>
      </c>
      <c r="Q21" s="422"/>
      <c r="R21" s="422" t="s">
        <v>178</v>
      </c>
      <c r="S21" s="422"/>
      <c r="T21" s="422" t="s">
        <v>2</v>
      </c>
      <c r="U21" s="422"/>
      <c r="V21" s="422" t="s">
        <v>178</v>
      </c>
      <c r="W21" s="422"/>
      <c r="X21" s="422" t="s">
        <v>2</v>
      </c>
      <c r="Y21" s="422"/>
      <c r="Z21" s="422" t="s">
        <v>178</v>
      </c>
      <c r="AA21" s="422"/>
      <c r="AB21" s="432"/>
      <c r="AC21" s="432"/>
    </row>
    <row r="22" spans="1:36" ht="89.25" customHeight="1" x14ac:dyDescent="0.25">
      <c r="A22" s="429"/>
      <c r="B22" s="429"/>
      <c r="C22" s="46" t="s">
        <v>2</v>
      </c>
      <c r="D22" s="46" t="s">
        <v>178</v>
      </c>
      <c r="E22" s="346" t="s">
        <v>629</v>
      </c>
      <c r="F22" s="346" t="s">
        <v>629</v>
      </c>
      <c r="G22" s="429"/>
      <c r="H22" s="47" t="s">
        <v>374</v>
      </c>
      <c r="I22" s="47" t="s">
        <v>375</v>
      </c>
      <c r="J22" s="47" t="s">
        <v>374</v>
      </c>
      <c r="K22" s="47" t="s">
        <v>375</v>
      </c>
      <c r="L22" s="47" t="s">
        <v>374</v>
      </c>
      <c r="M22" s="47" t="s">
        <v>375</v>
      </c>
      <c r="N22" s="47" t="s">
        <v>374</v>
      </c>
      <c r="O22" s="47" t="s">
        <v>375</v>
      </c>
      <c r="P22" s="47" t="s">
        <v>374</v>
      </c>
      <c r="Q22" s="47" t="s">
        <v>375</v>
      </c>
      <c r="R22" s="47" t="s">
        <v>374</v>
      </c>
      <c r="S22" s="47" t="s">
        <v>375</v>
      </c>
      <c r="T22" s="345" t="s">
        <v>374</v>
      </c>
      <c r="U22" s="345" t="s">
        <v>375</v>
      </c>
      <c r="V22" s="47" t="s">
        <v>374</v>
      </c>
      <c r="W22" s="47" t="s">
        <v>375</v>
      </c>
      <c r="X22" s="47" t="s">
        <v>374</v>
      </c>
      <c r="Y22" s="47" t="s">
        <v>375</v>
      </c>
      <c r="Z22" s="47" t="s">
        <v>374</v>
      </c>
      <c r="AA22" s="47" t="s">
        <v>375</v>
      </c>
      <c r="AB22" s="46" t="s">
        <v>608</v>
      </c>
      <c r="AC22" s="46" t="s">
        <v>537</v>
      </c>
    </row>
    <row r="23" spans="1:36"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6">
        <v>20</v>
      </c>
      <c r="U23" s="346">
        <v>21</v>
      </c>
      <c r="V23" s="39">
        <v>22</v>
      </c>
      <c r="W23" s="39">
        <v>23</v>
      </c>
      <c r="X23" s="39">
        <v>24</v>
      </c>
      <c r="Y23" s="39">
        <v>25</v>
      </c>
      <c r="Z23" s="39">
        <v>26</v>
      </c>
      <c r="AA23" s="39">
        <v>27</v>
      </c>
      <c r="AB23" s="39">
        <v>28</v>
      </c>
      <c r="AC23" s="39">
        <v>29</v>
      </c>
    </row>
    <row r="24" spans="1:36" ht="47.25" customHeight="1" x14ac:dyDescent="0.25">
      <c r="A24" s="44">
        <v>1</v>
      </c>
      <c r="B24" s="43" t="s">
        <v>177</v>
      </c>
      <c r="C24" s="96">
        <v>13.573919660495999</v>
      </c>
      <c r="D24" s="98" t="s">
        <v>538</v>
      </c>
      <c r="E24" s="470">
        <v>13.573919660495999</v>
      </c>
      <c r="F24" s="470">
        <v>13.573919660495999</v>
      </c>
      <c r="G24" s="98">
        <v>0</v>
      </c>
      <c r="H24" s="98">
        <v>0</v>
      </c>
      <c r="I24" s="98">
        <v>0</v>
      </c>
      <c r="J24" s="98" t="s">
        <v>538</v>
      </c>
      <c r="K24" s="98" t="s">
        <v>538</v>
      </c>
      <c r="L24" s="98">
        <f>C24</f>
        <v>13.573919660495999</v>
      </c>
      <c r="M24" s="98">
        <v>4</v>
      </c>
      <c r="N24" s="98" t="str">
        <f t="shared" ref="N24:N64" si="0">D24</f>
        <v>нд</v>
      </c>
      <c r="O24" s="98" t="s">
        <v>538</v>
      </c>
      <c r="P24" s="98">
        <v>0</v>
      </c>
      <c r="Q24" s="98">
        <v>0</v>
      </c>
      <c r="R24" s="98" t="s">
        <v>538</v>
      </c>
      <c r="S24" s="98" t="s">
        <v>538</v>
      </c>
      <c r="T24" s="98">
        <v>0</v>
      </c>
      <c r="U24" s="98">
        <v>0</v>
      </c>
      <c r="V24" s="98" t="s">
        <v>538</v>
      </c>
      <c r="W24" s="98" t="s">
        <v>538</v>
      </c>
      <c r="X24" s="98">
        <v>0</v>
      </c>
      <c r="Y24" s="96">
        <f t="shared" ref="Y24" si="1">SUM(Y25:Y29)</f>
        <v>0</v>
      </c>
      <c r="Z24" s="98" t="s">
        <v>538</v>
      </c>
      <c r="AA24" s="98" t="s">
        <v>538</v>
      </c>
      <c r="AB24" s="96">
        <f>X24+T24+P24+L24+H24</f>
        <v>13.573919660495999</v>
      </c>
      <c r="AC24" s="98" t="s">
        <v>538</v>
      </c>
    </row>
    <row r="25" spans="1:36" ht="24" customHeight="1" x14ac:dyDescent="0.25">
      <c r="A25" s="41" t="s">
        <v>176</v>
      </c>
      <c r="B25" s="25" t="s">
        <v>175</v>
      </c>
      <c r="C25" s="96">
        <v>0</v>
      </c>
      <c r="D25" s="98" t="s">
        <v>538</v>
      </c>
      <c r="E25" s="470">
        <v>0</v>
      </c>
      <c r="F25" s="470">
        <v>0</v>
      </c>
      <c r="G25" s="98">
        <v>0</v>
      </c>
      <c r="H25" s="98">
        <v>0</v>
      </c>
      <c r="I25" s="98">
        <v>0</v>
      </c>
      <c r="J25" s="98" t="s">
        <v>538</v>
      </c>
      <c r="K25" s="98" t="s">
        <v>538</v>
      </c>
      <c r="L25" s="98">
        <f t="shared" ref="L25:L64" si="2">C25</f>
        <v>0</v>
      </c>
      <c r="M25" s="98">
        <v>0</v>
      </c>
      <c r="N25" s="98" t="str">
        <f t="shared" si="0"/>
        <v>нд</v>
      </c>
      <c r="O25" s="98" t="s">
        <v>538</v>
      </c>
      <c r="P25" s="98">
        <v>0</v>
      </c>
      <c r="Q25" s="98">
        <v>0</v>
      </c>
      <c r="R25" s="98" t="s">
        <v>538</v>
      </c>
      <c r="S25" s="98" t="s">
        <v>538</v>
      </c>
      <c r="T25" s="98">
        <v>0</v>
      </c>
      <c r="U25" s="98">
        <v>0</v>
      </c>
      <c r="V25" s="98" t="s">
        <v>538</v>
      </c>
      <c r="W25" s="98" t="s">
        <v>538</v>
      </c>
      <c r="X25" s="98">
        <v>0</v>
      </c>
      <c r="Y25" s="98">
        <v>0</v>
      </c>
      <c r="Z25" s="98" t="s">
        <v>538</v>
      </c>
      <c r="AA25" s="98" t="s">
        <v>538</v>
      </c>
      <c r="AB25" s="96">
        <f t="shared" ref="AB25:AB64" si="3">X25+T25+P25+L25+H25</f>
        <v>0</v>
      </c>
      <c r="AC25" s="98" t="s">
        <v>538</v>
      </c>
    </row>
    <row r="26" spans="1:36" x14ac:dyDescent="0.25">
      <c r="A26" s="41" t="s">
        <v>174</v>
      </c>
      <c r="B26" s="25" t="s">
        <v>173</v>
      </c>
      <c r="C26" s="96">
        <v>0</v>
      </c>
      <c r="D26" s="98" t="s">
        <v>538</v>
      </c>
      <c r="E26" s="470">
        <v>0</v>
      </c>
      <c r="F26" s="470">
        <v>0</v>
      </c>
      <c r="G26" s="98">
        <v>0</v>
      </c>
      <c r="H26" s="98">
        <v>0</v>
      </c>
      <c r="I26" s="98">
        <v>0</v>
      </c>
      <c r="J26" s="98" t="s">
        <v>538</v>
      </c>
      <c r="K26" s="98" t="s">
        <v>538</v>
      </c>
      <c r="L26" s="98">
        <f t="shared" si="2"/>
        <v>0</v>
      </c>
      <c r="M26" s="98">
        <v>0</v>
      </c>
      <c r="N26" s="98" t="str">
        <f t="shared" si="0"/>
        <v>нд</v>
      </c>
      <c r="O26" s="98" t="s">
        <v>538</v>
      </c>
      <c r="P26" s="98">
        <v>0</v>
      </c>
      <c r="Q26" s="98">
        <v>0</v>
      </c>
      <c r="R26" s="98" t="s">
        <v>538</v>
      </c>
      <c r="S26" s="98" t="s">
        <v>538</v>
      </c>
      <c r="T26" s="98">
        <v>0</v>
      </c>
      <c r="U26" s="98">
        <v>0</v>
      </c>
      <c r="V26" s="98" t="s">
        <v>538</v>
      </c>
      <c r="W26" s="98" t="s">
        <v>538</v>
      </c>
      <c r="X26" s="98">
        <v>0</v>
      </c>
      <c r="Y26" s="98">
        <v>0</v>
      </c>
      <c r="Z26" s="98" t="s">
        <v>538</v>
      </c>
      <c r="AA26" s="98" t="s">
        <v>538</v>
      </c>
      <c r="AB26" s="96">
        <f t="shared" si="3"/>
        <v>0</v>
      </c>
      <c r="AC26" s="98" t="s">
        <v>538</v>
      </c>
    </row>
    <row r="27" spans="1:36" ht="31.5" x14ac:dyDescent="0.25">
      <c r="A27" s="41" t="s">
        <v>172</v>
      </c>
      <c r="B27" s="25" t="s">
        <v>356</v>
      </c>
      <c r="C27" s="96">
        <v>13.573919660495999</v>
      </c>
      <c r="D27" s="98" t="s">
        <v>538</v>
      </c>
      <c r="E27" s="470">
        <v>13.573919660495999</v>
      </c>
      <c r="F27" s="470">
        <v>13.573919660495999</v>
      </c>
      <c r="G27" s="98">
        <v>0</v>
      </c>
      <c r="H27" s="98">
        <v>0</v>
      </c>
      <c r="I27" s="98">
        <v>0</v>
      </c>
      <c r="J27" s="98" t="s">
        <v>538</v>
      </c>
      <c r="K27" s="98" t="s">
        <v>538</v>
      </c>
      <c r="L27" s="98">
        <f t="shared" si="2"/>
        <v>13.573919660495999</v>
      </c>
      <c r="M27" s="98">
        <v>4</v>
      </c>
      <c r="N27" s="98" t="str">
        <f t="shared" si="0"/>
        <v>нд</v>
      </c>
      <c r="O27" s="98" t="s">
        <v>538</v>
      </c>
      <c r="P27" s="98">
        <v>0</v>
      </c>
      <c r="Q27" s="98">
        <v>0</v>
      </c>
      <c r="R27" s="98" t="s">
        <v>538</v>
      </c>
      <c r="S27" s="98" t="s">
        <v>538</v>
      </c>
      <c r="T27" s="98">
        <v>0</v>
      </c>
      <c r="U27" s="98">
        <v>0</v>
      </c>
      <c r="V27" s="98" t="s">
        <v>538</v>
      </c>
      <c r="W27" s="98" t="s">
        <v>538</v>
      </c>
      <c r="X27" s="98">
        <v>0</v>
      </c>
      <c r="Y27" s="98">
        <v>0</v>
      </c>
      <c r="Z27" s="98" t="s">
        <v>538</v>
      </c>
      <c r="AA27" s="98" t="s">
        <v>538</v>
      </c>
      <c r="AB27" s="96">
        <f t="shared" si="3"/>
        <v>13.573919660495999</v>
      </c>
      <c r="AC27" s="98" t="s">
        <v>538</v>
      </c>
    </row>
    <row r="28" spans="1:36" x14ac:dyDescent="0.25">
      <c r="A28" s="41" t="s">
        <v>171</v>
      </c>
      <c r="B28" s="25" t="s">
        <v>539</v>
      </c>
      <c r="C28" s="96">
        <v>0</v>
      </c>
      <c r="D28" s="98" t="s">
        <v>538</v>
      </c>
      <c r="E28" s="470">
        <v>0</v>
      </c>
      <c r="F28" s="470">
        <v>0</v>
      </c>
      <c r="G28" s="98">
        <v>0</v>
      </c>
      <c r="H28" s="98">
        <v>0</v>
      </c>
      <c r="I28" s="98">
        <v>0</v>
      </c>
      <c r="J28" s="98" t="s">
        <v>538</v>
      </c>
      <c r="K28" s="98" t="s">
        <v>538</v>
      </c>
      <c r="L28" s="98">
        <f t="shared" si="2"/>
        <v>0</v>
      </c>
      <c r="M28" s="98">
        <v>0</v>
      </c>
      <c r="N28" s="98" t="str">
        <f t="shared" si="0"/>
        <v>нд</v>
      </c>
      <c r="O28" s="98" t="s">
        <v>538</v>
      </c>
      <c r="P28" s="98">
        <v>0</v>
      </c>
      <c r="Q28" s="98">
        <v>0</v>
      </c>
      <c r="R28" s="98" t="s">
        <v>538</v>
      </c>
      <c r="S28" s="98" t="s">
        <v>538</v>
      </c>
      <c r="T28" s="98">
        <v>0</v>
      </c>
      <c r="U28" s="98">
        <v>0</v>
      </c>
      <c r="V28" s="98" t="s">
        <v>538</v>
      </c>
      <c r="W28" s="98" t="s">
        <v>538</v>
      </c>
      <c r="X28" s="98">
        <v>0</v>
      </c>
      <c r="Y28" s="98">
        <v>0</v>
      </c>
      <c r="Z28" s="98" t="s">
        <v>538</v>
      </c>
      <c r="AA28" s="98" t="s">
        <v>538</v>
      </c>
      <c r="AB28" s="96">
        <f t="shared" si="3"/>
        <v>0</v>
      </c>
      <c r="AC28" s="98" t="s">
        <v>538</v>
      </c>
    </row>
    <row r="29" spans="1:36" x14ac:dyDescent="0.25">
      <c r="A29" s="41" t="s">
        <v>169</v>
      </c>
      <c r="B29" s="45" t="s">
        <v>168</v>
      </c>
      <c r="C29" s="96">
        <v>0</v>
      </c>
      <c r="D29" s="98" t="s">
        <v>538</v>
      </c>
      <c r="E29" s="470">
        <v>0</v>
      </c>
      <c r="F29" s="470">
        <v>0</v>
      </c>
      <c r="G29" s="98">
        <v>0</v>
      </c>
      <c r="H29" s="98">
        <v>0</v>
      </c>
      <c r="I29" s="98">
        <v>0</v>
      </c>
      <c r="J29" s="98" t="s">
        <v>538</v>
      </c>
      <c r="K29" s="98" t="s">
        <v>538</v>
      </c>
      <c r="L29" s="98">
        <f t="shared" si="2"/>
        <v>0</v>
      </c>
      <c r="M29" s="98">
        <v>0</v>
      </c>
      <c r="N29" s="98" t="str">
        <f t="shared" si="0"/>
        <v>нд</v>
      </c>
      <c r="O29" s="98" t="s">
        <v>538</v>
      </c>
      <c r="P29" s="98">
        <v>0</v>
      </c>
      <c r="Q29" s="98">
        <v>0</v>
      </c>
      <c r="R29" s="98" t="s">
        <v>538</v>
      </c>
      <c r="S29" s="98" t="s">
        <v>538</v>
      </c>
      <c r="T29" s="98">
        <v>0</v>
      </c>
      <c r="U29" s="98">
        <v>0</v>
      </c>
      <c r="V29" s="98" t="s">
        <v>538</v>
      </c>
      <c r="W29" s="98" t="s">
        <v>538</v>
      </c>
      <c r="X29" s="98">
        <v>0</v>
      </c>
      <c r="Y29" s="98">
        <v>0</v>
      </c>
      <c r="Z29" s="98" t="s">
        <v>538</v>
      </c>
      <c r="AA29" s="98" t="s">
        <v>538</v>
      </c>
      <c r="AB29" s="96">
        <f t="shared" si="3"/>
        <v>0</v>
      </c>
      <c r="AC29" s="98" t="s">
        <v>538</v>
      </c>
    </row>
    <row r="30" spans="1:36" s="335" customFormat="1" ht="47.25" x14ac:dyDescent="0.25">
      <c r="A30" s="44" t="s">
        <v>61</v>
      </c>
      <c r="B30" s="43" t="s">
        <v>167</v>
      </c>
      <c r="C30" s="96">
        <v>11.31159971708</v>
      </c>
      <c r="D30" s="98" t="s">
        <v>538</v>
      </c>
      <c r="E30" s="470">
        <v>11.31159971708</v>
      </c>
      <c r="F30" s="470">
        <v>11.31159971708</v>
      </c>
      <c r="G30" s="98">
        <v>0</v>
      </c>
      <c r="H30" s="98">
        <v>0</v>
      </c>
      <c r="I30" s="98">
        <v>0</v>
      </c>
      <c r="J30" s="98" t="s">
        <v>538</v>
      </c>
      <c r="K30" s="98" t="s">
        <v>538</v>
      </c>
      <c r="L30" s="98">
        <f t="shared" si="2"/>
        <v>11.31159971708</v>
      </c>
      <c r="M30" s="96">
        <v>0</v>
      </c>
      <c r="N30" s="98" t="str">
        <f t="shared" si="0"/>
        <v>нд</v>
      </c>
      <c r="O30" s="98" t="s">
        <v>538</v>
      </c>
      <c r="P30" s="98">
        <v>0</v>
      </c>
      <c r="Q30" s="98">
        <v>0</v>
      </c>
      <c r="R30" s="98" t="s">
        <v>538</v>
      </c>
      <c r="S30" s="98" t="s">
        <v>538</v>
      </c>
      <c r="T30" s="98">
        <v>0</v>
      </c>
      <c r="U30" s="98">
        <v>0</v>
      </c>
      <c r="V30" s="98" t="s">
        <v>538</v>
      </c>
      <c r="W30" s="98" t="s">
        <v>538</v>
      </c>
      <c r="X30" s="98">
        <v>0</v>
      </c>
      <c r="Y30" s="96">
        <v>0</v>
      </c>
      <c r="Z30" s="98" t="s">
        <v>538</v>
      </c>
      <c r="AA30" s="98" t="s">
        <v>538</v>
      </c>
      <c r="AB30" s="96">
        <f t="shared" si="3"/>
        <v>11.31159971708</v>
      </c>
      <c r="AC30" s="98" t="s">
        <v>538</v>
      </c>
      <c r="AE30" s="32"/>
      <c r="AF30" s="32"/>
      <c r="AG30" s="32"/>
      <c r="AH30" s="32"/>
      <c r="AI30" s="32"/>
      <c r="AJ30" s="32"/>
    </row>
    <row r="31" spans="1:36" x14ac:dyDescent="0.25">
      <c r="A31" s="44" t="s">
        <v>166</v>
      </c>
      <c r="B31" s="25" t="s">
        <v>165</v>
      </c>
      <c r="C31" s="96">
        <v>0.39784655630999999</v>
      </c>
      <c r="D31" s="98" t="s">
        <v>538</v>
      </c>
      <c r="E31" s="470">
        <v>0.39784655630999999</v>
      </c>
      <c r="F31" s="470">
        <v>0.39784655630999999</v>
      </c>
      <c r="G31" s="98">
        <v>0</v>
      </c>
      <c r="H31" s="98">
        <v>0</v>
      </c>
      <c r="I31" s="98">
        <v>0</v>
      </c>
      <c r="J31" s="98" t="s">
        <v>538</v>
      </c>
      <c r="K31" s="98" t="s">
        <v>538</v>
      </c>
      <c r="L31" s="98">
        <f t="shared" si="2"/>
        <v>0.39784655630999999</v>
      </c>
      <c r="M31" s="98">
        <v>1</v>
      </c>
      <c r="N31" s="98" t="str">
        <f t="shared" si="0"/>
        <v>нд</v>
      </c>
      <c r="O31" s="98" t="s">
        <v>538</v>
      </c>
      <c r="P31" s="98">
        <v>0</v>
      </c>
      <c r="Q31" s="98">
        <v>0</v>
      </c>
      <c r="R31" s="98" t="s">
        <v>538</v>
      </c>
      <c r="S31" s="98" t="s">
        <v>538</v>
      </c>
      <c r="T31" s="98">
        <v>0</v>
      </c>
      <c r="U31" s="98">
        <v>0</v>
      </c>
      <c r="V31" s="98" t="s">
        <v>538</v>
      </c>
      <c r="W31" s="98" t="s">
        <v>538</v>
      </c>
      <c r="X31" s="98">
        <v>0</v>
      </c>
      <c r="Y31" s="98">
        <v>0</v>
      </c>
      <c r="Z31" s="98" t="s">
        <v>538</v>
      </c>
      <c r="AA31" s="98" t="s">
        <v>538</v>
      </c>
      <c r="AB31" s="96">
        <f t="shared" si="3"/>
        <v>0.39784655630999999</v>
      </c>
      <c r="AC31" s="98" t="s">
        <v>538</v>
      </c>
    </row>
    <row r="32" spans="1:36" ht="31.5" x14ac:dyDescent="0.25">
      <c r="A32" s="44" t="s">
        <v>164</v>
      </c>
      <c r="B32" s="25" t="s">
        <v>163</v>
      </c>
      <c r="C32" s="96">
        <v>2.6647007122599997</v>
      </c>
      <c r="D32" s="98" t="s">
        <v>538</v>
      </c>
      <c r="E32" s="470">
        <v>2.6647007122599997</v>
      </c>
      <c r="F32" s="470">
        <v>2.6647007122599997</v>
      </c>
      <c r="G32" s="98">
        <v>0</v>
      </c>
      <c r="H32" s="98">
        <v>0</v>
      </c>
      <c r="I32" s="98">
        <v>0</v>
      </c>
      <c r="J32" s="98" t="s">
        <v>538</v>
      </c>
      <c r="K32" s="98" t="s">
        <v>538</v>
      </c>
      <c r="L32" s="98">
        <f t="shared" si="2"/>
        <v>2.6647007122599997</v>
      </c>
      <c r="M32" s="98">
        <v>3</v>
      </c>
      <c r="N32" s="98" t="str">
        <f t="shared" si="0"/>
        <v>нд</v>
      </c>
      <c r="O32" s="98" t="s">
        <v>538</v>
      </c>
      <c r="P32" s="98">
        <v>0</v>
      </c>
      <c r="Q32" s="98">
        <v>0</v>
      </c>
      <c r="R32" s="98" t="s">
        <v>538</v>
      </c>
      <c r="S32" s="98" t="s">
        <v>538</v>
      </c>
      <c r="T32" s="98">
        <v>0</v>
      </c>
      <c r="U32" s="98">
        <v>0</v>
      </c>
      <c r="V32" s="98" t="s">
        <v>538</v>
      </c>
      <c r="W32" s="98" t="s">
        <v>538</v>
      </c>
      <c r="X32" s="98">
        <v>0</v>
      </c>
      <c r="Y32" s="98">
        <v>0</v>
      </c>
      <c r="Z32" s="98" t="s">
        <v>538</v>
      </c>
      <c r="AA32" s="98" t="s">
        <v>538</v>
      </c>
      <c r="AB32" s="96">
        <f t="shared" si="3"/>
        <v>2.6647007122599997</v>
      </c>
      <c r="AC32" s="98" t="s">
        <v>538</v>
      </c>
    </row>
    <row r="33" spans="1:29" x14ac:dyDescent="0.25">
      <c r="A33" s="44" t="s">
        <v>162</v>
      </c>
      <c r="B33" s="25" t="s">
        <v>161</v>
      </c>
      <c r="C33" s="96">
        <v>7.6130482650000006</v>
      </c>
      <c r="D33" s="98" t="s">
        <v>538</v>
      </c>
      <c r="E33" s="470">
        <v>7.6130482650000006</v>
      </c>
      <c r="F33" s="470">
        <v>7.6130482650000006</v>
      </c>
      <c r="G33" s="98">
        <v>0</v>
      </c>
      <c r="H33" s="98">
        <v>0</v>
      </c>
      <c r="I33" s="98">
        <v>0</v>
      </c>
      <c r="J33" s="98" t="s">
        <v>538</v>
      </c>
      <c r="K33" s="98" t="s">
        <v>538</v>
      </c>
      <c r="L33" s="98">
        <f t="shared" si="2"/>
        <v>7.6130482650000006</v>
      </c>
      <c r="M33" s="98">
        <v>3</v>
      </c>
      <c r="N33" s="98" t="str">
        <f t="shared" si="0"/>
        <v>нд</v>
      </c>
      <c r="O33" s="98" t="s">
        <v>538</v>
      </c>
      <c r="P33" s="98">
        <v>0</v>
      </c>
      <c r="Q33" s="98">
        <v>0</v>
      </c>
      <c r="R33" s="98" t="s">
        <v>538</v>
      </c>
      <c r="S33" s="98" t="s">
        <v>538</v>
      </c>
      <c r="T33" s="98">
        <v>0</v>
      </c>
      <c r="U33" s="98">
        <v>0</v>
      </c>
      <c r="V33" s="98" t="s">
        <v>538</v>
      </c>
      <c r="W33" s="98" t="s">
        <v>538</v>
      </c>
      <c r="X33" s="98">
        <v>0</v>
      </c>
      <c r="Y33" s="98">
        <v>0</v>
      </c>
      <c r="Z33" s="98" t="s">
        <v>538</v>
      </c>
      <c r="AA33" s="98" t="s">
        <v>538</v>
      </c>
      <c r="AB33" s="96">
        <f t="shared" si="3"/>
        <v>7.6130482650000006</v>
      </c>
      <c r="AC33" s="98" t="s">
        <v>538</v>
      </c>
    </row>
    <row r="34" spans="1:29" x14ac:dyDescent="0.25">
      <c r="A34" s="44" t="s">
        <v>160</v>
      </c>
      <c r="B34" s="25" t="s">
        <v>159</v>
      </c>
      <c r="C34" s="96">
        <v>0.63600418350999999</v>
      </c>
      <c r="D34" s="98" t="s">
        <v>538</v>
      </c>
      <c r="E34" s="470">
        <v>0.63600418350999999</v>
      </c>
      <c r="F34" s="470">
        <v>0.63600418350999999</v>
      </c>
      <c r="G34" s="98">
        <v>0</v>
      </c>
      <c r="H34" s="98">
        <v>0</v>
      </c>
      <c r="I34" s="98">
        <v>0</v>
      </c>
      <c r="J34" s="98" t="s">
        <v>538</v>
      </c>
      <c r="K34" s="98" t="s">
        <v>538</v>
      </c>
      <c r="L34" s="98">
        <f t="shared" si="2"/>
        <v>0.63600418350999999</v>
      </c>
      <c r="M34" s="98">
        <v>4</v>
      </c>
      <c r="N34" s="98" t="str">
        <f t="shared" si="0"/>
        <v>нд</v>
      </c>
      <c r="O34" s="98" t="s">
        <v>538</v>
      </c>
      <c r="P34" s="98">
        <v>0</v>
      </c>
      <c r="Q34" s="98">
        <v>0</v>
      </c>
      <c r="R34" s="98" t="s">
        <v>538</v>
      </c>
      <c r="S34" s="98" t="s">
        <v>538</v>
      </c>
      <c r="T34" s="98">
        <v>0</v>
      </c>
      <c r="U34" s="98">
        <v>0</v>
      </c>
      <c r="V34" s="98" t="s">
        <v>538</v>
      </c>
      <c r="W34" s="98" t="s">
        <v>538</v>
      </c>
      <c r="X34" s="98">
        <v>0</v>
      </c>
      <c r="Y34" s="98">
        <v>0</v>
      </c>
      <c r="Z34" s="98" t="s">
        <v>538</v>
      </c>
      <c r="AA34" s="98" t="s">
        <v>538</v>
      </c>
      <c r="AB34" s="96">
        <f t="shared" si="3"/>
        <v>0.63600418350999999</v>
      </c>
      <c r="AC34" s="98" t="s">
        <v>538</v>
      </c>
    </row>
    <row r="35" spans="1:29" s="335" customFormat="1" ht="31.5" x14ac:dyDescent="0.25">
      <c r="A35" s="44" t="s">
        <v>60</v>
      </c>
      <c r="B35" s="43" t="s">
        <v>158</v>
      </c>
      <c r="C35" s="96">
        <v>0</v>
      </c>
      <c r="D35" s="98" t="s">
        <v>538</v>
      </c>
      <c r="E35" s="470">
        <v>0</v>
      </c>
      <c r="F35" s="470">
        <v>0</v>
      </c>
      <c r="G35" s="98">
        <v>0</v>
      </c>
      <c r="H35" s="98">
        <v>0</v>
      </c>
      <c r="I35" s="98">
        <v>0</v>
      </c>
      <c r="J35" s="98" t="s">
        <v>538</v>
      </c>
      <c r="K35" s="98" t="s">
        <v>538</v>
      </c>
      <c r="L35" s="98">
        <f t="shared" si="2"/>
        <v>0</v>
      </c>
      <c r="M35" s="96">
        <v>0</v>
      </c>
      <c r="N35" s="98" t="str">
        <f t="shared" si="0"/>
        <v>нд</v>
      </c>
      <c r="O35" s="98" t="s">
        <v>538</v>
      </c>
      <c r="P35" s="98">
        <v>0</v>
      </c>
      <c r="Q35" s="98">
        <v>0</v>
      </c>
      <c r="R35" s="98" t="s">
        <v>538</v>
      </c>
      <c r="S35" s="98" t="s">
        <v>538</v>
      </c>
      <c r="T35" s="98">
        <v>0</v>
      </c>
      <c r="U35" s="98">
        <v>0</v>
      </c>
      <c r="V35" s="98" t="s">
        <v>538</v>
      </c>
      <c r="W35" s="98" t="s">
        <v>538</v>
      </c>
      <c r="X35" s="98">
        <v>0</v>
      </c>
      <c r="Y35" s="96">
        <v>0</v>
      </c>
      <c r="Z35" s="98" t="s">
        <v>538</v>
      </c>
      <c r="AA35" s="98" t="s">
        <v>538</v>
      </c>
      <c r="AB35" s="96">
        <f t="shared" si="3"/>
        <v>0</v>
      </c>
      <c r="AC35" s="98" t="s">
        <v>538</v>
      </c>
    </row>
    <row r="36" spans="1:29" ht="31.5" x14ac:dyDescent="0.25">
      <c r="A36" s="41" t="s">
        <v>157</v>
      </c>
      <c r="B36" s="168" t="s">
        <v>156</v>
      </c>
      <c r="C36" s="96">
        <v>0</v>
      </c>
      <c r="D36" s="98" t="s">
        <v>538</v>
      </c>
      <c r="E36" s="470">
        <v>0</v>
      </c>
      <c r="F36" s="470">
        <v>0</v>
      </c>
      <c r="G36" s="98">
        <v>0</v>
      </c>
      <c r="H36" s="98">
        <v>0</v>
      </c>
      <c r="I36" s="98">
        <v>0</v>
      </c>
      <c r="J36" s="98" t="s">
        <v>538</v>
      </c>
      <c r="K36" s="98" t="s">
        <v>538</v>
      </c>
      <c r="L36" s="98">
        <f t="shared" si="2"/>
        <v>0</v>
      </c>
      <c r="M36" s="98">
        <v>0</v>
      </c>
      <c r="N36" s="98" t="str">
        <f t="shared" si="0"/>
        <v>нд</v>
      </c>
      <c r="O36" s="98" t="s">
        <v>538</v>
      </c>
      <c r="P36" s="98">
        <v>0</v>
      </c>
      <c r="Q36" s="98">
        <v>0</v>
      </c>
      <c r="R36" s="98" t="s">
        <v>538</v>
      </c>
      <c r="S36" s="98" t="s">
        <v>538</v>
      </c>
      <c r="T36" s="98">
        <v>0</v>
      </c>
      <c r="U36" s="98">
        <v>0</v>
      </c>
      <c r="V36" s="98" t="s">
        <v>538</v>
      </c>
      <c r="W36" s="98" t="s">
        <v>538</v>
      </c>
      <c r="X36" s="98">
        <v>0</v>
      </c>
      <c r="Y36" s="98">
        <v>0</v>
      </c>
      <c r="Z36" s="98" t="s">
        <v>538</v>
      </c>
      <c r="AA36" s="98" t="s">
        <v>538</v>
      </c>
      <c r="AB36" s="96">
        <f t="shared" si="3"/>
        <v>0</v>
      </c>
      <c r="AC36" s="98" t="s">
        <v>538</v>
      </c>
    </row>
    <row r="37" spans="1:29" x14ac:dyDescent="0.25">
      <c r="A37" s="41" t="s">
        <v>155</v>
      </c>
      <c r="B37" s="168" t="s">
        <v>145</v>
      </c>
      <c r="C37" s="96">
        <f>0.63*2</f>
        <v>1.26</v>
      </c>
      <c r="D37" s="98" t="s">
        <v>538</v>
      </c>
      <c r="E37" s="470">
        <v>0</v>
      </c>
      <c r="F37" s="470">
        <v>0</v>
      </c>
      <c r="G37" s="98">
        <v>0</v>
      </c>
      <c r="H37" s="98">
        <v>0</v>
      </c>
      <c r="I37" s="98">
        <v>0</v>
      </c>
      <c r="J37" s="98" t="s">
        <v>538</v>
      </c>
      <c r="K37" s="98" t="s">
        <v>538</v>
      </c>
      <c r="L37" s="98">
        <f t="shared" si="2"/>
        <v>1.26</v>
      </c>
      <c r="M37" s="98">
        <v>0</v>
      </c>
      <c r="N37" s="98" t="str">
        <f t="shared" si="0"/>
        <v>нд</v>
      </c>
      <c r="O37" s="98" t="s">
        <v>538</v>
      </c>
      <c r="P37" s="98">
        <v>0</v>
      </c>
      <c r="Q37" s="98">
        <v>0</v>
      </c>
      <c r="R37" s="98" t="s">
        <v>538</v>
      </c>
      <c r="S37" s="98" t="s">
        <v>538</v>
      </c>
      <c r="T37" s="98">
        <v>0</v>
      </c>
      <c r="U37" s="98">
        <v>0</v>
      </c>
      <c r="V37" s="98" t="s">
        <v>538</v>
      </c>
      <c r="W37" s="98" t="s">
        <v>538</v>
      </c>
      <c r="X37" s="98">
        <v>0</v>
      </c>
      <c r="Y37" s="98">
        <v>0</v>
      </c>
      <c r="Z37" s="98" t="s">
        <v>538</v>
      </c>
      <c r="AA37" s="98" t="s">
        <v>538</v>
      </c>
      <c r="AB37" s="96">
        <f t="shared" si="3"/>
        <v>1.26</v>
      </c>
      <c r="AC37" s="98" t="s">
        <v>538</v>
      </c>
    </row>
    <row r="38" spans="1:29" x14ac:dyDescent="0.25">
      <c r="A38" s="41" t="s">
        <v>154</v>
      </c>
      <c r="B38" s="168" t="s">
        <v>143</v>
      </c>
      <c r="C38" s="96">
        <v>0</v>
      </c>
      <c r="D38" s="98" t="s">
        <v>538</v>
      </c>
      <c r="E38" s="470">
        <v>0</v>
      </c>
      <c r="F38" s="470">
        <v>0</v>
      </c>
      <c r="G38" s="98">
        <v>0</v>
      </c>
      <c r="H38" s="98">
        <v>0</v>
      </c>
      <c r="I38" s="98">
        <v>0</v>
      </c>
      <c r="J38" s="98" t="s">
        <v>538</v>
      </c>
      <c r="K38" s="98" t="s">
        <v>538</v>
      </c>
      <c r="L38" s="98">
        <f t="shared" si="2"/>
        <v>0</v>
      </c>
      <c r="M38" s="98">
        <v>0</v>
      </c>
      <c r="N38" s="98" t="str">
        <f t="shared" si="0"/>
        <v>нд</v>
      </c>
      <c r="O38" s="98" t="s">
        <v>538</v>
      </c>
      <c r="P38" s="98">
        <v>0</v>
      </c>
      <c r="Q38" s="98">
        <v>0</v>
      </c>
      <c r="R38" s="98" t="s">
        <v>538</v>
      </c>
      <c r="S38" s="98" t="s">
        <v>538</v>
      </c>
      <c r="T38" s="98">
        <v>0</v>
      </c>
      <c r="U38" s="98">
        <v>0</v>
      </c>
      <c r="V38" s="98" t="s">
        <v>538</v>
      </c>
      <c r="W38" s="98" t="s">
        <v>538</v>
      </c>
      <c r="X38" s="98">
        <v>0</v>
      </c>
      <c r="Y38" s="98">
        <v>0</v>
      </c>
      <c r="Z38" s="98" t="s">
        <v>538</v>
      </c>
      <c r="AA38" s="98" t="s">
        <v>538</v>
      </c>
      <c r="AB38" s="96">
        <f t="shared" si="3"/>
        <v>0</v>
      </c>
      <c r="AC38" s="98" t="s">
        <v>538</v>
      </c>
    </row>
    <row r="39" spans="1:29" ht="31.5" x14ac:dyDescent="0.25">
      <c r="A39" s="41" t="s">
        <v>153</v>
      </c>
      <c r="B39" s="25" t="s">
        <v>141</v>
      </c>
      <c r="C39" s="96">
        <v>0</v>
      </c>
      <c r="D39" s="98" t="s">
        <v>538</v>
      </c>
      <c r="E39" s="470">
        <v>0</v>
      </c>
      <c r="F39" s="470">
        <v>0</v>
      </c>
      <c r="G39" s="98">
        <v>0</v>
      </c>
      <c r="H39" s="98">
        <v>0</v>
      </c>
      <c r="I39" s="98">
        <v>0</v>
      </c>
      <c r="J39" s="98" t="s">
        <v>538</v>
      </c>
      <c r="K39" s="98" t="s">
        <v>538</v>
      </c>
      <c r="L39" s="98">
        <f t="shared" si="2"/>
        <v>0</v>
      </c>
      <c r="M39" s="98">
        <v>0</v>
      </c>
      <c r="N39" s="98" t="str">
        <f t="shared" si="0"/>
        <v>нд</v>
      </c>
      <c r="O39" s="98" t="s">
        <v>538</v>
      </c>
      <c r="P39" s="98">
        <v>0</v>
      </c>
      <c r="Q39" s="98">
        <v>0</v>
      </c>
      <c r="R39" s="98" t="s">
        <v>538</v>
      </c>
      <c r="S39" s="98" t="s">
        <v>538</v>
      </c>
      <c r="T39" s="98">
        <v>0</v>
      </c>
      <c r="U39" s="98">
        <v>0</v>
      </c>
      <c r="V39" s="98" t="s">
        <v>538</v>
      </c>
      <c r="W39" s="98" t="s">
        <v>538</v>
      </c>
      <c r="X39" s="98">
        <v>0</v>
      </c>
      <c r="Y39" s="98">
        <v>0</v>
      </c>
      <c r="Z39" s="98" t="s">
        <v>538</v>
      </c>
      <c r="AA39" s="98" t="s">
        <v>538</v>
      </c>
      <c r="AB39" s="96">
        <f t="shared" si="3"/>
        <v>0</v>
      </c>
      <c r="AC39" s="98" t="s">
        <v>538</v>
      </c>
    </row>
    <row r="40" spans="1:29" ht="31.5" x14ac:dyDescent="0.25">
      <c r="A40" s="41" t="s">
        <v>152</v>
      </c>
      <c r="B40" s="25" t="s">
        <v>139</v>
      </c>
      <c r="C40" s="96">
        <v>0</v>
      </c>
      <c r="D40" s="98" t="s">
        <v>538</v>
      </c>
      <c r="E40" s="470">
        <v>0</v>
      </c>
      <c r="F40" s="470">
        <v>0</v>
      </c>
      <c r="G40" s="98">
        <v>0</v>
      </c>
      <c r="H40" s="98">
        <v>0</v>
      </c>
      <c r="I40" s="98">
        <v>0</v>
      </c>
      <c r="J40" s="98" t="s">
        <v>538</v>
      </c>
      <c r="K40" s="98" t="s">
        <v>538</v>
      </c>
      <c r="L40" s="98">
        <f t="shared" si="2"/>
        <v>0</v>
      </c>
      <c r="M40" s="98">
        <v>0</v>
      </c>
      <c r="N40" s="98" t="str">
        <f t="shared" si="0"/>
        <v>нд</v>
      </c>
      <c r="O40" s="98" t="s">
        <v>538</v>
      </c>
      <c r="P40" s="98">
        <v>0</v>
      </c>
      <c r="Q40" s="98">
        <v>0</v>
      </c>
      <c r="R40" s="98" t="s">
        <v>538</v>
      </c>
      <c r="S40" s="98" t="s">
        <v>538</v>
      </c>
      <c r="T40" s="98">
        <v>0</v>
      </c>
      <c r="U40" s="98">
        <v>0</v>
      </c>
      <c r="V40" s="98" t="s">
        <v>538</v>
      </c>
      <c r="W40" s="98" t="s">
        <v>538</v>
      </c>
      <c r="X40" s="98">
        <v>0</v>
      </c>
      <c r="Y40" s="98">
        <v>0</v>
      </c>
      <c r="Z40" s="98" t="s">
        <v>538</v>
      </c>
      <c r="AA40" s="98" t="s">
        <v>538</v>
      </c>
      <c r="AB40" s="96">
        <f t="shared" si="3"/>
        <v>0</v>
      </c>
      <c r="AC40" s="98" t="s">
        <v>538</v>
      </c>
    </row>
    <row r="41" spans="1:29" x14ac:dyDescent="0.25">
      <c r="A41" s="41" t="s">
        <v>151</v>
      </c>
      <c r="B41" s="25" t="s">
        <v>137</v>
      </c>
      <c r="C41" s="96">
        <v>0</v>
      </c>
      <c r="D41" s="98" t="s">
        <v>538</v>
      </c>
      <c r="E41" s="470">
        <v>0</v>
      </c>
      <c r="F41" s="470">
        <v>0</v>
      </c>
      <c r="G41" s="98">
        <v>0</v>
      </c>
      <c r="H41" s="98">
        <v>0</v>
      </c>
      <c r="I41" s="98">
        <v>0</v>
      </c>
      <c r="J41" s="98" t="s">
        <v>538</v>
      </c>
      <c r="K41" s="98" t="s">
        <v>538</v>
      </c>
      <c r="L41" s="98">
        <f t="shared" si="2"/>
        <v>0</v>
      </c>
      <c r="M41" s="98">
        <v>0</v>
      </c>
      <c r="N41" s="98" t="str">
        <f t="shared" si="0"/>
        <v>нд</v>
      </c>
      <c r="O41" s="98" t="s">
        <v>538</v>
      </c>
      <c r="P41" s="98">
        <v>0</v>
      </c>
      <c r="Q41" s="98">
        <v>0</v>
      </c>
      <c r="R41" s="98" t="s">
        <v>538</v>
      </c>
      <c r="S41" s="98" t="s">
        <v>538</v>
      </c>
      <c r="T41" s="98">
        <v>0</v>
      </c>
      <c r="U41" s="98">
        <v>0</v>
      </c>
      <c r="V41" s="98" t="s">
        <v>538</v>
      </c>
      <c r="W41" s="98" t="s">
        <v>538</v>
      </c>
      <c r="X41" s="98">
        <v>0</v>
      </c>
      <c r="Y41" s="98">
        <v>0</v>
      </c>
      <c r="Z41" s="98" t="s">
        <v>538</v>
      </c>
      <c r="AA41" s="98" t="s">
        <v>538</v>
      </c>
      <c r="AB41" s="96">
        <f t="shared" si="3"/>
        <v>0</v>
      </c>
      <c r="AC41" s="98" t="s">
        <v>538</v>
      </c>
    </row>
    <row r="42" spans="1:29" ht="18.75" x14ac:dyDescent="0.25">
      <c r="A42" s="41" t="s">
        <v>150</v>
      </c>
      <c r="B42" s="168" t="s">
        <v>543</v>
      </c>
      <c r="C42" s="96">
        <v>8</v>
      </c>
      <c r="D42" s="98" t="s">
        <v>538</v>
      </c>
      <c r="E42" s="470">
        <v>8</v>
      </c>
      <c r="F42" s="470">
        <v>8</v>
      </c>
      <c r="G42" s="98">
        <v>0</v>
      </c>
      <c r="H42" s="98">
        <v>0</v>
      </c>
      <c r="I42" s="98">
        <v>0</v>
      </c>
      <c r="J42" s="98" t="s">
        <v>538</v>
      </c>
      <c r="K42" s="98" t="s">
        <v>538</v>
      </c>
      <c r="L42" s="98">
        <f t="shared" si="2"/>
        <v>8</v>
      </c>
      <c r="M42" s="98">
        <v>0</v>
      </c>
      <c r="N42" s="98" t="str">
        <f t="shared" si="0"/>
        <v>нд</v>
      </c>
      <c r="O42" s="98" t="s">
        <v>538</v>
      </c>
      <c r="P42" s="98">
        <v>0</v>
      </c>
      <c r="Q42" s="98">
        <v>0</v>
      </c>
      <c r="R42" s="98" t="s">
        <v>538</v>
      </c>
      <c r="S42" s="98" t="s">
        <v>538</v>
      </c>
      <c r="T42" s="98">
        <v>0</v>
      </c>
      <c r="U42" s="98">
        <v>0</v>
      </c>
      <c r="V42" s="98" t="s">
        <v>538</v>
      </c>
      <c r="W42" s="98" t="s">
        <v>538</v>
      </c>
      <c r="X42" s="98">
        <v>0</v>
      </c>
      <c r="Y42" s="98">
        <v>0</v>
      </c>
      <c r="Z42" s="98" t="s">
        <v>538</v>
      </c>
      <c r="AA42" s="98" t="s">
        <v>538</v>
      </c>
      <c r="AB42" s="96">
        <f t="shared" si="3"/>
        <v>8</v>
      </c>
      <c r="AC42" s="98" t="s">
        <v>538</v>
      </c>
    </row>
    <row r="43" spans="1:29" s="335" customFormat="1" x14ac:dyDescent="0.25">
      <c r="A43" s="44" t="s">
        <v>59</v>
      </c>
      <c r="B43" s="43" t="s">
        <v>149</v>
      </c>
      <c r="C43" s="96">
        <v>0</v>
      </c>
      <c r="D43" s="98" t="s">
        <v>538</v>
      </c>
      <c r="E43" s="470">
        <v>0</v>
      </c>
      <c r="F43" s="470">
        <v>0</v>
      </c>
      <c r="G43" s="98">
        <v>0</v>
      </c>
      <c r="H43" s="98">
        <v>0</v>
      </c>
      <c r="I43" s="98">
        <v>0</v>
      </c>
      <c r="J43" s="98" t="s">
        <v>538</v>
      </c>
      <c r="K43" s="98" t="s">
        <v>538</v>
      </c>
      <c r="L43" s="98">
        <f t="shared" si="2"/>
        <v>0</v>
      </c>
      <c r="M43" s="96">
        <v>0</v>
      </c>
      <c r="N43" s="98" t="str">
        <f t="shared" si="0"/>
        <v>нд</v>
      </c>
      <c r="O43" s="98" t="s">
        <v>538</v>
      </c>
      <c r="P43" s="98">
        <v>0</v>
      </c>
      <c r="Q43" s="98">
        <v>0</v>
      </c>
      <c r="R43" s="98" t="s">
        <v>538</v>
      </c>
      <c r="S43" s="98" t="s">
        <v>538</v>
      </c>
      <c r="T43" s="98">
        <v>0</v>
      </c>
      <c r="U43" s="98">
        <v>0</v>
      </c>
      <c r="V43" s="98" t="s">
        <v>538</v>
      </c>
      <c r="W43" s="98" t="s">
        <v>538</v>
      </c>
      <c r="X43" s="98">
        <v>0</v>
      </c>
      <c r="Y43" s="98">
        <v>0</v>
      </c>
      <c r="Z43" s="98" t="s">
        <v>538</v>
      </c>
      <c r="AA43" s="98" t="s">
        <v>538</v>
      </c>
      <c r="AB43" s="96">
        <f t="shared" si="3"/>
        <v>0</v>
      </c>
      <c r="AC43" s="98" t="s">
        <v>538</v>
      </c>
    </row>
    <row r="44" spans="1:29" x14ac:dyDescent="0.25">
      <c r="A44" s="41" t="s">
        <v>148</v>
      </c>
      <c r="B44" s="25" t="s">
        <v>147</v>
      </c>
      <c r="C44" s="96">
        <v>0</v>
      </c>
      <c r="D44" s="98" t="s">
        <v>538</v>
      </c>
      <c r="E44" s="470">
        <v>0</v>
      </c>
      <c r="F44" s="470">
        <v>0</v>
      </c>
      <c r="G44" s="98">
        <v>0</v>
      </c>
      <c r="H44" s="98">
        <v>0</v>
      </c>
      <c r="I44" s="98">
        <v>0</v>
      </c>
      <c r="J44" s="98" t="s">
        <v>538</v>
      </c>
      <c r="K44" s="98" t="s">
        <v>538</v>
      </c>
      <c r="L44" s="98">
        <f t="shared" si="2"/>
        <v>0</v>
      </c>
      <c r="M44" s="98">
        <v>0</v>
      </c>
      <c r="N44" s="98" t="str">
        <f t="shared" si="0"/>
        <v>нд</v>
      </c>
      <c r="O44" s="98" t="s">
        <v>538</v>
      </c>
      <c r="P44" s="98">
        <v>0</v>
      </c>
      <c r="Q44" s="98">
        <v>0</v>
      </c>
      <c r="R44" s="98" t="s">
        <v>538</v>
      </c>
      <c r="S44" s="98" t="s">
        <v>538</v>
      </c>
      <c r="T44" s="98">
        <v>0</v>
      </c>
      <c r="U44" s="98">
        <v>0</v>
      </c>
      <c r="V44" s="98" t="s">
        <v>538</v>
      </c>
      <c r="W44" s="98" t="s">
        <v>538</v>
      </c>
      <c r="X44" s="98">
        <v>0</v>
      </c>
      <c r="Y44" s="98">
        <v>0</v>
      </c>
      <c r="Z44" s="98" t="s">
        <v>538</v>
      </c>
      <c r="AA44" s="98" t="s">
        <v>538</v>
      </c>
      <c r="AB44" s="96">
        <f t="shared" si="3"/>
        <v>0</v>
      </c>
      <c r="AC44" s="98" t="s">
        <v>538</v>
      </c>
    </row>
    <row r="45" spans="1:29" x14ac:dyDescent="0.25">
      <c r="A45" s="41" t="s">
        <v>146</v>
      </c>
      <c r="B45" s="25" t="s">
        <v>145</v>
      </c>
      <c r="C45" s="96">
        <f>C37</f>
        <v>1.26</v>
      </c>
      <c r="D45" s="98" t="s">
        <v>538</v>
      </c>
      <c r="E45" s="470">
        <v>0</v>
      </c>
      <c r="F45" s="470">
        <v>0</v>
      </c>
      <c r="G45" s="98">
        <v>0</v>
      </c>
      <c r="H45" s="98">
        <v>0</v>
      </c>
      <c r="I45" s="98">
        <v>0</v>
      </c>
      <c r="J45" s="98" t="s">
        <v>538</v>
      </c>
      <c r="K45" s="98" t="s">
        <v>538</v>
      </c>
      <c r="L45" s="98">
        <f t="shared" si="2"/>
        <v>1.26</v>
      </c>
      <c r="M45" s="98">
        <v>0</v>
      </c>
      <c r="N45" s="98" t="str">
        <f t="shared" si="0"/>
        <v>нд</v>
      </c>
      <c r="O45" s="98" t="s">
        <v>538</v>
      </c>
      <c r="P45" s="98">
        <v>0</v>
      </c>
      <c r="Q45" s="98">
        <v>0</v>
      </c>
      <c r="R45" s="98" t="s">
        <v>538</v>
      </c>
      <c r="S45" s="98" t="s">
        <v>538</v>
      </c>
      <c r="T45" s="98">
        <v>0</v>
      </c>
      <c r="U45" s="98">
        <v>0</v>
      </c>
      <c r="V45" s="98" t="s">
        <v>538</v>
      </c>
      <c r="W45" s="98" t="s">
        <v>538</v>
      </c>
      <c r="X45" s="98">
        <v>0</v>
      </c>
      <c r="Y45" s="98">
        <v>0</v>
      </c>
      <c r="Z45" s="98" t="s">
        <v>538</v>
      </c>
      <c r="AA45" s="98" t="s">
        <v>538</v>
      </c>
      <c r="AB45" s="96">
        <f t="shared" si="3"/>
        <v>1.26</v>
      </c>
      <c r="AC45" s="98" t="s">
        <v>538</v>
      </c>
    </row>
    <row r="46" spans="1:29" x14ac:dyDescent="0.25">
      <c r="A46" s="41" t="s">
        <v>144</v>
      </c>
      <c r="B46" s="25" t="s">
        <v>143</v>
      </c>
      <c r="C46" s="96">
        <v>0</v>
      </c>
      <c r="D46" s="98" t="s">
        <v>538</v>
      </c>
      <c r="E46" s="470">
        <v>0</v>
      </c>
      <c r="F46" s="470">
        <v>0</v>
      </c>
      <c r="G46" s="98">
        <v>0</v>
      </c>
      <c r="H46" s="98">
        <v>0</v>
      </c>
      <c r="I46" s="98">
        <v>0</v>
      </c>
      <c r="J46" s="98" t="s">
        <v>538</v>
      </c>
      <c r="K46" s="98" t="s">
        <v>538</v>
      </c>
      <c r="L46" s="98">
        <f t="shared" si="2"/>
        <v>0</v>
      </c>
      <c r="M46" s="98">
        <v>0</v>
      </c>
      <c r="N46" s="98" t="str">
        <f t="shared" si="0"/>
        <v>нд</v>
      </c>
      <c r="O46" s="98" t="s">
        <v>538</v>
      </c>
      <c r="P46" s="98">
        <v>0</v>
      </c>
      <c r="Q46" s="98">
        <v>0</v>
      </c>
      <c r="R46" s="98" t="s">
        <v>538</v>
      </c>
      <c r="S46" s="98" t="s">
        <v>538</v>
      </c>
      <c r="T46" s="98">
        <v>0</v>
      </c>
      <c r="U46" s="98">
        <v>0</v>
      </c>
      <c r="V46" s="98" t="s">
        <v>538</v>
      </c>
      <c r="W46" s="98" t="s">
        <v>538</v>
      </c>
      <c r="X46" s="98">
        <v>0</v>
      </c>
      <c r="Y46" s="98">
        <v>0</v>
      </c>
      <c r="Z46" s="98" t="s">
        <v>538</v>
      </c>
      <c r="AA46" s="98" t="s">
        <v>538</v>
      </c>
      <c r="AB46" s="96">
        <f t="shared" si="3"/>
        <v>0</v>
      </c>
      <c r="AC46" s="98" t="s">
        <v>538</v>
      </c>
    </row>
    <row r="47" spans="1:29" ht="31.5" x14ac:dyDescent="0.25">
      <c r="A47" s="41" t="s">
        <v>142</v>
      </c>
      <c r="B47" s="25" t="s">
        <v>141</v>
      </c>
      <c r="C47" s="96">
        <v>0</v>
      </c>
      <c r="D47" s="98" t="s">
        <v>538</v>
      </c>
      <c r="E47" s="470">
        <v>0</v>
      </c>
      <c r="F47" s="470">
        <v>0</v>
      </c>
      <c r="G47" s="98">
        <v>0</v>
      </c>
      <c r="H47" s="98">
        <v>0</v>
      </c>
      <c r="I47" s="98">
        <v>0</v>
      </c>
      <c r="J47" s="98" t="s">
        <v>538</v>
      </c>
      <c r="K47" s="98" t="s">
        <v>538</v>
      </c>
      <c r="L47" s="98">
        <f t="shared" si="2"/>
        <v>0</v>
      </c>
      <c r="M47" s="98">
        <v>0</v>
      </c>
      <c r="N47" s="98" t="str">
        <f t="shared" si="0"/>
        <v>нд</v>
      </c>
      <c r="O47" s="98" t="s">
        <v>538</v>
      </c>
      <c r="P47" s="98">
        <v>0</v>
      </c>
      <c r="Q47" s="98">
        <v>0</v>
      </c>
      <c r="R47" s="98" t="s">
        <v>538</v>
      </c>
      <c r="S47" s="98" t="s">
        <v>538</v>
      </c>
      <c r="T47" s="98">
        <v>0</v>
      </c>
      <c r="U47" s="98">
        <v>0</v>
      </c>
      <c r="V47" s="98" t="s">
        <v>538</v>
      </c>
      <c r="W47" s="98" t="s">
        <v>538</v>
      </c>
      <c r="X47" s="98">
        <v>0</v>
      </c>
      <c r="Y47" s="98">
        <v>0</v>
      </c>
      <c r="Z47" s="98" t="s">
        <v>538</v>
      </c>
      <c r="AA47" s="98" t="s">
        <v>538</v>
      </c>
      <c r="AB47" s="96">
        <f t="shared" si="3"/>
        <v>0</v>
      </c>
      <c r="AC47" s="98" t="s">
        <v>538</v>
      </c>
    </row>
    <row r="48" spans="1:29" ht="31.5" x14ac:dyDescent="0.25">
      <c r="A48" s="41" t="s">
        <v>140</v>
      </c>
      <c r="B48" s="25" t="s">
        <v>139</v>
      </c>
      <c r="C48" s="96">
        <v>0</v>
      </c>
      <c r="D48" s="98" t="s">
        <v>538</v>
      </c>
      <c r="E48" s="470">
        <v>0</v>
      </c>
      <c r="F48" s="470">
        <v>0</v>
      </c>
      <c r="G48" s="98">
        <v>0</v>
      </c>
      <c r="H48" s="98">
        <v>0</v>
      </c>
      <c r="I48" s="98">
        <v>0</v>
      </c>
      <c r="J48" s="98" t="s">
        <v>538</v>
      </c>
      <c r="K48" s="98" t="s">
        <v>538</v>
      </c>
      <c r="L48" s="98">
        <f t="shared" si="2"/>
        <v>0</v>
      </c>
      <c r="M48" s="98">
        <v>0</v>
      </c>
      <c r="N48" s="98" t="str">
        <f t="shared" si="0"/>
        <v>нд</v>
      </c>
      <c r="O48" s="98" t="s">
        <v>538</v>
      </c>
      <c r="P48" s="98">
        <v>0</v>
      </c>
      <c r="Q48" s="98">
        <v>0</v>
      </c>
      <c r="R48" s="98" t="s">
        <v>538</v>
      </c>
      <c r="S48" s="98" t="s">
        <v>538</v>
      </c>
      <c r="T48" s="98">
        <v>0</v>
      </c>
      <c r="U48" s="98">
        <v>0</v>
      </c>
      <c r="V48" s="98" t="s">
        <v>538</v>
      </c>
      <c r="W48" s="98" t="s">
        <v>538</v>
      </c>
      <c r="X48" s="98">
        <v>0</v>
      </c>
      <c r="Y48" s="98">
        <v>0</v>
      </c>
      <c r="Z48" s="98" t="s">
        <v>538</v>
      </c>
      <c r="AA48" s="98" t="s">
        <v>538</v>
      </c>
      <c r="AB48" s="96">
        <f t="shared" si="3"/>
        <v>0</v>
      </c>
      <c r="AC48" s="98" t="s">
        <v>538</v>
      </c>
    </row>
    <row r="49" spans="1:29" x14ac:dyDescent="0.25">
      <c r="A49" s="41" t="s">
        <v>138</v>
      </c>
      <c r="B49" s="25" t="s">
        <v>137</v>
      </c>
      <c r="C49" s="96">
        <v>0</v>
      </c>
      <c r="D49" s="98" t="s">
        <v>538</v>
      </c>
      <c r="E49" s="470">
        <v>0</v>
      </c>
      <c r="F49" s="470">
        <v>0</v>
      </c>
      <c r="G49" s="98">
        <v>0</v>
      </c>
      <c r="H49" s="98">
        <v>0</v>
      </c>
      <c r="I49" s="98">
        <v>0</v>
      </c>
      <c r="J49" s="98" t="s">
        <v>538</v>
      </c>
      <c r="K49" s="98" t="s">
        <v>538</v>
      </c>
      <c r="L49" s="98">
        <f t="shared" si="2"/>
        <v>0</v>
      </c>
      <c r="M49" s="98">
        <v>0</v>
      </c>
      <c r="N49" s="98" t="str">
        <f t="shared" si="0"/>
        <v>нд</v>
      </c>
      <c r="O49" s="98" t="s">
        <v>538</v>
      </c>
      <c r="P49" s="98">
        <v>0</v>
      </c>
      <c r="Q49" s="98">
        <v>0</v>
      </c>
      <c r="R49" s="98" t="s">
        <v>538</v>
      </c>
      <c r="S49" s="98" t="s">
        <v>538</v>
      </c>
      <c r="T49" s="98">
        <v>0</v>
      </c>
      <c r="U49" s="98">
        <v>0</v>
      </c>
      <c r="V49" s="98" t="s">
        <v>538</v>
      </c>
      <c r="W49" s="98" t="s">
        <v>538</v>
      </c>
      <c r="X49" s="98">
        <v>0</v>
      </c>
      <c r="Y49" s="98">
        <v>0</v>
      </c>
      <c r="Z49" s="98" t="s">
        <v>538</v>
      </c>
      <c r="AA49" s="98" t="s">
        <v>538</v>
      </c>
      <c r="AB49" s="96">
        <f t="shared" si="3"/>
        <v>0</v>
      </c>
      <c r="AC49" s="98" t="s">
        <v>538</v>
      </c>
    </row>
    <row r="50" spans="1:29" ht="18.75" x14ac:dyDescent="0.25">
      <c r="A50" s="41" t="s">
        <v>136</v>
      </c>
      <c r="B50" s="168" t="s">
        <v>543</v>
      </c>
      <c r="C50" s="96">
        <v>8</v>
      </c>
      <c r="D50" s="98" t="s">
        <v>538</v>
      </c>
      <c r="E50" s="470">
        <v>8</v>
      </c>
      <c r="F50" s="470">
        <v>8</v>
      </c>
      <c r="G50" s="98">
        <v>0</v>
      </c>
      <c r="H50" s="98">
        <v>0</v>
      </c>
      <c r="I50" s="98">
        <v>0</v>
      </c>
      <c r="J50" s="98" t="s">
        <v>538</v>
      </c>
      <c r="K50" s="98" t="s">
        <v>538</v>
      </c>
      <c r="L50" s="98">
        <f t="shared" si="2"/>
        <v>8</v>
      </c>
      <c r="M50" s="98">
        <v>4</v>
      </c>
      <c r="N50" s="98" t="str">
        <f t="shared" si="0"/>
        <v>нд</v>
      </c>
      <c r="O50" s="98" t="s">
        <v>538</v>
      </c>
      <c r="P50" s="98">
        <v>0</v>
      </c>
      <c r="Q50" s="98">
        <v>0</v>
      </c>
      <c r="R50" s="98" t="s">
        <v>538</v>
      </c>
      <c r="S50" s="98" t="s">
        <v>538</v>
      </c>
      <c r="T50" s="98">
        <v>0</v>
      </c>
      <c r="U50" s="98">
        <v>0</v>
      </c>
      <c r="V50" s="98" t="s">
        <v>538</v>
      </c>
      <c r="W50" s="98" t="s">
        <v>538</v>
      </c>
      <c r="X50" s="98">
        <v>0</v>
      </c>
      <c r="Y50" s="98">
        <v>0</v>
      </c>
      <c r="Z50" s="98" t="s">
        <v>538</v>
      </c>
      <c r="AA50" s="98" t="s">
        <v>538</v>
      </c>
      <c r="AB50" s="96">
        <f t="shared" si="3"/>
        <v>8</v>
      </c>
      <c r="AC50" s="98" t="s">
        <v>538</v>
      </c>
    </row>
    <row r="51" spans="1:29" s="335" customFormat="1" ht="35.25" customHeight="1" x14ac:dyDescent="0.25">
      <c r="A51" s="44" t="s">
        <v>57</v>
      </c>
      <c r="B51" s="43" t="s">
        <v>135</v>
      </c>
      <c r="C51" s="96">
        <v>0</v>
      </c>
      <c r="D51" s="98" t="s">
        <v>538</v>
      </c>
      <c r="E51" s="470">
        <v>0</v>
      </c>
      <c r="F51" s="470">
        <v>0</v>
      </c>
      <c r="G51" s="98">
        <v>0</v>
      </c>
      <c r="H51" s="98">
        <v>0</v>
      </c>
      <c r="I51" s="98">
        <v>0</v>
      </c>
      <c r="J51" s="98" t="s">
        <v>538</v>
      </c>
      <c r="K51" s="98" t="s">
        <v>538</v>
      </c>
      <c r="L51" s="98">
        <f t="shared" si="2"/>
        <v>0</v>
      </c>
      <c r="M51" s="98">
        <v>0</v>
      </c>
      <c r="N51" s="98" t="str">
        <f t="shared" si="0"/>
        <v>нд</v>
      </c>
      <c r="O51" s="98" t="s">
        <v>538</v>
      </c>
      <c r="P51" s="98">
        <v>0</v>
      </c>
      <c r="Q51" s="98">
        <v>0</v>
      </c>
      <c r="R51" s="98" t="s">
        <v>538</v>
      </c>
      <c r="S51" s="98" t="s">
        <v>538</v>
      </c>
      <c r="T51" s="98">
        <v>0</v>
      </c>
      <c r="U51" s="98">
        <v>0</v>
      </c>
      <c r="V51" s="98" t="s">
        <v>538</v>
      </c>
      <c r="W51" s="98" t="s">
        <v>538</v>
      </c>
      <c r="X51" s="98">
        <v>0</v>
      </c>
      <c r="Y51" s="96">
        <v>0</v>
      </c>
      <c r="Z51" s="98" t="s">
        <v>538</v>
      </c>
      <c r="AA51" s="98" t="s">
        <v>538</v>
      </c>
      <c r="AB51" s="96">
        <f t="shared" si="3"/>
        <v>0</v>
      </c>
      <c r="AC51" s="98" t="s">
        <v>538</v>
      </c>
    </row>
    <row r="52" spans="1:29" x14ac:dyDescent="0.25">
      <c r="A52" s="41" t="s">
        <v>134</v>
      </c>
      <c r="B52" s="25" t="s">
        <v>133</v>
      </c>
      <c r="C52" s="96">
        <v>11.31159971708</v>
      </c>
      <c r="D52" s="98" t="s">
        <v>538</v>
      </c>
      <c r="E52" s="470">
        <v>11.31159971708</v>
      </c>
      <c r="F52" s="470">
        <v>11.31159971708</v>
      </c>
      <c r="G52" s="98">
        <v>0</v>
      </c>
      <c r="H52" s="98">
        <v>0</v>
      </c>
      <c r="I52" s="98">
        <v>0</v>
      </c>
      <c r="J52" s="98" t="s">
        <v>538</v>
      </c>
      <c r="K52" s="98" t="s">
        <v>538</v>
      </c>
      <c r="L52" s="98">
        <f t="shared" si="2"/>
        <v>11.31159971708</v>
      </c>
      <c r="M52" s="98">
        <v>4</v>
      </c>
      <c r="N52" s="98" t="str">
        <f t="shared" si="0"/>
        <v>нд</v>
      </c>
      <c r="O52" s="98" t="s">
        <v>538</v>
      </c>
      <c r="P52" s="98">
        <v>0</v>
      </c>
      <c r="Q52" s="98">
        <v>0</v>
      </c>
      <c r="R52" s="98" t="s">
        <v>538</v>
      </c>
      <c r="S52" s="98" t="s">
        <v>538</v>
      </c>
      <c r="T52" s="98">
        <v>0</v>
      </c>
      <c r="U52" s="98">
        <v>0</v>
      </c>
      <c r="V52" s="98" t="s">
        <v>538</v>
      </c>
      <c r="W52" s="98" t="s">
        <v>538</v>
      </c>
      <c r="X52" s="98">
        <v>0</v>
      </c>
      <c r="Y52" s="98">
        <v>0</v>
      </c>
      <c r="Z52" s="98" t="s">
        <v>538</v>
      </c>
      <c r="AA52" s="98" t="s">
        <v>538</v>
      </c>
      <c r="AB52" s="96">
        <f t="shared" si="3"/>
        <v>11.31159971708</v>
      </c>
      <c r="AC52" s="98" t="s">
        <v>538</v>
      </c>
    </row>
    <row r="53" spans="1:29" x14ac:dyDescent="0.25">
      <c r="A53" s="41" t="s">
        <v>132</v>
      </c>
      <c r="B53" s="25" t="s">
        <v>126</v>
      </c>
      <c r="C53" s="96">
        <v>0</v>
      </c>
      <c r="D53" s="98" t="s">
        <v>538</v>
      </c>
      <c r="E53" s="470">
        <v>0</v>
      </c>
      <c r="F53" s="470">
        <v>0</v>
      </c>
      <c r="G53" s="98">
        <v>0</v>
      </c>
      <c r="H53" s="98">
        <v>0</v>
      </c>
      <c r="I53" s="98">
        <v>0</v>
      </c>
      <c r="J53" s="98" t="s">
        <v>538</v>
      </c>
      <c r="K53" s="98" t="s">
        <v>538</v>
      </c>
      <c r="L53" s="98">
        <f t="shared" si="2"/>
        <v>0</v>
      </c>
      <c r="M53" s="98">
        <v>0</v>
      </c>
      <c r="N53" s="98" t="str">
        <f t="shared" si="0"/>
        <v>нд</v>
      </c>
      <c r="O53" s="98" t="s">
        <v>538</v>
      </c>
      <c r="P53" s="98">
        <v>0</v>
      </c>
      <c r="Q53" s="98">
        <v>0</v>
      </c>
      <c r="R53" s="98" t="s">
        <v>538</v>
      </c>
      <c r="S53" s="98" t="s">
        <v>538</v>
      </c>
      <c r="T53" s="98">
        <v>0</v>
      </c>
      <c r="U53" s="98">
        <v>0</v>
      </c>
      <c r="V53" s="98" t="s">
        <v>538</v>
      </c>
      <c r="W53" s="98" t="s">
        <v>538</v>
      </c>
      <c r="X53" s="98">
        <v>0</v>
      </c>
      <c r="Y53" s="98">
        <v>0</v>
      </c>
      <c r="Z53" s="98" t="s">
        <v>538</v>
      </c>
      <c r="AA53" s="98" t="s">
        <v>538</v>
      </c>
      <c r="AB53" s="96">
        <f t="shared" si="3"/>
        <v>0</v>
      </c>
      <c r="AC53" s="98" t="s">
        <v>538</v>
      </c>
    </row>
    <row r="54" spans="1:29" x14ac:dyDescent="0.25">
      <c r="A54" s="41" t="s">
        <v>131</v>
      </c>
      <c r="B54" s="168" t="s">
        <v>125</v>
      </c>
      <c r="C54" s="96">
        <f>C37</f>
        <v>1.26</v>
      </c>
      <c r="D54" s="98" t="s">
        <v>538</v>
      </c>
      <c r="E54" s="470">
        <v>0</v>
      </c>
      <c r="F54" s="470">
        <v>0</v>
      </c>
      <c r="G54" s="98">
        <v>0</v>
      </c>
      <c r="H54" s="98">
        <v>0</v>
      </c>
      <c r="I54" s="98">
        <v>0</v>
      </c>
      <c r="J54" s="98" t="s">
        <v>538</v>
      </c>
      <c r="K54" s="98" t="s">
        <v>538</v>
      </c>
      <c r="L54" s="98">
        <f t="shared" si="2"/>
        <v>1.26</v>
      </c>
      <c r="M54" s="98">
        <v>0</v>
      </c>
      <c r="N54" s="98" t="str">
        <f t="shared" si="0"/>
        <v>нд</v>
      </c>
      <c r="O54" s="98" t="s">
        <v>538</v>
      </c>
      <c r="P54" s="98">
        <v>0</v>
      </c>
      <c r="Q54" s="98">
        <v>0</v>
      </c>
      <c r="R54" s="98" t="s">
        <v>538</v>
      </c>
      <c r="S54" s="98" t="s">
        <v>538</v>
      </c>
      <c r="T54" s="98">
        <v>0</v>
      </c>
      <c r="U54" s="98">
        <v>0</v>
      </c>
      <c r="V54" s="98" t="s">
        <v>538</v>
      </c>
      <c r="W54" s="98" t="s">
        <v>538</v>
      </c>
      <c r="X54" s="98">
        <v>0</v>
      </c>
      <c r="Y54" s="98">
        <v>0</v>
      </c>
      <c r="Z54" s="98" t="s">
        <v>538</v>
      </c>
      <c r="AA54" s="98" t="s">
        <v>538</v>
      </c>
      <c r="AB54" s="96">
        <f t="shared" si="3"/>
        <v>1.26</v>
      </c>
      <c r="AC54" s="98" t="s">
        <v>538</v>
      </c>
    </row>
    <row r="55" spans="1:29" x14ac:dyDescent="0.25">
      <c r="A55" s="41" t="s">
        <v>130</v>
      </c>
      <c r="B55" s="168" t="s">
        <v>124</v>
      </c>
      <c r="C55" s="96">
        <v>0</v>
      </c>
      <c r="D55" s="98" t="s">
        <v>538</v>
      </c>
      <c r="E55" s="470">
        <v>0</v>
      </c>
      <c r="F55" s="470">
        <v>0</v>
      </c>
      <c r="G55" s="98">
        <v>0</v>
      </c>
      <c r="H55" s="98">
        <v>0</v>
      </c>
      <c r="I55" s="98">
        <v>0</v>
      </c>
      <c r="J55" s="98" t="s">
        <v>538</v>
      </c>
      <c r="K55" s="98" t="s">
        <v>538</v>
      </c>
      <c r="L55" s="98">
        <f t="shared" si="2"/>
        <v>0</v>
      </c>
      <c r="M55" s="98">
        <v>0</v>
      </c>
      <c r="N55" s="98" t="str">
        <f t="shared" si="0"/>
        <v>нд</v>
      </c>
      <c r="O55" s="98" t="s">
        <v>538</v>
      </c>
      <c r="P55" s="98">
        <v>0</v>
      </c>
      <c r="Q55" s="98">
        <v>0</v>
      </c>
      <c r="R55" s="98" t="s">
        <v>538</v>
      </c>
      <c r="S55" s="98" t="s">
        <v>538</v>
      </c>
      <c r="T55" s="98">
        <v>0</v>
      </c>
      <c r="U55" s="98">
        <v>0</v>
      </c>
      <c r="V55" s="98" t="s">
        <v>538</v>
      </c>
      <c r="W55" s="98" t="s">
        <v>538</v>
      </c>
      <c r="X55" s="98">
        <v>0</v>
      </c>
      <c r="Y55" s="98">
        <v>0</v>
      </c>
      <c r="Z55" s="98" t="s">
        <v>538</v>
      </c>
      <c r="AA55" s="98" t="s">
        <v>538</v>
      </c>
      <c r="AB55" s="96">
        <f t="shared" si="3"/>
        <v>0</v>
      </c>
      <c r="AC55" s="98" t="s">
        <v>538</v>
      </c>
    </row>
    <row r="56" spans="1:29" x14ac:dyDescent="0.25">
      <c r="A56" s="41" t="s">
        <v>129</v>
      </c>
      <c r="B56" s="168" t="s">
        <v>123</v>
      </c>
      <c r="C56" s="96">
        <v>0</v>
      </c>
      <c r="D56" s="98" t="s">
        <v>538</v>
      </c>
      <c r="E56" s="470">
        <v>0</v>
      </c>
      <c r="F56" s="470">
        <v>0</v>
      </c>
      <c r="G56" s="98">
        <v>0</v>
      </c>
      <c r="H56" s="98">
        <v>0</v>
      </c>
      <c r="I56" s="98">
        <v>0</v>
      </c>
      <c r="J56" s="98" t="s">
        <v>538</v>
      </c>
      <c r="K56" s="98" t="s">
        <v>538</v>
      </c>
      <c r="L56" s="98">
        <f t="shared" si="2"/>
        <v>0</v>
      </c>
      <c r="M56" s="98">
        <v>0</v>
      </c>
      <c r="N56" s="98" t="str">
        <f t="shared" si="0"/>
        <v>нд</v>
      </c>
      <c r="O56" s="98" t="s">
        <v>538</v>
      </c>
      <c r="P56" s="98">
        <v>0</v>
      </c>
      <c r="Q56" s="98">
        <v>0</v>
      </c>
      <c r="R56" s="98" t="s">
        <v>538</v>
      </c>
      <c r="S56" s="98" t="s">
        <v>538</v>
      </c>
      <c r="T56" s="98">
        <v>0</v>
      </c>
      <c r="U56" s="98">
        <v>0</v>
      </c>
      <c r="V56" s="98" t="s">
        <v>538</v>
      </c>
      <c r="W56" s="98" t="s">
        <v>538</v>
      </c>
      <c r="X56" s="98">
        <v>0</v>
      </c>
      <c r="Y56" s="98">
        <v>0</v>
      </c>
      <c r="Z56" s="98" t="s">
        <v>538</v>
      </c>
      <c r="AA56" s="98" t="s">
        <v>538</v>
      </c>
      <c r="AB56" s="96">
        <f t="shared" si="3"/>
        <v>0</v>
      </c>
      <c r="AC56" s="98" t="s">
        <v>538</v>
      </c>
    </row>
    <row r="57" spans="1:29" ht="18.75" x14ac:dyDescent="0.25">
      <c r="A57" s="41" t="s">
        <v>128</v>
      </c>
      <c r="B57" s="168" t="s">
        <v>543</v>
      </c>
      <c r="C57" s="96">
        <v>8</v>
      </c>
      <c r="D57" s="98" t="s">
        <v>538</v>
      </c>
      <c r="E57" s="470">
        <v>8</v>
      </c>
      <c r="F57" s="470">
        <v>8</v>
      </c>
      <c r="G57" s="98">
        <v>0</v>
      </c>
      <c r="H57" s="98">
        <v>0</v>
      </c>
      <c r="I57" s="98">
        <v>0</v>
      </c>
      <c r="J57" s="98" t="s">
        <v>538</v>
      </c>
      <c r="K57" s="98" t="s">
        <v>538</v>
      </c>
      <c r="L57" s="98">
        <f t="shared" si="2"/>
        <v>8</v>
      </c>
      <c r="M57" s="98">
        <v>4</v>
      </c>
      <c r="N57" s="98" t="str">
        <f t="shared" si="0"/>
        <v>нд</v>
      </c>
      <c r="O57" s="98" t="s">
        <v>538</v>
      </c>
      <c r="P57" s="98">
        <v>0</v>
      </c>
      <c r="Q57" s="98">
        <v>0</v>
      </c>
      <c r="R57" s="98" t="s">
        <v>538</v>
      </c>
      <c r="S57" s="98" t="s">
        <v>538</v>
      </c>
      <c r="T57" s="98">
        <v>0</v>
      </c>
      <c r="U57" s="98">
        <v>0</v>
      </c>
      <c r="V57" s="98" t="s">
        <v>538</v>
      </c>
      <c r="W57" s="98" t="s">
        <v>538</v>
      </c>
      <c r="X57" s="98">
        <v>0</v>
      </c>
      <c r="Y57" s="98">
        <v>0</v>
      </c>
      <c r="Z57" s="98" t="s">
        <v>538</v>
      </c>
      <c r="AA57" s="98" t="s">
        <v>538</v>
      </c>
      <c r="AB57" s="96">
        <f t="shared" si="3"/>
        <v>8</v>
      </c>
      <c r="AC57" s="98" t="s">
        <v>538</v>
      </c>
    </row>
    <row r="58" spans="1:29" s="335" customFormat="1" ht="36.75" customHeight="1" x14ac:dyDescent="0.25">
      <c r="A58" s="44" t="s">
        <v>56</v>
      </c>
      <c r="B58" s="169" t="s">
        <v>207</v>
      </c>
      <c r="C58" s="96">
        <v>0</v>
      </c>
      <c r="D58" s="98" t="s">
        <v>538</v>
      </c>
      <c r="E58" s="470">
        <v>0</v>
      </c>
      <c r="F58" s="470">
        <v>0</v>
      </c>
      <c r="G58" s="98">
        <v>0</v>
      </c>
      <c r="H58" s="98">
        <v>0</v>
      </c>
      <c r="I58" s="98">
        <v>0</v>
      </c>
      <c r="J58" s="98" t="s">
        <v>538</v>
      </c>
      <c r="K58" s="98" t="s">
        <v>538</v>
      </c>
      <c r="L58" s="98">
        <f t="shared" si="2"/>
        <v>0</v>
      </c>
      <c r="M58" s="98">
        <v>0</v>
      </c>
      <c r="N58" s="98" t="str">
        <f t="shared" si="0"/>
        <v>нд</v>
      </c>
      <c r="O58" s="98" t="s">
        <v>538</v>
      </c>
      <c r="P58" s="98">
        <v>0</v>
      </c>
      <c r="Q58" s="98">
        <v>0</v>
      </c>
      <c r="R58" s="98" t="s">
        <v>538</v>
      </c>
      <c r="S58" s="98" t="s">
        <v>538</v>
      </c>
      <c r="T58" s="98">
        <v>0</v>
      </c>
      <c r="U58" s="98">
        <v>0</v>
      </c>
      <c r="V58" s="98" t="s">
        <v>538</v>
      </c>
      <c r="W58" s="98" t="s">
        <v>538</v>
      </c>
      <c r="X58" s="98">
        <v>0</v>
      </c>
      <c r="Y58" s="96">
        <v>0</v>
      </c>
      <c r="Z58" s="98" t="s">
        <v>538</v>
      </c>
      <c r="AA58" s="98" t="s">
        <v>538</v>
      </c>
      <c r="AB58" s="96">
        <f t="shared" si="3"/>
        <v>0</v>
      </c>
      <c r="AC58" s="98" t="s">
        <v>538</v>
      </c>
    </row>
    <row r="59" spans="1:29" s="335" customFormat="1" x14ac:dyDescent="0.25">
      <c r="A59" s="44" t="s">
        <v>54</v>
      </c>
      <c r="B59" s="43" t="s">
        <v>127</v>
      </c>
      <c r="C59" s="96">
        <v>0</v>
      </c>
      <c r="D59" s="98" t="s">
        <v>538</v>
      </c>
      <c r="E59" s="470">
        <v>0</v>
      </c>
      <c r="F59" s="470">
        <v>0</v>
      </c>
      <c r="G59" s="98">
        <v>0</v>
      </c>
      <c r="H59" s="98">
        <v>0</v>
      </c>
      <c r="I59" s="98">
        <v>0</v>
      </c>
      <c r="J59" s="98" t="s">
        <v>538</v>
      </c>
      <c r="K59" s="98" t="s">
        <v>538</v>
      </c>
      <c r="L59" s="98">
        <f t="shared" si="2"/>
        <v>0</v>
      </c>
      <c r="M59" s="98">
        <v>0</v>
      </c>
      <c r="N59" s="98" t="str">
        <f t="shared" si="0"/>
        <v>нд</v>
      </c>
      <c r="O59" s="98" t="s">
        <v>538</v>
      </c>
      <c r="P59" s="98">
        <v>0</v>
      </c>
      <c r="Q59" s="98">
        <v>0</v>
      </c>
      <c r="R59" s="98" t="s">
        <v>538</v>
      </c>
      <c r="S59" s="98" t="s">
        <v>538</v>
      </c>
      <c r="T59" s="98">
        <v>0</v>
      </c>
      <c r="U59" s="98">
        <v>0</v>
      </c>
      <c r="V59" s="98" t="s">
        <v>538</v>
      </c>
      <c r="W59" s="98" t="s">
        <v>538</v>
      </c>
      <c r="X59" s="98">
        <v>0</v>
      </c>
      <c r="Y59" s="96">
        <v>0</v>
      </c>
      <c r="Z59" s="98" t="s">
        <v>538</v>
      </c>
      <c r="AA59" s="98" t="s">
        <v>538</v>
      </c>
      <c r="AB59" s="96">
        <f t="shared" si="3"/>
        <v>0</v>
      </c>
      <c r="AC59" s="98" t="s">
        <v>538</v>
      </c>
    </row>
    <row r="60" spans="1:29" x14ac:dyDescent="0.25">
      <c r="A60" s="41" t="s">
        <v>201</v>
      </c>
      <c r="B60" s="170" t="s">
        <v>147</v>
      </c>
      <c r="C60" s="96">
        <v>0</v>
      </c>
      <c r="D60" s="98" t="s">
        <v>538</v>
      </c>
      <c r="E60" s="470">
        <v>0</v>
      </c>
      <c r="F60" s="470">
        <v>0</v>
      </c>
      <c r="G60" s="98">
        <v>0</v>
      </c>
      <c r="H60" s="98">
        <v>0</v>
      </c>
      <c r="I60" s="98">
        <v>0</v>
      </c>
      <c r="J60" s="98" t="s">
        <v>538</v>
      </c>
      <c r="K60" s="98" t="s">
        <v>538</v>
      </c>
      <c r="L60" s="98">
        <f t="shared" si="2"/>
        <v>0</v>
      </c>
      <c r="M60" s="98">
        <v>0</v>
      </c>
      <c r="N60" s="98" t="str">
        <f t="shared" si="0"/>
        <v>нд</v>
      </c>
      <c r="O60" s="98" t="s">
        <v>538</v>
      </c>
      <c r="P60" s="98">
        <v>0</v>
      </c>
      <c r="Q60" s="98">
        <v>0</v>
      </c>
      <c r="R60" s="98" t="s">
        <v>538</v>
      </c>
      <c r="S60" s="98" t="s">
        <v>538</v>
      </c>
      <c r="T60" s="98">
        <v>0</v>
      </c>
      <c r="U60" s="98">
        <v>0</v>
      </c>
      <c r="V60" s="98" t="s">
        <v>538</v>
      </c>
      <c r="W60" s="98" t="s">
        <v>538</v>
      </c>
      <c r="X60" s="98">
        <v>0</v>
      </c>
      <c r="Y60" s="98">
        <v>0</v>
      </c>
      <c r="Z60" s="98" t="s">
        <v>538</v>
      </c>
      <c r="AA60" s="98" t="s">
        <v>538</v>
      </c>
      <c r="AB60" s="96">
        <f t="shared" si="3"/>
        <v>0</v>
      </c>
      <c r="AC60" s="98" t="s">
        <v>538</v>
      </c>
    </row>
    <row r="61" spans="1:29" x14ac:dyDescent="0.25">
      <c r="A61" s="41" t="s">
        <v>202</v>
      </c>
      <c r="B61" s="170" t="s">
        <v>145</v>
      </c>
      <c r="C61" s="96">
        <v>0</v>
      </c>
      <c r="D61" s="98" t="s">
        <v>538</v>
      </c>
      <c r="E61" s="470">
        <v>0</v>
      </c>
      <c r="F61" s="470">
        <v>0</v>
      </c>
      <c r="G61" s="98">
        <v>0</v>
      </c>
      <c r="H61" s="98">
        <v>0</v>
      </c>
      <c r="I61" s="98">
        <v>0</v>
      </c>
      <c r="J61" s="98" t="s">
        <v>538</v>
      </c>
      <c r="K61" s="98" t="s">
        <v>538</v>
      </c>
      <c r="L61" s="98">
        <f t="shared" si="2"/>
        <v>0</v>
      </c>
      <c r="M61" s="98">
        <v>0</v>
      </c>
      <c r="N61" s="98" t="str">
        <f t="shared" si="0"/>
        <v>нд</v>
      </c>
      <c r="O61" s="98" t="s">
        <v>538</v>
      </c>
      <c r="P61" s="98">
        <v>0</v>
      </c>
      <c r="Q61" s="98">
        <v>0</v>
      </c>
      <c r="R61" s="98" t="s">
        <v>538</v>
      </c>
      <c r="S61" s="98" t="s">
        <v>538</v>
      </c>
      <c r="T61" s="98">
        <v>0</v>
      </c>
      <c r="U61" s="98">
        <v>0</v>
      </c>
      <c r="V61" s="98" t="s">
        <v>538</v>
      </c>
      <c r="W61" s="98" t="s">
        <v>538</v>
      </c>
      <c r="X61" s="98">
        <v>0</v>
      </c>
      <c r="Y61" s="98">
        <v>0</v>
      </c>
      <c r="Z61" s="98" t="s">
        <v>538</v>
      </c>
      <c r="AA61" s="98" t="s">
        <v>538</v>
      </c>
      <c r="AB61" s="96">
        <f t="shared" si="3"/>
        <v>0</v>
      </c>
      <c r="AC61" s="98" t="s">
        <v>538</v>
      </c>
    </row>
    <row r="62" spans="1:29" x14ac:dyDescent="0.25">
      <c r="A62" s="41" t="s">
        <v>203</v>
      </c>
      <c r="B62" s="170" t="s">
        <v>143</v>
      </c>
      <c r="C62" s="96">
        <v>0</v>
      </c>
      <c r="D62" s="98" t="s">
        <v>538</v>
      </c>
      <c r="E62" s="470">
        <v>0</v>
      </c>
      <c r="F62" s="470">
        <v>0</v>
      </c>
      <c r="G62" s="98">
        <v>0</v>
      </c>
      <c r="H62" s="98">
        <v>0</v>
      </c>
      <c r="I62" s="98">
        <v>0</v>
      </c>
      <c r="J62" s="98" t="s">
        <v>538</v>
      </c>
      <c r="K62" s="98" t="s">
        <v>538</v>
      </c>
      <c r="L62" s="98">
        <f t="shared" si="2"/>
        <v>0</v>
      </c>
      <c r="M62" s="98">
        <v>0</v>
      </c>
      <c r="N62" s="98" t="str">
        <f t="shared" si="0"/>
        <v>нд</v>
      </c>
      <c r="O62" s="98" t="s">
        <v>538</v>
      </c>
      <c r="P62" s="98">
        <v>0</v>
      </c>
      <c r="Q62" s="98">
        <v>0</v>
      </c>
      <c r="R62" s="98" t="s">
        <v>538</v>
      </c>
      <c r="S62" s="98" t="s">
        <v>538</v>
      </c>
      <c r="T62" s="98">
        <v>0</v>
      </c>
      <c r="U62" s="98">
        <v>0</v>
      </c>
      <c r="V62" s="98" t="s">
        <v>538</v>
      </c>
      <c r="W62" s="98" t="s">
        <v>538</v>
      </c>
      <c r="X62" s="98">
        <v>0</v>
      </c>
      <c r="Y62" s="98">
        <v>0</v>
      </c>
      <c r="Z62" s="98" t="s">
        <v>538</v>
      </c>
      <c r="AA62" s="98" t="s">
        <v>538</v>
      </c>
      <c r="AB62" s="96">
        <f t="shared" si="3"/>
        <v>0</v>
      </c>
      <c r="AC62" s="98" t="s">
        <v>538</v>
      </c>
    </row>
    <row r="63" spans="1:29" x14ac:dyDescent="0.25">
      <c r="A63" s="41" t="s">
        <v>204</v>
      </c>
      <c r="B63" s="170" t="s">
        <v>206</v>
      </c>
      <c r="C63" s="96">
        <v>0</v>
      </c>
      <c r="D63" s="98" t="s">
        <v>538</v>
      </c>
      <c r="E63" s="470">
        <v>0</v>
      </c>
      <c r="F63" s="470">
        <v>0</v>
      </c>
      <c r="G63" s="98">
        <v>0</v>
      </c>
      <c r="H63" s="98">
        <v>0</v>
      </c>
      <c r="I63" s="98">
        <v>0</v>
      </c>
      <c r="J63" s="98" t="s">
        <v>538</v>
      </c>
      <c r="K63" s="98" t="s">
        <v>538</v>
      </c>
      <c r="L63" s="98">
        <f t="shared" si="2"/>
        <v>0</v>
      </c>
      <c r="M63" s="98">
        <v>0</v>
      </c>
      <c r="N63" s="98" t="str">
        <f t="shared" si="0"/>
        <v>нд</v>
      </c>
      <c r="O63" s="98" t="s">
        <v>538</v>
      </c>
      <c r="P63" s="98">
        <v>0</v>
      </c>
      <c r="Q63" s="98">
        <v>0</v>
      </c>
      <c r="R63" s="98" t="s">
        <v>538</v>
      </c>
      <c r="S63" s="98" t="s">
        <v>538</v>
      </c>
      <c r="T63" s="98">
        <v>0</v>
      </c>
      <c r="U63" s="98">
        <v>0</v>
      </c>
      <c r="V63" s="98" t="s">
        <v>538</v>
      </c>
      <c r="W63" s="98" t="s">
        <v>538</v>
      </c>
      <c r="X63" s="98">
        <v>0</v>
      </c>
      <c r="Y63" s="98">
        <v>0</v>
      </c>
      <c r="Z63" s="98" t="s">
        <v>538</v>
      </c>
      <c r="AA63" s="98" t="s">
        <v>538</v>
      </c>
      <c r="AB63" s="96">
        <f t="shared" si="3"/>
        <v>0</v>
      </c>
      <c r="AC63" s="98" t="s">
        <v>538</v>
      </c>
    </row>
    <row r="64" spans="1:29" ht="18.75" x14ac:dyDescent="0.25">
      <c r="A64" s="41" t="s">
        <v>205</v>
      </c>
      <c r="B64" s="168" t="s">
        <v>543</v>
      </c>
      <c r="C64" s="96">
        <v>0</v>
      </c>
      <c r="D64" s="98" t="s">
        <v>538</v>
      </c>
      <c r="E64" s="470">
        <v>0</v>
      </c>
      <c r="F64" s="470">
        <v>0</v>
      </c>
      <c r="G64" s="98">
        <v>0</v>
      </c>
      <c r="H64" s="98">
        <v>0</v>
      </c>
      <c r="I64" s="98">
        <v>0</v>
      </c>
      <c r="J64" s="98" t="s">
        <v>538</v>
      </c>
      <c r="K64" s="98" t="s">
        <v>538</v>
      </c>
      <c r="L64" s="98">
        <f t="shared" si="2"/>
        <v>0</v>
      </c>
      <c r="M64" s="98">
        <v>0</v>
      </c>
      <c r="N64" s="98" t="str">
        <f t="shared" si="0"/>
        <v>нд</v>
      </c>
      <c r="O64" s="98" t="s">
        <v>538</v>
      </c>
      <c r="P64" s="98">
        <v>0</v>
      </c>
      <c r="Q64" s="98">
        <v>0</v>
      </c>
      <c r="R64" s="98" t="s">
        <v>538</v>
      </c>
      <c r="S64" s="98" t="s">
        <v>538</v>
      </c>
      <c r="T64" s="98">
        <v>0</v>
      </c>
      <c r="U64" s="98">
        <v>0</v>
      </c>
      <c r="V64" s="98" t="s">
        <v>538</v>
      </c>
      <c r="W64" s="98" t="s">
        <v>538</v>
      </c>
      <c r="X64" s="98">
        <v>0</v>
      </c>
      <c r="Y64" s="98">
        <v>0</v>
      </c>
      <c r="Z64" s="98" t="s">
        <v>538</v>
      </c>
      <c r="AA64" s="98" t="s">
        <v>538</v>
      </c>
      <c r="AB64" s="96">
        <f t="shared" si="3"/>
        <v>0</v>
      </c>
      <c r="AC64" s="98" t="s">
        <v>538</v>
      </c>
    </row>
    <row r="65" spans="1:28" x14ac:dyDescent="0.25">
      <c r="A65" s="38"/>
      <c r="B65" s="33"/>
      <c r="C65" s="33"/>
      <c r="D65" s="336"/>
      <c r="E65" s="33"/>
      <c r="F65" s="33"/>
      <c r="G65" s="33"/>
    </row>
    <row r="66" spans="1:28" ht="54" customHeight="1" x14ac:dyDescent="0.25">
      <c r="B66" s="437"/>
      <c r="C66" s="437"/>
      <c r="D66" s="437"/>
      <c r="E66" s="437"/>
      <c r="F66" s="35"/>
      <c r="G66" s="35"/>
      <c r="H66" s="37"/>
      <c r="I66" s="37"/>
      <c r="J66" s="37"/>
      <c r="K66" s="37"/>
      <c r="L66" s="37"/>
      <c r="M66" s="37"/>
      <c r="N66" s="334"/>
      <c r="O66" s="37"/>
      <c r="P66" s="37"/>
      <c r="Q66" s="37"/>
      <c r="R66" s="37"/>
      <c r="S66" s="37"/>
      <c r="T66" s="344"/>
      <c r="U66" s="340"/>
      <c r="V66" s="37"/>
      <c r="W66" s="37"/>
      <c r="X66" s="37"/>
      <c r="Y66" s="37"/>
      <c r="Z66" s="37"/>
      <c r="AA66" s="37"/>
      <c r="AB66" s="37"/>
    </row>
    <row r="68" spans="1:28" ht="50.25" customHeight="1" x14ac:dyDescent="0.25">
      <c r="B68" s="437"/>
      <c r="C68" s="437"/>
      <c r="D68" s="437"/>
      <c r="E68" s="437"/>
      <c r="F68" s="35"/>
      <c r="G68" s="35"/>
    </row>
    <row r="70" spans="1:28" ht="36.75" customHeight="1" x14ac:dyDescent="0.25">
      <c r="B70" s="437"/>
      <c r="C70" s="437"/>
      <c r="D70" s="437"/>
      <c r="E70" s="437"/>
      <c r="F70" s="35"/>
      <c r="G70" s="35"/>
    </row>
    <row r="72" spans="1:28" ht="51" customHeight="1" x14ac:dyDescent="0.25">
      <c r="B72" s="437"/>
      <c r="C72" s="437"/>
      <c r="D72" s="437"/>
      <c r="E72" s="437"/>
      <c r="F72" s="35"/>
      <c r="G72" s="35"/>
    </row>
    <row r="73" spans="1:28" ht="32.25" customHeight="1" x14ac:dyDescent="0.25">
      <c r="B73" s="437"/>
      <c r="C73" s="437"/>
      <c r="D73" s="437"/>
      <c r="E73" s="437"/>
      <c r="F73" s="35"/>
      <c r="G73" s="35"/>
    </row>
    <row r="74" spans="1:28" ht="51.75" customHeight="1" x14ac:dyDescent="0.25">
      <c r="B74" s="437"/>
      <c r="C74" s="437"/>
      <c r="D74" s="437"/>
      <c r="E74" s="437"/>
      <c r="F74" s="35"/>
      <c r="G74" s="35"/>
    </row>
    <row r="75" spans="1:28" ht="21.75" customHeight="1" x14ac:dyDescent="0.25">
      <c r="B75" s="435"/>
      <c r="C75" s="435"/>
      <c r="D75" s="435"/>
      <c r="E75" s="435"/>
      <c r="F75" s="34"/>
      <c r="G75" s="34"/>
    </row>
    <row r="76" spans="1:28" ht="23.25" customHeight="1" x14ac:dyDescent="0.25"/>
    <row r="77" spans="1:28" ht="18.75" customHeight="1" x14ac:dyDescent="0.25">
      <c r="B77" s="436"/>
      <c r="C77" s="436"/>
      <c r="D77" s="436"/>
      <c r="E77" s="436"/>
      <c r="F77" s="33"/>
      <c r="G77" s="33"/>
    </row>
  </sheetData>
  <mergeCells count="39">
    <mergeCell ref="E20:F21"/>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3" t="str">
        <f>'1. паспорт местоположение'!A5:C5</f>
        <v>Год раскрытия информации: 2024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3"/>
      <c r="AR5" s="353"/>
      <c r="AS5" s="353"/>
      <c r="AT5" s="353"/>
      <c r="AU5" s="353"/>
      <c r="AV5" s="353"/>
    </row>
    <row r="6" spans="1:48" ht="18.75" x14ac:dyDescent="0.3">
      <c r="AV6" s="12"/>
    </row>
    <row r="7" spans="1:48" ht="18.75" x14ac:dyDescent="0.25">
      <c r="A7" s="363" t="s">
        <v>7</v>
      </c>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363"/>
      <c r="AB7" s="363"/>
      <c r="AC7" s="363"/>
      <c r="AD7" s="363"/>
      <c r="AE7" s="363"/>
      <c r="AF7" s="363"/>
      <c r="AG7" s="363"/>
      <c r="AH7" s="363"/>
      <c r="AI7" s="363"/>
      <c r="AJ7" s="363"/>
      <c r="AK7" s="363"/>
      <c r="AL7" s="363"/>
      <c r="AM7" s="363"/>
      <c r="AN7" s="363"/>
      <c r="AO7" s="363"/>
      <c r="AP7" s="363"/>
      <c r="AQ7" s="363"/>
      <c r="AR7" s="363"/>
      <c r="AS7" s="363"/>
      <c r="AT7" s="363"/>
      <c r="AU7" s="363"/>
      <c r="AV7" s="363"/>
    </row>
    <row r="8" spans="1:48" ht="18.75" x14ac:dyDescent="0.25">
      <c r="A8" s="363"/>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c r="AD8" s="363"/>
      <c r="AE8" s="363"/>
      <c r="AF8" s="363"/>
      <c r="AG8" s="363"/>
      <c r="AH8" s="363"/>
      <c r="AI8" s="363"/>
      <c r="AJ8" s="363"/>
      <c r="AK8" s="363"/>
      <c r="AL8" s="363"/>
      <c r="AM8" s="363"/>
      <c r="AN8" s="363"/>
      <c r="AO8" s="363"/>
      <c r="AP8" s="363"/>
      <c r="AQ8" s="363"/>
      <c r="AR8" s="363"/>
      <c r="AS8" s="363"/>
      <c r="AT8" s="363"/>
      <c r="AU8" s="363"/>
      <c r="AV8" s="363"/>
    </row>
    <row r="9" spans="1:48" ht="15.75" x14ac:dyDescent="0.25">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5.75" x14ac:dyDescent="0.25">
      <c r="A10" s="359" t="s">
        <v>6</v>
      </c>
      <c r="B10" s="359"/>
      <c r="C10" s="359"/>
      <c r="D10" s="359"/>
      <c r="E10" s="359"/>
      <c r="F10" s="359"/>
      <c r="G10" s="359"/>
      <c r="H10" s="359"/>
      <c r="I10" s="359"/>
      <c r="J10" s="359"/>
      <c r="K10" s="359"/>
      <c r="L10" s="359"/>
      <c r="M10" s="359"/>
      <c r="N10" s="359"/>
      <c r="O10" s="359"/>
      <c r="P10" s="359"/>
      <c r="Q10" s="359"/>
      <c r="R10" s="359"/>
      <c r="S10" s="359"/>
      <c r="T10" s="359"/>
      <c r="U10" s="359"/>
      <c r="V10" s="359"/>
      <c r="W10" s="359"/>
      <c r="X10" s="359"/>
      <c r="Y10" s="359"/>
      <c r="Z10" s="359"/>
      <c r="AA10" s="359"/>
      <c r="AB10" s="359"/>
      <c r="AC10" s="359"/>
      <c r="AD10" s="359"/>
      <c r="AE10" s="359"/>
      <c r="AF10" s="359"/>
      <c r="AG10" s="359"/>
      <c r="AH10" s="359"/>
      <c r="AI10" s="359"/>
      <c r="AJ10" s="359"/>
      <c r="AK10" s="359"/>
      <c r="AL10" s="359"/>
      <c r="AM10" s="359"/>
      <c r="AN10" s="359"/>
      <c r="AO10" s="359"/>
      <c r="AP10" s="359"/>
      <c r="AQ10" s="359"/>
      <c r="AR10" s="359"/>
      <c r="AS10" s="359"/>
      <c r="AT10" s="359"/>
      <c r="AU10" s="359"/>
      <c r="AV10" s="359"/>
    </row>
    <row r="11" spans="1:48" ht="18.75" x14ac:dyDescent="0.25">
      <c r="A11" s="363"/>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3"/>
    </row>
    <row r="12" spans="1:48" ht="15.75" x14ac:dyDescent="0.25">
      <c r="A12" s="364" t="str">
        <f>'1. паспорт местоположение'!A12:C12</f>
        <v>O 24-09</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359" t="s">
        <v>5</v>
      </c>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359"/>
      <c r="AB13" s="359"/>
      <c r="AC13" s="359"/>
      <c r="AD13" s="359"/>
      <c r="AE13" s="359"/>
      <c r="AF13" s="359"/>
      <c r="AG13" s="359"/>
      <c r="AH13" s="359"/>
      <c r="AI13" s="359"/>
      <c r="AJ13" s="359"/>
      <c r="AK13" s="359"/>
      <c r="AL13" s="359"/>
      <c r="AM13" s="359"/>
      <c r="AN13" s="359"/>
      <c r="AO13" s="359"/>
      <c r="AP13" s="359"/>
      <c r="AQ13" s="359"/>
      <c r="AR13" s="359"/>
      <c r="AS13" s="359"/>
      <c r="AT13" s="359"/>
      <c r="AU13" s="359"/>
      <c r="AV13" s="359"/>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ht="15.75" x14ac:dyDescent="0.25">
      <c r="A15" s="358"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c r="AD15" s="358"/>
      <c r="AE15" s="358"/>
      <c r="AF15" s="358"/>
      <c r="AG15" s="358"/>
      <c r="AH15" s="358"/>
      <c r="AI15" s="358"/>
      <c r="AJ15" s="358"/>
      <c r="AK15" s="358"/>
      <c r="AL15" s="358"/>
      <c r="AM15" s="358"/>
      <c r="AN15" s="358"/>
      <c r="AO15" s="358"/>
      <c r="AP15" s="358"/>
      <c r="AQ15" s="358"/>
      <c r="AR15" s="358"/>
      <c r="AS15" s="358"/>
      <c r="AT15" s="358"/>
      <c r="AU15" s="358"/>
      <c r="AV15" s="358"/>
    </row>
    <row r="16" spans="1:48" ht="15.75" x14ac:dyDescent="0.25">
      <c r="A16" s="359" t="s">
        <v>4</v>
      </c>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c r="AN16" s="359"/>
      <c r="AO16" s="359"/>
      <c r="AP16" s="359"/>
      <c r="AQ16" s="359"/>
      <c r="AR16" s="359"/>
      <c r="AS16" s="359"/>
      <c r="AT16" s="359"/>
      <c r="AU16" s="359"/>
      <c r="AV16" s="359"/>
    </row>
    <row r="17" spans="1:4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c r="AK17" s="386"/>
      <c r="AL17" s="386"/>
      <c r="AM17" s="386"/>
      <c r="AN17" s="386"/>
      <c r="AO17" s="386"/>
      <c r="AP17" s="386"/>
      <c r="AQ17" s="386"/>
      <c r="AR17" s="386"/>
      <c r="AS17" s="386"/>
      <c r="AT17" s="386"/>
      <c r="AU17" s="386"/>
      <c r="AV17" s="386"/>
    </row>
    <row r="18" spans="1:48" ht="14.25" customHeight="1"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c r="AK18" s="386"/>
      <c r="AL18" s="386"/>
      <c r="AM18" s="386"/>
      <c r="AN18" s="386"/>
      <c r="AO18" s="386"/>
      <c r="AP18" s="386"/>
      <c r="AQ18" s="386"/>
      <c r="AR18" s="386"/>
      <c r="AS18" s="386"/>
      <c r="AT18" s="386"/>
      <c r="AU18" s="386"/>
      <c r="AV18" s="386"/>
    </row>
    <row r="19" spans="1:4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c r="AD19" s="386"/>
      <c r="AE19" s="386"/>
      <c r="AF19" s="386"/>
      <c r="AG19" s="386"/>
      <c r="AH19" s="386"/>
      <c r="AI19" s="386"/>
      <c r="AJ19" s="386"/>
      <c r="AK19" s="386"/>
      <c r="AL19" s="386"/>
      <c r="AM19" s="386"/>
      <c r="AN19" s="386"/>
      <c r="AO19" s="386"/>
      <c r="AP19" s="386"/>
      <c r="AQ19" s="386"/>
      <c r="AR19" s="386"/>
      <c r="AS19" s="386"/>
      <c r="AT19" s="386"/>
      <c r="AU19" s="386"/>
      <c r="AV19" s="386"/>
    </row>
    <row r="20" spans="1:4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x14ac:dyDescent="0.25">
      <c r="A21" s="439" t="s">
        <v>406</v>
      </c>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439"/>
      <c r="AB21" s="439"/>
      <c r="AC21" s="439"/>
      <c r="AD21" s="439"/>
      <c r="AE21" s="439"/>
      <c r="AF21" s="439"/>
      <c r="AG21" s="439"/>
      <c r="AH21" s="439"/>
      <c r="AI21" s="439"/>
      <c r="AJ21" s="439"/>
      <c r="AK21" s="439"/>
      <c r="AL21" s="439"/>
      <c r="AM21" s="439"/>
      <c r="AN21" s="439"/>
      <c r="AO21" s="439"/>
      <c r="AP21" s="439"/>
      <c r="AQ21" s="439"/>
      <c r="AR21" s="439"/>
      <c r="AS21" s="439"/>
      <c r="AT21" s="439"/>
      <c r="AU21" s="439"/>
      <c r="AV21" s="439"/>
    </row>
    <row r="22" spans="1:48" ht="58.5" customHeight="1" x14ac:dyDescent="0.25">
      <c r="A22" s="440" t="s">
        <v>50</v>
      </c>
      <c r="B22" s="446" t="s">
        <v>22</v>
      </c>
      <c r="C22" s="443" t="s">
        <v>49</v>
      </c>
      <c r="D22" s="443" t="s">
        <v>48</v>
      </c>
      <c r="E22" s="449" t="s">
        <v>416</v>
      </c>
      <c r="F22" s="450"/>
      <c r="G22" s="450"/>
      <c r="H22" s="450"/>
      <c r="I22" s="450"/>
      <c r="J22" s="450"/>
      <c r="K22" s="450"/>
      <c r="L22" s="451"/>
      <c r="M22" s="443" t="s">
        <v>47</v>
      </c>
      <c r="N22" s="443" t="s">
        <v>46</v>
      </c>
      <c r="O22" s="443" t="s">
        <v>45</v>
      </c>
      <c r="P22" s="452" t="s">
        <v>228</v>
      </c>
      <c r="Q22" s="452" t="s">
        <v>44</v>
      </c>
      <c r="R22" s="452" t="s">
        <v>43</v>
      </c>
      <c r="S22" s="452" t="s">
        <v>42</v>
      </c>
      <c r="T22" s="452"/>
      <c r="U22" s="453" t="s">
        <v>41</v>
      </c>
      <c r="V22" s="453" t="s">
        <v>40</v>
      </c>
      <c r="W22" s="452" t="s">
        <v>39</v>
      </c>
      <c r="X22" s="452" t="s">
        <v>38</v>
      </c>
      <c r="Y22" s="452" t="s">
        <v>37</v>
      </c>
      <c r="Z22" s="453" t="s">
        <v>36</v>
      </c>
      <c r="AA22" s="452" t="s">
        <v>35</v>
      </c>
      <c r="AB22" s="452" t="s">
        <v>34</v>
      </c>
      <c r="AC22" s="452" t="s">
        <v>33</v>
      </c>
      <c r="AD22" s="452" t="s">
        <v>32</v>
      </c>
      <c r="AE22" s="452" t="s">
        <v>31</v>
      </c>
      <c r="AF22" s="452" t="s">
        <v>30</v>
      </c>
      <c r="AG22" s="452"/>
      <c r="AH22" s="452"/>
      <c r="AI22" s="452"/>
      <c r="AJ22" s="452"/>
      <c r="AK22" s="452"/>
      <c r="AL22" s="452" t="s">
        <v>29</v>
      </c>
      <c r="AM22" s="452"/>
      <c r="AN22" s="452"/>
      <c r="AO22" s="452"/>
      <c r="AP22" s="452" t="s">
        <v>28</v>
      </c>
      <c r="AQ22" s="452"/>
      <c r="AR22" s="452" t="s">
        <v>27</v>
      </c>
      <c r="AS22" s="452" t="s">
        <v>26</v>
      </c>
      <c r="AT22" s="452" t="s">
        <v>25</v>
      </c>
      <c r="AU22" s="452" t="s">
        <v>24</v>
      </c>
      <c r="AV22" s="454" t="s">
        <v>23</v>
      </c>
    </row>
    <row r="23" spans="1:48" ht="64.5" customHeight="1" x14ac:dyDescent="0.25">
      <c r="A23" s="441"/>
      <c r="B23" s="447"/>
      <c r="C23" s="444"/>
      <c r="D23" s="444"/>
      <c r="E23" s="456" t="s">
        <v>21</v>
      </c>
      <c r="F23" s="458" t="s">
        <v>126</v>
      </c>
      <c r="G23" s="458" t="s">
        <v>125</v>
      </c>
      <c r="H23" s="458" t="s">
        <v>124</v>
      </c>
      <c r="I23" s="462" t="s">
        <v>353</v>
      </c>
      <c r="J23" s="462" t="s">
        <v>354</v>
      </c>
      <c r="K23" s="462" t="s">
        <v>355</v>
      </c>
      <c r="L23" s="458" t="s">
        <v>74</v>
      </c>
      <c r="M23" s="444"/>
      <c r="N23" s="444"/>
      <c r="O23" s="444"/>
      <c r="P23" s="452"/>
      <c r="Q23" s="452"/>
      <c r="R23" s="452"/>
      <c r="S23" s="460" t="s">
        <v>2</v>
      </c>
      <c r="T23" s="460" t="s">
        <v>9</v>
      </c>
      <c r="U23" s="453"/>
      <c r="V23" s="453"/>
      <c r="W23" s="452"/>
      <c r="X23" s="452"/>
      <c r="Y23" s="452"/>
      <c r="Z23" s="452"/>
      <c r="AA23" s="452"/>
      <c r="AB23" s="452"/>
      <c r="AC23" s="452"/>
      <c r="AD23" s="452"/>
      <c r="AE23" s="452"/>
      <c r="AF23" s="452" t="s">
        <v>20</v>
      </c>
      <c r="AG23" s="452"/>
      <c r="AH23" s="452" t="s">
        <v>19</v>
      </c>
      <c r="AI23" s="452"/>
      <c r="AJ23" s="443" t="s">
        <v>18</v>
      </c>
      <c r="AK23" s="443" t="s">
        <v>17</v>
      </c>
      <c r="AL23" s="443" t="s">
        <v>16</v>
      </c>
      <c r="AM23" s="443" t="s">
        <v>15</v>
      </c>
      <c r="AN23" s="443" t="s">
        <v>14</v>
      </c>
      <c r="AO23" s="443" t="s">
        <v>13</v>
      </c>
      <c r="AP23" s="443" t="s">
        <v>12</v>
      </c>
      <c r="AQ23" s="443" t="s">
        <v>9</v>
      </c>
      <c r="AR23" s="452"/>
      <c r="AS23" s="452"/>
      <c r="AT23" s="452"/>
      <c r="AU23" s="452"/>
      <c r="AV23" s="455"/>
    </row>
    <row r="24" spans="1:48" ht="96.75" customHeight="1" x14ac:dyDescent="0.25">
      <c r="A24" s="442"/>
      <c r="B24" s="448"/>
      <c r="C24" s="445"/>
      <c r="D24" s="445"/>
      <c r="E24" s="457"/>
      <c r="F24" s="459"/>
      <c r="G24" s="459"/>
      <c r="H24" s="459"/>
      <c r="I24" s="463"/>
      <c r="J24" s="463"/>
      <c r="K24" s="463"/>
      <c r="L24" s="459"/>
      <c r="M24" s="445"/>
      <c r="N24" s="445"/>
      <c r="O24" s="445"/>
      <c r="P24" s="452"/>
      <c r="Q24" s="452"/>
      <c r="R24" s="452"/>
      <c r="S24" s="461"/>
      <c r="T24" s="461"/>
      <c r="U24" s="453"/>
      <c r="V24" s="453"/>
      <c r="W24" s="452"/>
      <c r="X24" s="452"/>
      <c r="Y24" s="452"/>
      <c r="Z24" s="452"/>
      <c r="AA24" s="452"/>
      <c r="AB24" s="452"/>
      <c r="AC24" s="452"/>
      <c r="AD24" s="452"/>
      <c r="AE24" s="452"/>
      <c r="AF24" s="140" t="s">
        <v>11</v>
      </c>
      <c r="AG24" s="140" t="s">
        <v>10</v>
      </c>
      <c r="AH24" s="141" t="s">
        <v>2</v>
      </c>
      <c r="AI24" s="141" t="s">
        <v>9</v>
      </c>
      <c r="AJ24" s="445"/>
      <c r="AK24" s="445"/>
      <c r="AL24" s="445"/>
      <c r="AM24" s="445"/>
      <c r="AN24" s="445"/>
      <c r="AO24" s="445"/>
      <c r="AP24" s="445"/>
      <c r="AQ24" s="445"/>
      <c r="AR24" s="452"/>
      <c r="AS24" s="452"/>
      <c r="AT24" s="452"/>
      <c r="AU24" s="452"/>
      <c r="AV24" s="455"/>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15.75" x14ac:dyDescent="0.25">
      <c r="A26" s="145"/>
      <c r="B26" s="146"/>
      <c r="C26" s="146"/>
      <c r="D26" s="160"/>
      <c r="E26" s="146"/>
      <c r="F26" s="146"/>
      <c r="G26" s="146"/>
      <c r="H26" s="146"/>
      <c r="I26" s="146"/>
      <c r="J26" s="146"/>
      <c r="K26" s="146"/>
      <c r="L26" s="146"/>
      <c r="M26" s="146"/>
      <c r="N26" s="146"/>
      <c r="O26" s="147"/>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2"/>
      <c r="AQ26" s="182"/>
      <c r="AR26" s="182"/>
      <c r="AS26" s="182"/>
      <c r="AT26" s="182"/>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15" sqref="A15:B1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4" t="str">
        <f>'1. паспорт местоположение'!A5:C5</f>
        <v>Год раскрытия информации: 2024 год</v>
      </c>
      <c r="B5" s="464"/>
      <c r="C5" s="52"/>
      <c r="D5" s="52"/>
      <c r="E5" s="52"/>
      <c r="F5" s="52"/>
      <c r="G5" s="52"/>
      <c r="H5" s="52"/>
    </row>
    <row r="6" spans="1:8" ht="18.75" x14ac:dyDescent="0.3">
      <c r="A6" s="84"/>
      <c r="B6" s="84"/>
      <c r="C6" s="84"/>
      <c r="D6" s="84"/>
      <c r="E6" s="84"/>
      <c r="F6" s="84"/>
      <c r="G6" s="84"/>
      <c r="H6" s="84"/>
    </row>
    <row r="7" spans="1:8" ht="18.75" x14ac:dyDescent="0.25">
      <c r="A7" s="363" t="s">
        <v>7</v>
      </c>
      <c r="B7" s="363"/>
      <c r="C7" s="107"/>
      <c r="D7" s="107"/>
      <c r="E7" s="107"/>
      <c r="F7" s="107"/>
      <c r="G7" s="107"/>
      <c r="H7" s="107"/>
    </row>
    <row r="8" spans="1:8" ht="18.75" x14ac:dyDescent="0.25">
      <c r="A8" s="107"/>
      <c r="B8" s="107"/>
      <c r="C8" s="107"/>
      <c r="D8" s="107"/>
      <c r="E8" s="107"/>
      <c r="F8" s="107"/>
      <c r="G8" s="107"/>
      <c r="H8" s="107"/>
    </row>
    <row r="9" spans="1:8" x14ac:dyDescent="0.25">
      <c r="A9" s="358" t="str">
        <f>'1. паспорт местоположение'!A9:C9</f>
        <v xml:space="preserve">Акционерное общество "Западная энергетическая компания" </v>
      </c>
      <c r="B9" s="358"/>
      <c r="C9" s="109"/>
      <c r="D9" s="109"/>
      <c r="E9" s="109"/>
      <c r="F9" s="109"/>
      <c r="G9" s="109"/>
      <c r="H9" s="109"/>
    </row>
    <row r="10" spans="1:8" x14ac:dyDescent="0.25">
      <c r="A10" s="359" t="s">
        <v>6</v>
      </c>
      <c r="B10" s="359"/>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58" t="str">
        <f>'1. паспорт местоположение'!A12:C12</f>
        <v>O 24-09</v>
      </c>
      <c r="B12" s="358"/>
      <c r="C12" s="109"/>
      <c r="D12" s="109"/>
      <c r="E12" s="109"/>
      <c r="F12" s="109"/>
      <c r="G12" s="109"/>
      <c r="H12" s="109"/>
    </row>
    <row r="13" spans="1:8" x14ac:dyDescent="0.25">
      <c r="A13" s="359" t="s">
        <v>5</v>
      </c>
      <c r="B13" s="359"/>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85"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385"/>
      <c r="C15" s="109"/>
      <c r="D15" s="109"/>
      <c r="E15" s="109"/>
      <c r="F15" s="109"/>
      <c r="G15" s="109"/>
      <c r="H15" s="109"/>
    </row>
    <row r="16" spans="1:8" x14ac:dyDescent="0.25">
      <c r="A16" s="359" t="s">
        <v>4</v>
      </c>
      <c r="B16" s="359"/>
      <c r="C16" s="110"/>
      <c r="D16" s="110"/>
      <c r="E16" s="110"/>
      <c r="F16" s="110"/>
      <c r="G16" s="110"/>
      <c r="H16" s="110"/>
    </row>
    <row r="17" spans="1:2" x14ac:dyDescent="0.25">
      <c r="B17" s="59"/>
    </row>
    <row r="18" spans="1:2" ht="33.75" customHeight="1" x14ac:dyDescent="0.25">
      <c r="A18" s="465" t="s">
        <v>407</v>
      </c>
      <c r="B18" s="466"/>
    </row>
    <row r="19" spans="1:2" x14ac:dyDescent="0.25">
      <c r="B19" s="24"/>
    </row>
    <row r="20" spans="1:2" ht="16.5" thickBot="1" x14ac:dyDescent="0.3">
      <c r="B20" s="60"/>
    </row>
    <row r="21" spans="1:2" ht="63" customHeight="1" thickBot="1" x14ac:dyDescent="0.3">
      <c r="A21" s="61" t="s">
        <v>304</v>
      </c>
      <c r="B21" s="62" t="str">
        <f>A15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row>
    <row r="22" spans="1:2" ht="30" customHeight="1" thickBot="1" x14ac:dyDescent="0.3">
      <c r="A22" s="61" t="s">
        <v>305</v>
      </c>
      <c r="B22" s="62" t="str">
        <f>'1. паспорт местоположение'!C27</f>
        <v xml:space="preserve">г. Калининград, бульвар Ф. Лефорта ,1 ЗУ 39:15:130712:114 </v>
      </c>
    </row>
    <row r="23" spans="1:2" ht="16.5" thickBot="1" x14ac:dyDescent="0.3">
      <c r="A23" s="61" t="s">
        <v>289</v>
      </c>
      <c r="B23" s="63" t="s">
        <v>609</v>
      </c>
    </row>
    <row r="24" spans="1:2" ht="16.5" thickBot="1" x14ac:dyDescent="0.3">
      <c r="A24" s="61" t="s">
        <v>306</v>
      </c>
      <c r="B24" s="63">
        <v>0</v>
      </c>
    </row>
    <row r="25" spans="1:2" ht="16.5" thickBot="1" x14ac:dyDescent="0.3">
      <c r="A25" s="64" t="s">
        <v>307</v>
      </c>
      <c r="B25" s="330">
        <f>'6.1. Паспорт сетевой график'!D53</f>
        <v>46387</v>
      </c>
    </row>
    <row r="26" spans="1:2" ht="16.5" thickBot="1" x14ac:dyDescent="0.3">
      <c r="A26" s="65" t="s">
        <v>308</v>
      </c>
      <c r="B26" s="326" t="s">
        <v>610</v>
      </c>
    </row>
    <row r="27" spans="1:2" ht="29.25" thickBot="1" x14ac:dyDescent="0.3">
      <c r="A27" s="72" t="s">
        <v>617</v>
      </c>
      <c r="B27" s="327" t="str">
        <f>'6.2. Паспорт фин осв ввод'!D24</f>
        <v>нд</v>
      </c>
    </row>
    <row r="28" spans="1:2" ht="42" customHeight="1" thickBot="1" x14ac:dyDescent="0.3">
      <c r="A28" s="67" t="s">
        <v>309</v>
      </c>
      <c r="B28" s="67" t="s">
        <v>635</v>
      </c>
    </row>
    <row r="29" spans="1:2" ht="29.25" thickBot="1" x14ac:dyDescent="0.3">
      <c r="A29" s="73" t="s">
        <v>310</v>
      </c>
      <c r="B29" s="101"/>
    </row>
    <row r="30" spans="1:2" ht="29.25" thickBot="1" x14ac:dyDescent="0.3">
      <c r="A30" s="73" t="s">
        <v>311</v>
      </c>
      <c r="B30" s="101"/>
    </row>
    <row r="31" spans="1:2" ht="16.5" thickBot="1" x14ac:dyDescent="0.3">
      <c r="A31" s="67" t="s">
        <v>312</v>
      </c>
      <c r="B31" s="101"/>
    </row>
    <row r="32" spans="1:2" ht="29.25" thickBot="1" x14ac:dyDescent="0.3">
      <c r="A32" s="73" t="s">
        <v>313</v>
      </c>
      <c r="B32" s="101"/>
    </row>
    <row r="33" spans="1:3" s="151" customFormat="1" ht="16.5" thickBot="1" x14ac:dyDescent="0.3">
      <c r="A33" s="158"/>
      <c r="B33" s="159"/>
      <c r="C33" s="151">
        <v>10</v>
      </c>
    </row>
    <row r="34" spans="1:3" ht="16.5" thickBot="1" x14ac:dyDescent="0.3">
      <c r="A34" s="67" t="s">
        <v>315</v>
      </c>
      <c r="B34" s="92"/>
    </row>
    <row r="35" spans="1:3" ht="16.5" thickBot="1" x14ac:dyDescent="0.3">
      <c r="A35" s="67" t="s">
        <v>316</v>
      </c>
      <c r="B35" s="101"/>
      <c r="C35" s="32">
        <v>1</v>
      </c>
    </row>
    <row r="36" spans="1:3" ht="16.5" thickBot="1" x14ac:dyDescent="0.3">
      <c r="A36" s="67" t="s">
        <v>317</v>
      </c>
      <c r="B36" s="101"/>
      <c r="C36" s="32">
        <v>2</v>
      </c>
    </row>
    <row r="37" spans="1:3" s="151" customFormat="1" ht="16.5" thickBot="1" x14ac:dyDescent="0.3">
      <c r="A37" s="90" t="s">
        <v>314</v>
      </c>
      <c r="B37" s="91"/>
      <c r="C37" s="151">
        <v>10</v>
      </c>
    </row>
    <row r="38" spans="1:3" ht="16.5" thickBot="1" x14ac:dyDescent="0.3">
      <c r="A38" s="67" t="s">
        <v>315</v>
      </c>
      <c r="B38" s="472" t="e">
        <f>B37/$B$27</f>
        <v>#VALUE!</v>
      </c>
    </row>
    <row r="39" spans="1:3" ht="16.5" thickBot="1" x14ac:dyDescent="0.3">
      <c r="A39" s="67" t="s">
        <v>316</v>
      </c>
      <c r="B39" s="473"/>
      <c r="C39" s="32">
        <v>1</v>
      </c>
    </row>
    <row r="40" spans="1:3" ht="16.5" thickBot="1" x14ac:dyDescent="0.3">
      <c r="A40" s="67" t="s">
        <v>317</v>
      </c>
      <c r="B40" s="473"/>
      <c r="C40" s="32">
        <v>2</v>
      </c>
    </row>
    <row r="41" spans="1:3" ht="16.5" thickBot="1" x14ac:dyDescent="0.3">
      <c r="A41" s="90" t="s">
        <v>314</v>
      </c>
      <c r="B41" s="474"/>
      <c r="C41" s="151">
        <v>10</v>
      </c>
    </row>
    <row r="42" spans="1:3" ht="16.5" thickBot="1" x14ac:dyDescent="0.3">
      <c r="A42" s="67" t="s">
        <v>315</v>
      </c>
      <c r="B42" s="472" t="e">
        <f>B41/$B$27</f>
        <v>#VALUE!</v>
      </c>
    </row>
    <row r="43" spans="1:3" ht="16.5" thickBot="1" x14ac:dyDescent="0.3">
      <c r="A43" s="67" t="s">
        <v>316</v>
      </c>
      <c r="B43" s="473"/>
      <c r="C43" s="32">
        <v>1</v>
      </c>
    </row>
    <row r="44" spans="1:3" ht="16.5" thickBot="1" x14ac:dyDescent="0.3">
      <c r="A44" s="67" t="s">
        <v>317</v>
      </c>
      <c r="B44" s="473"/>
      <c r="C44" s="32">
        <v>2</v>
      </c>
    </row>
    <row r="45" spans="1:3" ht="16.5" thickBot="1" x14ac:dyDescent="0.3">
      <c r="A45" s="90" t="s">
        <v>314</v>
      </c>
      <c r="B45" s="474"/>
      <c r="C45" s="151">
        <v>10</v>
      </c>
    </row>
    <row r="46" spans="1:3" ht="16.5" thickBot="1" x14ac:dyDescent="0.3">
      <c r="A46" s="67" t="s">
        <v>315</v>
      </c>
      <c r="B46" s="472" t="e">
        <f>B45/$B$27</f>
        <v>#VALUE!</v>
      </c>
    </row>
    <row r="47" spans="1:3" ht="16.5" thickBot="1" x14ac:dyDescent="0.3">
      <c r="A47" s="67" t="s">
        <v>316</v>
      </c>
      <c r="B47" s="473"/>
      <c r="C47" s="32">
        <v>1</v>
      </c>
    </row>
    <row r="48" spans="1:3" ht="16.5" thickBot="1" x14ac:dyDescent="0.3">
      <c r="A48" s="67" t="s">
        <v>317</v>
      </c>
      <c r="B48" s="473"/>
      <c r="C48" s="32">
        <v>2</v>
      </c>
    </row>
    <row r="49" spans="1:3" ht="16.5" thickBot="1" x14ac:dyDescent="0.3">
      <c r="A49" s="90" t="s">
        <v>314</v>
      </c>
      <c r="B49" s="474"/>
      <c r="C49" s="151">
        <v>10</v>
      </c>
    </row>
    <row r="50" spans="1:3" ht="16.5" thickBot="1" x14ac:dyDescent="0.3">
      <c r="A50" s="67" t="s">
        <v>315</v>
      </c>
      <c r="B50" s="472" t="e">
        <f>B49/$B$27</f>
        <v>#VALUE!</v>
      </c>
    </row>
    <row r="51" spans="1:3" ht="16.5" thickBot="1" x14ac:dyDescent="0.3">
      <c r="A51" s="67" t="s">
        <v>316</v>
      </c>
      <c r="B51" s="473"/>
      <c r="C51" s="32">
        <v>1</v>
      </c>
    </row>
    <row r="52" spans="1:3" ht="16.5" thickBot="1" x14ac:dyDescent="0.3">
      <c r="A52" s="67" t="s">
        <v>317</v>
      </c>
      <c r="B52" s="473"/>
      <c r="C52" s="32">
        <v>2</v>
      </c>
    </row>
    <row r="53" spans="1:3" ht="29.25" thickBot="1" x14ac:dyDescent="0.3">
      <c r="A53" s="73" t="s">
        <v>318</v>
      </c>
      <c r="B53" s="473">
        <f xml:space="preserve"> SUMIF(C54:C110, 20,B54:B110)</f>
        <v>0</v>
      </c>
    </row>
    <row r="54" spans="1:3" s="151" customFormat="1" ht="16.5" thickBot="1" x14ac:dyDescent="0.3">
      <c r="A54" s="90" t="s">
        <v>314</v>
      </c>
      <c r="B54" s="474"/>
      <c r="C54" s="151">
        <v>20</v>
      </c>
    </row>
    <row r="55" spans="1:3" ht="16.5" thickBot="1" x14ac:dyDescent="0.3">
      <c r="A55" s="67" t="s">
        <v>315</v>
      </c>
      <c r="B55" s="472" t="e">
        <f>B54/$B$27</f>
        <v>#VALUE!</v>
      </c>
    </row>
    <row r="56" spans="1:3" ht="16.5" thickBot="1" x14ac:dyDescent="0.3">
      <c r="A56" s="67" t="s">
        <v>316</v>
      </c>
      <c r="B56" s="89"/>
      <c r="C56" s="32">
        <v>1</v>
      </c>
    </row>
    <row r="57" spans="1:3" ht="16.5" thickBot="1" x14ac:dyDescent="0.3">
      <c r="A57" s="67" t="s">
        <v>317</v>
      </c>
      <c r="B57" s="89"/>
      <c r="C57" s="32">
        <v>2</v>
      </c>
    </row>
    <row r="58" spans="1:3" s="151" customFormat="1" ht="16.5" thickBot="1" x14ac:dyDescent="0.3">
      <c r="A58" s="90" t="s">
        <v>314</v>
      </c>
      <c r="B58" s="91"/>
      <c r="C58" s="151">
        <v>20</v>
      </c>
    </row>
    <row r="59" spans="1:3" ht="16.5" thickBot="1" x14ac:dyDescent="0.3">
      <c r="A59" s="67" t="s">
        <v>315</v>
      </c>
      <c r="B59" s="472" t="e">
        <f>B58/$B$27</f>
        <v>#VALUE!</v>
      </c>
    </row>
    <row r="60" spans="1:3" ht="16.5" thickBot="1" x14ac:dyDescent="0.3">
      <c r="A60" s="67" t="s">
        <v>316</v>
      </c>
      <c r="B60" s="473"/>
      <c r="C60" s="32">
        <v>1</v>
      </c>
    </row>
    <row r="61" spans="1:3" ht="16.5" thickBot="1" x14ac:dyDescent="0.3">
      <c r="A61" s="67" t="s">
        <v>317</v>
      </c>
      <c r="B61" s="473"/>
      <c r="C61" s="32">
        <v>2</v>
      </c>
    </row>
    <row r="62" spans="1:3" s="151" customFormat="1" ht="16.5" thickBot="1" x14ac:dyDescent="0.3">
      <c r="A62" s="90" t="s">
        <v>314</v>
      </c>
      <c r="B62" s="474"/>
      <c r="C62" s="151">
        <v>20</v>
      </c>
    </row>
    <row r="63" spans="1:3" ht="16.5" thickBot="1" x14ac:dyDescent="0.3">
      <c r="A63" s="67" t="s">
        <v>315</v>
      </c>
      <c r="B63" s="472" t="e">
        <f>B62/$B$27</f>
        <v>#VALUE!</v>
      </c>
    </row>
    <row r="64" spans="1:3" ht="16.5" thickBot="1" x14ac:dyDescent="0.3">
      <c r="A64" s="67" t="s">
        <v>316</v>
      </c>
      <c r="B64" s="473"/>
      <c r="C64" s="32">
        <v>1</v>
      </c>
    </row>
    <row r="65" spans="1:3" ht="16.5" thickBot="1" x14ac:dyDescent="0.3">
      <c r="A65" s="67" t="s">
        <v>317</v>
      </c>
      <c r="B65" s="473"/>
      <c r="C65" s="32">
        <v>2</v>
      </c>
    </row>
    <row r="66" spans="1:3" s="151" customFormat="1" ht="16.5" thickBot="1" x14ac:dyDescent="0.3">
      <c r="A66" s="90" t="s">
        <v>314</v>
      </c>
      <c r="B66" s="474"/>
      <c r="C66" s="151">
        <v>20</v>
      </c>
    </row>
    <row r="67" spans="1:3" ht="16.5" thickBot="1" x14ac:dyDescent="0.3">
      <c r="A67" s="67" t="s">
        <v>315</v>
      </c>
      <c r="B67" s="472" t="e">
        <f>B66/$B$27</f>
        <v>#VALUE!</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1" customFormat="1" ht="16.5" thickBot="1" x14ac:dyDescent="0.3">
      <c r="A71" s="158"/>
      <c r="B71" s="159"/>
      <c r="C71" s="151">
        <v>30</v>
      </c>
    </row>
    <row r="72" spans="1:3" ht="16.5" thickBot="1" x14ac:dyDescent="0.3">
      <c r="A72" s="67" t="s">
        <v>315</v>
      </c>
      <c r="B72" s="92"/>
    </row>
    <row r="73" spans="1:3" ht="16.5" thickBot="1" x14ac:dyDescent="0.3">
      <c r="A73" s="67" t="s">
        <v>316</v>
      </c>
      <c r="B73" s="101"/>
      <c r="C73" s="32">
        <v>1</v>
      </c>
    </row>
    <row r="74" spans="1:3" ht="16.5" thickBot="1" x14ac:dyDescent="0.3">
      <c r="A74" s="67" t="s">
        <v>317</v>
      </c>
      <c r="B74" s="101"/>
      <c r="C74" s="32">
        <v>2</v>
      </c>
    </row>
    <row r="75" spans="1:3" s="151" customFormat="1" ht="16.5" thickBot="1" x14ac:dyDescent="0.3">
      <c r="A75" s="158"/>
      <c r="B75" s="159"/>
      <c r="C75" s="151">
        <v>30</v>
      </c>
    </row>
    <row r="76" spans="1:3" ht="16.5" thickBot="1" x14ac:dyDescent="0.3">
      <c r="A76" s="67" t="s">
        <v>315</v>
      </c>
      <c r="B76" s="92"/>
    </row>
    <row r="77" spans="1:3" ht="16.5" thickBot="1" x14ac:dyDescent="0.3">
      <c r="A77" s="67" t="s">
        <v>316</v>
      </c>
      <c r="B77" s="101"/>
      <c r="C77" s="32">
        <v>1</v>
      </c>
    </row>
    <row r="78" spans="1:3" ht="16.5" thickBot="1" x14ac:dyDescent="0.3">
      <c r="A78" s="67" t="s">
        <v>317</v>
      </c>
      <c r="B78" s="101"/>
      <c r="C78" s="32">
        <v>2</v>
      </c>
    </row>
    <row r="79" spans="1:3" s="151" customFormat="1" ht="16.5" thickBot="1" x14ac:dyDescent="0.3">
      <c r="A79" s="158"/>
      <c r="B79" s="159"/>
      <c r="C79" s="151">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1" customFormat="1" ht="16.5" thickBot="1" x14ac:dyDescent="0.3">
      <c r="A83" s="90" t="s">
        <v>314</v>
      </c>
      <c r="B83" s="91"/>
      <c r="C83" s="151">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1" customFormat="1" ht="16.5" thickBot="1" x14ac:dyDescent="0.3">
      <c r="A87" s="90" t="s">
        <v>314</v>
      </c>
      <c r="B87" s="91"/>
      <c r="C87" s="151">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1" customFormat="1" ht="16.5" thickBot="1" x14ac:dyDescent="0.3">
      <c r="A91" s="90" t="s">
        <v>314</v>
      </c>
      <c r="B91" s="91"/>
      <c r="C91" s="151">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1" customFormat="1" ht="16.5" thickBot="1" x14ac:dyDescent="0.3">
      <c r="A95" s="90" t="s">
        <v>314</v>
      </c>
      <c r="B95" s="91"/>
      <c r="C95" s="151">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1" customFormat="1" ht="16.5" thickBot="1" x14ac:dyDescent="0.3">
      <c r="A99" s="90" t="s">
        <v>314</v>
      </c>
      <c r="B99" s="91"/>
      <c r="C99" s="151">
        <v>30</v>
      </c>
    </row>
    <row r="100" spans="1:3" ht="16.5" thickBot="1" x14ac:dyDescent="0.3">
      <c r="A100" s="67" t="s">
        <v>315</v>
      </c>
      <c r="B100" s="472" t="e">
        <f>B99/$B$27</f>
        <v>#VALUE!</v>
      </c>
    </row>
    <row r="101" spans="1:3" ht="16.5" thickBot="1" x14ac:dyDescent="0.3">
      <c r="A101" s="67" t="s">
        <v>316</v>
      </c>
      <c r="B101" s="473"/>
      <c r="C101" s="32">
        <v>1</v>
      </c>
    </row>
    <row r="102" spans="1:3" ht="16.5" thickBot="1" x14ac:dyDescent="0.3">
      <c r="A102" s="67" t="s">
        <v>317</v>
      </c>
      <c r="B102" s="473"/>
      <c r="C102" s="32">
        <v>2</v>
      </c>
    </row>
    <row r="103" spans="1:3" s="151" customFormat="1" ht="16.5" thickBot="1" x14ac:dyDescent="0.3">
      <c r="A103" s="90" t="s">
        <v>314</v>
      </c>
      <c r="B103" s="474"/>
      <c r="C103" s="151">
        <v>30</v>
      </c>
    </row>
    <row r="104" spans="1:3" ht="16.5" thickBot="1" x14ac:dyDescent="0.3">
      <c r="A104" s="67" t="s">
        <v>315</v>
      </c>
      <c r="B104" s="472" t="e">
        <f>B103/$B$27</f>
        <v>#VALUE!</v>
      </c>
    </row>
    <row r="105" spans="1:3" ht="16.5" thickBot="1" x14ac:dyDescent="0.3">
      <c r="A105" s="67" t="s">
        <v>316</v>
      </c>
      <c r="B105" s="473"/>
      <c r="C105" s="32">
        <v>1</v>
      </c>
    </row>
    <row r="106" spans="1:3" ht="16.5" thickBot="1" x14ac:dyDescent="0.3">
      <c r="A106" s="67" t="s">
        <v>317</v>
      </c>
      <c r="B106" s="473"/>
      <c r="C106" s="32">
        <v>2</v>
      </c>
    </row>
    <row r="107" spans="1:3" s="151" customFormat="1" ht="16.5" thickBot="1" x14ac:dyDescent="0.3">
      <c r="A107" s="90" t="s">
        <v>314</v>
      </c>
      <c r="B107" s="474"/>
      <c r="C107" s="151">
        <v>30</v>
      </c>
    </row>
    <row r="108" spans="1:3" ht="16.5" thickBot="1" x14ac:dyDescent="0.3">
      <c r="A108" s="67" t="s">
        <v>315</v>
      </c>
      <c r="B108" s="472" t="e">
        <f>B107/$B$27</f>
        <v>#VALUE!</v>
      </c>
    </row>
    <row r="109" spans="1:3" ht="16.5" thickBot="1" x14ac:dyDescent="0.3">
      <c r="A109" s="67" t="s">
        <v>316</v>
      </c>
      <c r="B109" s="473"/>
      <c r="C109" s="32">
        <v>1</v>
      </c>
    </row>
    <row r="110" spans="1:3" ht="16.5" thickBot="1" x14ac:dyDescent="0.3">
      <c r="A110" s="67" t="s">
        <v>317</v>
      </c>
      <c r="B110" s="473"/>
      <c r="C110" s="32">
        <v>2</v>
      </c>
    </row>
    <row r="111" spans="1:3" ht="29.25" thickBot="1" x14ac:dyDescent="0.3">
      <c r="A111" s="66" t="s">
        <v>320</v>
      </c>
      <c r="B111" s="472" t="e">
        <f>B30/B27</f>
        <v>#VALUE!</v>
      </c>
    </row>
    <row r="112" spans="1:3" ht="16.5" thickBot="1" x14ac:dyDescent="0.3">
      <c r="A112" s="68" t="s">
        <v>312</v>
      </c>
      <c r="B112" s="475"/>
    </row>
    <row r="113" spans="1:2" ht="16.5" thickBot="1" x14ac:dyDescent="0.3">
      <c r="A113" s="68" t="s">
        <v>321</v>
      </c>
      <c r="B113" s="472" t="e">
        <f>B33/B27</f>
        <v>#VALUE!</v>
      </c>
    </row>
    <row r="114" spans="1:2" ht="16.5" thickBot="1" x14ac:dyDescent="0.3">
      <c r="A114" s="68" t="s">
        <v>322</v>
      </c>
      <c r="B114" s="472"/>
    </row>
    <row r="115" spans="1:2" ht="16.5" thickBot="1" x14ac:dyDescent="0.3">
      <c r="A115" s="68" t="s">
        <v>323</v>
      </c>
      <c r="B115" s="472" t="e">
        <f>B70/B27</f>
        <v>#VALUE!</v>
      </c>
    </row>
    <row r="116" spans="1:2" ht="16.5" thickBot="1" x14ac:dyDescent="0.3">
      <c r="A116" s="64" t="s">
        <v>324</v>
      </c>
      <c r="B116" s="476" t="e">
        <f>B117/$B$27</f>
        <v>#VALUE!</v>
      </c>
    </row>
    <row r="117" spans="1:2" ht="16.5" thickBot="1" x14ac:dyDescent="0.3">
      <c r="A117" s="64" t="s">
        <v>325</v>
      </c>
      <c r="B117" s="477">
        <f xml:space="preserve"> SUMIF(C33:C110, 1,B33:B110)</f>
        <v>0</v>
      </c>
    </row>
    <row r="118" spans="1:2" ht="16.5" thickBot="1" x14ac:dyDescent="0.3">
      <c r="A118" s="64" t="s">
        <v>326</v>
      </c>
      <c r="B118" s="476" t="e">
        <f>B119/$B$27</f>
        <v>#VALUE!</v>
      </c>
    </row>
    <row r="119" spans="1:2" ht="16.5" thickBot="1" x14ac:dyDescent="0.3">
      <c r="A119" s="65" t="s">
        <v>327</v>
      </c>
      <c r="B119" s="477">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6"/>
    </row>
    <row r="128" spans="1:2" ht="16.5" thickBot="1" x14ac:dyDescent="0.3">
      <c r="A128" s="68" t="s">
        <v>312</v>
      </c>
      <c r="B128" s="177"/>
    </row>
    <row r="129" spans="1:2" ht="16.5" thickBot="1" x14ac:dyDescent="0.3">
      <c r="A129" s="68" t="s">
        <v>337</v>
      </c>
      <c r="B129" s="176"/>
    </row>
    <row r="130" spans="1:2" ht="16.5" thickBot="1" x14ac:dyDescent="0.3">
      <c r="A130" s="68" t="s">
        <v>338</v>
      </c>
      <c r="B130" s="177"/>
    </row>
    <row r="131" spans="1:2" ht="16.5" thickBot="1" x14ac:dyDescent="0.3">
      <c r="A131" s="76" t="s">
        <v>339</v>
      </c>
      <c r="B131" s="104"/>
    </row>
    <row r="132" spans="1:2" ht="16.5" thickBot="1" x14ac:dyDescent="0.3">
      <c r="A132" s="64" t="s">
        <v>340</v>
      </c>
      <c r="B132" s="74"/>
    </row>
    <row r="133" spans="1:2" ht="16.5" thickBot="1" x14ac:dyDescent="0.3">
      <c r="A133" s="70" t="s">
        <v>341</v>
      </c>
      <c r="B133" s="175"/>
    </row>
    <row r="134" spans="1:2" ht="16.5" thickBot="1" x14ac:dyDescent="0.3">
      <c r="A134" s="70" t="s">
        <v>342</v>
      </c>
      <c r="B134" s="77" t="s">
        <v>542</v>
      </c>
    </row>
    <row r="135" spans="1:2" ht="16.5" thickBot="1" x14ac:dyDescent="0.3">
      <c r="A135" s="70" t="s">
        <v>343</v>
      </c>
      <c r="B135" s="77" t="s">
        <v>542</v>
      </c>
    </row>
    <row r="136" spans="1:2" ht="29.25" thickBot="1" x14ac:dyDescent="0.3">
      <c r="A136" s="78" t="s">
        <v>344</v>
      </c>
      <c r="B136" s="75"/>
    </row>
    <row r="137" spans="1:2" ht="28.5" customHeight="1" x14ac:dyDescent="0.25">
      <c r="A137" s="66" t="s">
        <v>345</v>
      </c>
      <c r="B137" s="467" t="s">
        <v>542</v>
      </c>
    </row>
    <row r="138" spans="1:2" x14ac:dyDescent="0.25">
      <c r="A138" s="70" t="s">
        <v>346</v>
      </c>
      <c r="B138" s="468"/>
    </row>
    <row r="139" spans="1:2" x14ac:dyDescent="0.25">
      <c r="A139" s="70" t="s">
        <v>347</v>
      </c>
      <c r="B139" s="468"/>
    </row>
    <row r="140" spans="1:2" x14ac:dyDescent="0.25">
      <c r="A140" s="70" t="s">
        <v>348</v>
      </c>
      <c r="B140" s="468"/>
    </row>
    <row r="141" spans="1:2" x14ac:dyDescent="0.25">
      <c r="A141" s="70" t="s">
        <v>349</v>
      </c>
      <c r="B141" s="468"/>
    </row>
    <row r="142" spans="1:2" ht="16.5" thickBot="1" x14ac:dyDescent="0.3">
      <c r="A142" s="79" t="s">
        <v>350</v>
      </c>
      <c r="B142" s="469"/>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3" t="str">
        <f>'1. паспорт местоположение'!A5:C5</f>
        <v>Год раскрытия информации: 2024 год</v>
      </c>
      <c r="B4" s="353"/>
      <c r="C4" s="353"/>
      <c r="D4" s="353"/>
      <c r="E4" s="353"/>
      <c r="F4" s="353"/>
      <c r="G4" s="353"/>
      <c r="H4" s="353"/>
      <c r="I4" s="353"/>
      <c r="J4" s="353"/>
      <c r="K4" s="353"/>
      <c r="L4" s="353"/>
      <c r="M4" s="353"/>
      <c r="N4" s="353"/>
      <c r="O4" s="353"/>
      <c r="P4" s="353"/>
      <c r="Q4" s="353"/>
      <c r="R4" s="353"/>
      <c r="S4" s="353"/>
    </row>
    <row r="5" spans="1:28" s="14" customFormat="1" ht="15.75" x14ac:dyDescent="0.2">
      <c r="A5" s="105"/>
    </row>
    <row r="6" spans="1:28" s="14" customFormat="1" ht="18.75" x14ac:dyDescent="0.2">
      <c r="A6" s="363" t="s">
        <v>7</v>
      </c>
      <c r="B6" s="363"/>
      <c r="C6" s="363"/>
      <c r="D6" s="363"/>
      <c r="E6" s="363"/>
      <c r="F6" s="363"/>
      <c r="G6" s="363"/>
      <c r="H6" s="363"/>
      <c r="I6" s="363"/>
      <c r="J6" s="363"/>
      <c r="K6" s="363"/>
      <c r="L6" s="363"/>
      <c r="M6" s="363"/>
      <c r="N6" s="363"/>
      <c r="O6" s="363"/>
      <c r="P6" s="363"/>
      <c r="Q6" s="363"/>
      <c r="R6" s="363"/>
      <c r="S6" s="363"/>
      <c r="T6" s="107"/>
      <c r="U6" s="107"/>
      <c r="V6" s="107"/>
      <c r="W6" s="107"/>
      <c r="X6" s="107"/>
      <c r="Y6" s="107"/>
      <c r="Z6" s="107"/>
      <c r="AA6" s="107"/>
      <c r="AB6" s="107"/>
    </row>
    <row r="7" spans="1:28" s="14" customFormat="1" ht="18.75" x14ac:dyDescent="0.2">
      <c r="A7" s="363"/>
      <c r="B7" s="363"/>
      <c r="C7" s="363"/>
      <c r="D7" s="363"/>
      <c r="E7" s="363"/>
      <c r="F7" s="363"/>
      <c r="G7" s="363"/>
      <c r="H7" s="363"/>
      <c r="I7" s="363"/>
      <c r="J7" s="363"/>
      <c r="K7" s="363"/>
      <c r="L7" s="363"/>
      <c r="M7" s="363"/>
      <c r="N7" s="363"/>
      <c r="O7" s="363"/>
      <c r="P7" s="363"/>
      <c r="Q7" s="363"/>
      <c r="R7" s="363"/>
      <c r="S7" s="363"/>
      <c r="T7" s="107"/>
      <c r="U7" s="107"/>
      <c r="V7" s="107"/>
      <c r="W7" s="107"/>
      <c r="X7" s="107"/>
      <c r="Y7" s="107"/>
      <c r="Z7" s="107"/>
      <c r="AA7" s="107"/>
      <c r="AB7" s="107"/>
    </row>
    <row r="8" spans="1:28" s="14" customFormat="1" ht="18.75" x14ac:dyDescent="0.2">
      <c r="A8" s="358" t="str">
        <f>'1. паспорт местоположение'!A9:C9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107"/>
      <c r="U8" s="107"/>
      <c r="V8" s="107"/>
      <c r="W8" s="107"/>
      <c r="X8" s="107"/>
      <c r="Y8" s="107"/>
      <c r="Z8" s="107"/>
      <c r="AA8" s="107"/>
      <c r="AB8" s="107"/>
    </row>
    <row r="9" spans="1:28" s="14" customFormat="1" ht="18.75" x14ac:dyDescent="0.2">
      <c r="A9" s="359" t="s">
        <v>6</v>
      </c>
      <c r="B9" s="359"/>
      <c r="C9" s="359"/>
      <c r="D9" s="359"/>
      <c r="E9" s="359"/>
      <c r="F9" s="359"/>
      <c r="G9" s="359"/>
      <c r="H9" s="359"/>
      <c r="I9" s="359"/>
      <c r="J9" s="359"/>
      <c r="K9" s="359"/>
      <c r="L9" s="359"/>
      <c r="M9" s="359"/>
      <c r="N9" s="359"/>
      <c r="O9" s="359"/>
      <c r="P9" s="359"/>
      <c r="Q9" s="359"/>
      <c r="R9" s="359"/>
      <c r="S9" s="359"/>
      <c r="T9" s="107"/>
      <c r="U9" s="107"/>
      <c r="V9" s="107"/>
      <c r="W9" s="107"/>
      <c r="X9" s="107"/>
      <c r="Y9" s="107"/>
      <c r="Z9" s="107"/>
      <c r="AA9" s="107"/>
      <c r="AB9" s="107"/>
    </row>
    <row r="10" spans="1:28" s="14" customFormat="1" ht="18.75" x14ac:dyDescent="0.2">
      <c r="A10" s="363"/>
      <c r="B10" s="363"/>
      <c r="C10" s="363"/>
      <c r="D10" s="363"/>
      <c r="E10" s="363"/>
      <c r="F10" s="363"/>
      <c r="G10" s="363"/>
      <c r="H10" s="363"/>
      <c r="I10" s="363"/>
      <c r="J10" s="363"/>
      <c r="K10" s="363"/>
      <c r="L10" s="363"/>
      <c r="M10" s="363"/>
      <c r="N10" s="363"/>
      <c r="O10" s="363"/>
      <c r="P10" s="363"/>
      <c r="Q10" s="363"/>
      <c r="R10" s="363"/>
      <c r="S10" s="363"/>
      <c r="T10" s="107"/>
      <c r="U10" s="107"/>
      <c r="V10" s="107"/>
      <c r="W10" s="107"/>
      <c r="X10" s="107"/>
      <c r="Y10" s="107"/>
      <c r="Z10" s="107"/>
      <c r="AA10" s="107"/>
      <c r="AB10" s="107"/>
    </row>
    <row r="11" spans="1:28" s="14" customFormat="1" ht="18.75" x14ac:dyDescent="0.2">
      <c r="A11" s="364" t="str">
        <f>'1. паспорт местоположение'!A12:C12</f>
        <v>O 24-09</v>
      </c>
      <c r="B11" s="364"/>
      <c r="C11" s="364"/>
      <c r="D11" s="364"/>
      <c r="E11" s="364"/>
      <c r="F11" s="364"/>
      <c r="G11" s="364"/>
      <c r="H11" s="364"/>
      <c r="I11" s="364"/>
      <c r="J11" s="364"/>
      <c r="K11" s="364"/>
      <c r="L11" s="364"/>
      <c r="M11" s="364"/>
      <c r="N11" s="364"/>
      <c r="O11" s="364"/>
      <c r="P11" s="364"/>
      <c r="Q11" s="364"/>
      <c r="R11" s="364"/>
      <c r="S11" s="364"/>
      <c r="T11" s="107"/>
      <c r="U11" s="107"/>
      <c r="V11" s="107"/>
      <c r="W11" s="107"/>
      <c r="X11" s="107"/>
      <c r="Y11" s="107"/>
      <c r="Z11" s="107"/>
      <c r="AA11" s="107"/>
      <c r="AB11" s="107"/>
    </row>
    <row r="12" spans="1:28" s="14" customFormat="1" ht="18.75" x14ac:dyDescent="0.2">
      <c r="A12" s="359" t="s">
        <v>5</v>
      </c>
      <c r="B12" s="359"/>
      <c r="C12" s="359"/>
      <c r="D12" s="359"/>
      <c r="E12" s="359"/>
      <c r="F12" s="359"/>
      <c r="G12" s="359"/>
      <c r="H12" s="359"/>
      <c r="I12" s="359"/>
      <c r="J12" s="359"/>
      <c r="K12" s="359"/>
      <c r="L12" s="359"/>
      <c r="M12" s="359"/>
      <c r="N12" s="359"/>
      <c r="O12" s="359"/>
      <c r="P12" s="359"/>
      <c r="Q12" s="359"/>
      <c r="R12" s="359"/>
      <c r="S12" s="359"/>
      <c r="T12" s="107"/>
      <c r="U12" s="107"/>
      <c r="V12" s="107"/>
      <c r="W12" s="107"/>
      <c r="X12" s="107"/>
      <c r="Y12" s="107"/>
      <c r="Z12" s="107"/>
      <c r="AA12" s="107"/>
      <c r="AB12" s="107"/>
    </row>
    <row r="13" spans="1:28" s="14"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108"/>
      <c r="U13" s="108"/>
      <c r="V13" s="108"/>
      <c r="W13" s="108"/>
      <c r="X13" s="108"/>
      <c r="Y13" s="108"/>
      <c r="Z13" s="108"/>
      <c r="AA13" s="108"/>
      <c r="AB13" s="108"/>
    </row>
    <row r="14" spans="1:28" s="106" customFormat="1" ht="15.75" x14ac:dyDescent="0.2">
      <c r="A14" s="358"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4" s="358"/>
      <c r="C14" s="358"/>
      <c r="D14" s="358"/>
      <c r="E14" s="358"/>
      <c r="F14" s="358"/>
      <c r="G14" s="358"/>
      <c r="H14" s="358"/>
      <c r="I14" s="358"/>
      <c r="J14" s="358"/>
      <c r="K14" s="358"/>
      <c r="L14" s="358"/>
      <c r="M14" s="358"/>
      <c r="N14" s="358"/>
      <c r="O14" s="358"/>
      <c r="P14" s="358"/>
      <c r="Q14" s="358"/>
      <c r="R14" s="358"/>
      <c r="S14" s="358"/>
      <c r="T14" s="109"/>
      <c r="U14" s="109"/>
      <c r="V14" s="109"/>
      <c r="W14" s="109"/>
      <c r="X14" s="109"/>
      <c r="Y14" s="109"/>
      <c r="Z14" s="109"/>
      <c r="AA14" s="109"/>
      <c r="AB14" s="109"/>
    </row>
    <row r="15" spans="1:28" s="106" customFormat="1" ht="15" customHeight="1" x14ac:dyDescent="0.2">
      <c r="A15" s="359" t="s">
        <v>4</v>
      </c>
      <c r="B15" s="359"/>
      <c r="C15" s="359"/>
      <c r="D15" s="359"/>
      <c r="E15" s="359"/>
      <c r="F15" s="359"/>
      <c r="G15" s="359"/>
      <c r="H15" s="359"/>
      <c r="I15" s="359"/>
      <c r="J15" s="359"/>
      <c r="K15" s="359"/>
      <c r="L15" s="359"/>
      <c r="M15" s="359"/>
      <c r="N15" s="359"/>
      <c r="O15" s="359"/>
      <c r="P15" s="359"/>
      <c r="Q15" s="359"/>
      <c r="R15" s="359"/>
      <c r="S15" s="359"/>
      <c r="T15" s="110"/>
      <c r="U15" s="110"/>
      <c r="V15" s="110"/>
      <c r="W15" s="110"/>
      <c r="X15" s="110"/>
      <c r="Y15" s="110"/>
      <c r="Z15" s="110"/>
      <c r="AA15" s="110"/>
      <c r="AB15" s="110"/>
    </row>
    <row r="16" spans="1:28" s="106" customFormat="1" ht="15" customHeight="1" x14ac:dyDescent="0.2">
      <c r="A16" s="360"/>
      <c r="B16" s="360"/>
      <c r="C16" s="360"/>
      <c r="D16" s="360"/>
      <c r="E16" s="360"/>
      <c r="F16" s="360"/>
      <c r="G16" s="360"/>
      <c r="H16" s="360"/>
      <c r="I16" s="360"/>
      <c r="J16" s="360"/>
      <c r="K16" s="360"/>
      <c r="L16" s="360"/>
      <c r="M16" s="360"/>
      <c r="N16" s="360"/>
      <c r="O16" s="360"/>
      <c r="P16" s="360"/>
      <c r="Q16" s="360"/>
      <c r="R16" s="360"/>
      <c r="S16" s="360"/>
      <c r="T16" s="108"/>
      <c r="U16" s="108"/>
      <c r="V16" s="108"/>
      <c r="W16" s="108"/>
      <c r="X16" s="108"/>
      <c r="Y16" s="108"/>
    </row>
    <row r="17" spans="1:28" s="106" customFormat="1" ht="45.75" customHeight="1" x14ac:dyDescent="0.2">
      <c r="A17" s="361" t="s">
        <v>382</v>
      </c>
      <c r="B17" s="361"/>
      <c r="C17" s="361"/>
      <c r="D17" s="361"/>
      <c r="E17" s="361"/>
      <c r="F17" s="361"/>
      <c r="G17" s="361"/>
      <c r="H17" s="361"/>
      <c r="I17" s="361"/>
      <c r="J17" s="361"/>
      <c r="K17" s="361"/>
      <c r="L17" s="361"/>
      <c r="M17" s="361"/>
      <c r="N17" s="361"/>
      <c r="O17" s="361"/>
      <c r="P17" s="361"/>
      <c r="Q17" s="361"/>
      <c r="R17" s="361"/>
      <c r="S17" s="361"/>
      <c r="T17" s="111"/>
      <c r="U17" s="111"/>
      <c r="V17" s="111"/>
      <c r="W17" s="111"/>
      <c r="X17" s="111"/>
      <c r="Y17" s="111"/>
      <c r="Z17" s="111"/>
      <c r="AA17" s="111"/>
      <c r="AB17" s="111"/>
    </row>
    <row r="18" spans="1:28" s="106" customFormat="1" ht="15" customHeight="1" x14ac:dyDescent="0.2">
      <c r="A18" s="362"/>
      <c r="B18" s="362"/>
      <c r="C18" s="362"/>
      <c r="D18" s="362"/>
      <c r="E18" s="362"/>
      <c r="F18" s="362"/>
      <c r="G18" s="362"/>
      <c r="H18" s="362"/>
      <c r="I18" s="362"/>
      <c r="J18" s="362"/>
      <c r="K18" s="362"/>
      <c r="L18" s="362"/>
      <c r="M18" s="362"/>
      <c r="N18" s="362"/>
      <c r="O18" s="362"/>
      <c r="P18" s="362"/>
      <c r="Q18" s="362"/>
      <c r="R18" s="362"/>
      <c r="S18" s="362"/>
      <c r="T18" s="108"/>
      <c r="U18" s="108"/>
      <c r="V18" s="108"/>
      <c r="W18" s="108"/>
      <c r="X18" s="108"/>
      <c r="Y18" s="108"/>
    </row>
    <row r="19" spans="1:28" s="106" customFormat="1" ht="54" customHeight="1" x14ac:dyDescent="0.2">
      <c r="A19" s="365" t="s">
        <v>3</v>
      </c>
      <c r="B19" s="365" t="s">
        <v>94</v>
      </c>
      <c r="C19" s="366" t="s">
        <v>303</v>
      </c>
      <c r="D19" s="365" t="s">
        <v>302</v>
      </c>
      <c r="E19" s="365" t="s">
        <v>93</v>
      </c>
      <c r="F19" s="365" t="s">
        <v>92</v>
      </c>
      <c r="G19" s="365" t="s">
        <v>298</v>
      </c>
      <c r="H19" s="365" t="s">
        <v>91</v>
      </c>
      <c r="I19" s="365" t="s">
        <v>90</v>
      </c>
      <c r="J19" s="365" t="s">
        <v>89</v>
      </c>
      <c r="K19" s="365" t="s">
        <v>88</v>
      </c>
      <c r="L19" s="365" t="s">
        <v>87</v>
      </c>
      <c r="M19" s="365" t="s">
        <v>86</v>
      </c>
      <c r="N19" s="365" t="s">
        <v>85</v>
      </c>
      <c r="O19" s="365" t="s">
        <v>84</v>
      </c>
      <c r="P19" s="365" t="s">
        <v>83</v>
      </c>
      <c r="Q19" s="365" t="s">
        <v>301</v>
      </c>
      <c r="R19" s="365"/>
      <c r="S19" s="368" t="s">
        <v>376</v>
      </c>
      <c r="T19" s="108"/>
      <c r="U19" s="108"/>
      <c r="V19" s="108"/>
      <c r="W19" s="108"/>
      <c r="X19" s="108"/>
      <c r="Y19" s="108"/>
    </row>
    <row r="20" spans="1:28" s="106" customFormat="1" ht="180.75" customHeight="1" x14ac:dyDescent="0.2">
      <c r="A20" s="365"/>
      <c r="B20" s="365"/>
      <c r="C20" s="367"/>
      <c r="D20" s="365"/>
      <c r="E20" s="365"/>
      <c r="F20" s="365"/>
      <c r="G20" s="365"/>
      <c r="H20" s="365"/>
      <c r="I20" s="365"/>
      <c r="J20" s="365"/>
      <c r="K20" s="365"/>
      <c r="L20" s="365"/>
      <c r="M20" s="365"/>
      <c r="N20" s="365"/>
      <c r="O20" s="365"/>
      <c r="P20" s="365"/>
      <c r="Q20" s="112" t="s">
        <v>299</v>
      </c>
      <c r="R20" s="113" t="s">
        <v>300</v>
      </c>
      <c r="S20" s="368"/>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32.25" customHeight="1" x14ac:dyDescent="0.2">
      <c r="A22" s="112" t="s">
        <v>538</v>
      </c>
      <c r="B22" s="114" t="s">
        <v>538</v>
      </c>
      <c r="C22" s="114" t="s">
        <v>618</v>
      </c>
      <c r="D22" s="114" t="s">
        <v>538</v>
      </c>
      <c r="E22" s="114" t="s">
        <v>538</v>
      </c>
      <c r="F22" s="114" t="s">
        <v>538</v>
      </c>
      <c r="G22" s="114" t="s">
        <v>538</v>
      </c>
      <c r="H22" s="114" t="s">
        <v>538</v>
      </c>
      <c r="I22" s="114" t="s">
        <v>538</v>
      </c>
      <c r="J22" s="114" t="s">
        <v>538</v>
      </c>
      <c r="K22" s="114" t="s">
        <v>538</v>
      </c>
      <c r="L22" s="114" t="s">
        <v>538</v>
      </c>
      <c r="M22" s="114" t="s">
        <v>538</v>
      </c>
      <c r="N22" s="114" t="s">
        <v>538</v>
      </c>
      <c r="O22" s="114" t="s">
        <v>538</v>
      </c>
      <c r="P22" s="114" t="s">
        <v>538</v>
      </c>
      <c r="Q22" s="115" t="s">
        <v>538</v>
      </c>
      <c r="R22" s="183" t="s">
        <v>538</v>
      </c>
      <c r="S22" s="183" t="s">
        <v>538</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26" sqref="F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3" t="str">
        <f>'1. паспорт местоположение'!A5:C5</f>
        <v>Год раскрытия информации: 2024 год</v>
      </c>
      <c r="B6" s="353"/>
      <c r="C6" s="353"/>
      <c r="D6" s="353"/>
      <c r="E6" s="353"/>
      <c r="F6" s="353"/>
      <c r="G6" s="353"/>
      <c r="H6" s="353"/>
      <c r="I6" s="353"/>
      <c r="J6" s="353"/>
      <c r="K6" s="353"/>
      <c r="L6" s="353"/>
      <c r="M6" s="353"/>
      <c r="N6" s="353"/>
      <c r="O6" s="353"/>
      <c r="P6" s="353"/>
      <c r="Q6" s="353"/>
      <c r="R6" s="353"/>
      <c r="S6" s="353"/>
      <c r="T6" s="353"/>
    </row>
    <row r="7" spans="1:20" s="14" customFormat="1" x14ac:dyDescent="0.2">
      <c r="A7" s="105"/>
    </row>
    <row r="8" spans="1:20" s="14" customFormat="1" ht="18.75" x14ac:dyDescent="0.2">
      <c r="A8" s="363" t="s">
        <v>7</v>
      </c>
      <c r="B8" s="363"/>
      <c r="C8" s="363"/>
      <c r="D8" s="363"/>
      <c r="E8" s="363"/>
      <c r="F8" s="363"/>
      <c r="G8" s="363"/>
      <c r="H8" s="363"/>
      <c r="I8" s="363"/>
      <c r="J8" s="363"/>
      <c r="K8" s="363"/>
      <c r="L8" s="363"/>
      <c r="M8" s="363"/>
      <c r="N8" s="363"/>
      <c r="O8" s="363"/>
      <c r="P8" s="363"/>
      <c r="Q8" s="363"/>
      <c r="R8" s="363"/>
      <c r="S8" s="363"/>
      <c r="T8" s="363"/>
    </row>
    <row r="9" spans="1:20" s="14" customFormat="1" ht="18.75" x14ac:dyDescent="0.2">
      <c r="A9" s="363"/>
      <c r="B9" s="363"/>
      <c r="C9" s="363"/>
      <c r="D9" s="363"/>
      <c r="E9" s="363"/>
      <c r="F9" s="363"/>
      <c r="G9" s="363"/>
      <c r="H9" s="363"/>
      <c r="I9" s="363"/>
      <c r="J9" s="363"/>
      <c r="K9" s="363"/>
      <c r="L9" s="363"/>
      <c r="M9" s="363"/>
      <c r="N9" s="363"/>
      <c r="O9" s="363"/>
      <c r="P9" s="363"/>
      <c r="Q9" s="363"/>
      <c r="R9" s="363"/>
      <c r="S9" s="363"/>
      <c r="T9" s="363"/>
    </row>
    <row r="10" spans="1:20" s="14" customFormat="1" ht="18.75" customHeight="1" x14ac:dyDescent="0.2">
      <c r="A10" s="358" t="str">
        <f>'1. паспорт местоположение'!A9:C9</f>
        <v xml:space="preserve">Акционерное общество "Западная энергетическая компания" </v>
      </c>
      <c r="B10" s="358"/>
      <c r="C10" s="358"/>
      <c r="D10" s="358"/>
      <c r="E10" s="358"/>
      <c r="F10" s="358"/>
      <c r="G10" s="358"/>
      <c r="H10" s="358"/>
      <c r="I10" s="358"/>
      <c r="J10" s="358"/>
      <c r="K10" s="358"/>
      <c r="L10" s="358"/>
      <c r="M10" s="358"/>
      <c r="N10" s="358"/>
      <c r="O10" s="358"/>
      <c r="P10" s="358"/>
      <c r="Q10" s="358"/>
      <c r="R10" s="358"/>
      <c r="S10" s="358"/>
      <c r="T10" s="358"/>
    </row>
    <row r="11" spans="1:20" s="14" customFormat="1" ht="18.75" customHeight="1" x14ac:dyDescent="0.2">
      <c r="A11" s="359" t="s">
        <v>6</v>
      </c>
      <c r="B11" s="359"/>
      <c r="C11" s="359"/>
      <c r="D11" s="359"/>
      <c r="E11" s="359"/>
      <c r="F11" s="359"/>
      <c r="G11" s="359"/>
      <c r="H11" s="359"/>
      <c r="I11" s="359"/>
      <c r="J11" s="359"/>
      <c r="K11" s="359"/>
      <c r="L11" s="359"/>
      <c r="M11" s="359"/>
      <c r="N11" s="359"/>
      <c r="O11" s="359"/>
      <c r="P11" s="359"/>
      <c r="Q11" s="359"/>
      <c r="R11" s="359"/>
      <c r="S11" s="359"/>
      <c r="T11" s="359"/>
    </row>
    <row r="12" spans="1:20" s="14" customFormat="1" ht="18.75" x14ac:dyDescent="0.2">
      <c r="A12" s="363"/>
      <c r="B12" s="363"/>
      <c r="C12" s="363"/>
      <c r="D12" s="363"/>
      <c r="E12" s="363"/>
      <c r="F12" s="363"/>
      <c r="G12" s="363"/>
      <c r="H12" s="363"/>
      <c r="I12" s="363"/>
      <c r="J12" s="363"/>
      <c r="K12" s="363"/>
      <c r="L12" s="363"/>
      <c r="M12" s="363"/>
      <c r="N12" s="363"/>
      <c r="O12" s="363"/>
      <c r="P12" s="363"/>
      <c r="Q12" s="363"/>
      <c r="R12" s="363"/>
      <c r="S12" s="363"/>
      <c r="T12" s="363"/>
    </row>
    <row r="13" spans="1:20" s="14" customFormat="1" ht="18.75" customHeight="1" x14ac:dyDescent="0.2">
      <c r="A13" s="364" t="str">
        <f>'1. паспорт местоположение'!A12:C12</f>
        <v>O 24-09</v>
      </c>
      <c r="B13" s="364"/>
      <c r="C13" s="364"/>
      <c r="D13" s="364"/>
      <c r="E13" s="364"/>
      <c r="F13" s="364"/>
      <c r="G13" s="364"/>
      <c r="H13" s="364"/>
      <c r="I13" s="364"/>
      <c r="J13" s="364"/>
      <c r="K13" s="364"/>
      <c r="L13" s="364"/>
      <c r="M13" s="364"/>
      <c r="N13" s="364"/>
      <c r="O13" s="364"/>
      <c r="P13" s="364"/>
      <c r="Q13" s="364"/>
      <c r="R13" s="364"/>
      <c r="S13" s="364"/>
      <c r="T13" s="364"/>
    </row>
    <row r="14" spans="1:20" s="14" customFormat="1" ht="18.75" customHeight="1" x14ac:dyDescent="0.2">
      <c r="A14" s="359" t="s">
        <v>5</v>
      </c>
      <c r="B14" s="359"/>
      <c r="C14" s="359"/>
      <c r="D14" s="359"/>
      <c r="E14" s="359"/>
      <c r="F14" s="359"/>
      <c r="G14" s="359"/>
      <c r="H14" s="359"/>
      <c r="I14" s="359"/>
      <c r="J14" s="359"/>
      <c r="K14" s="359"/>
      <c r="L14" s="359"/>
      <c r="M14" s="359"/>
      <c r="N14" s="359"/>
      <c r="O14" s="359"/>
      <c r="P14" s="359"/>
      <c r="Q14" s="359"/>
      <c r="R14" s="359"/>
      <c r="S14" s="359"/>
      <c r="T14" s="359"/>
    </row>
    <row r="15" spans="1:20" s="14"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106" customFormat="1" x14ac:dyDescent="0.2">
      <c r="A16" s="358"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6" s="358"/>
      <c r="C16" s="358"/>
      <c r="D16" s="358"/>
      <c r="E16" s="358"/>
      <c r="F16" s="358"/>
      <c r="G16" s="358"/>
      <c r="H16" s="358"/>
      <c r="I16" s="358"/>
      <c r="J16" s="358"/>
      <c r="K16" s="358"/>
      <c r="L16" s="358"/>
      <c r="M16" s="358"/>
      <c r="N16" s="358"/>
      <c r="O16" s="358"/>
      <c r="P16" s="358"/>
      <c r="Q16" s="358"/>
      <c r="R16" s="358"/>
      <c r="S16" s="358"/>
      <c r="T16" s="358"/>
    </row>
    <row r="17" spans="1:113" s="106" customFormat="1" ht="15" customHeight="1" x14ac:dyDescent="0.2">
      <c r="A17" s="359" t="s">
        <v>4</v>
      </c>
      <c r="B17" s="359"/>
      <c r="C17" s="359"/>
      <c r="D17" s="359"/>
      <c r="E17" s="359"/>
      <c r="F17" s="359"/>
      <c r="G17" s="359"/>
      <c r="H17" s="359"/>
      <c r="I17" s="359"/>
      <c r="J17" s="359"/>
      <c r="K17" s="359"/>
      <c r="L17" s="359"/>
      <c r="M17" s="359"/>
      <c r="N17" s="359"/>
      <c r="O17" s="359"/>
      <c r="P17" s="359"/>
      <c r="Q17" s="359"/>
      <c r="R17" s="359"/>
      <c r="S17" s="359"/>
      <c r="T17" s="359"/>
    </row>
    <row r="18" spans="1:113" s="106"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60"/>
    </row>
    <row r="19" spans="1:113" s="106" customFormat="1" ht="15" customHeight="1" x14ac:dyDescent="0.2">
      <c r="A19" s="372" t="s">
        <v>387</v>
      </c>
      <c r="B19" s="372"/>
      <c r="C19" s="372"/>
      <c r="D19" s="372"/>
      <c r="E19" s="372"/>
      <c r="F19" s="372"/>
      <c r="G19" s="372"/>
      <c r="H19" s="372"/>
      <c r="I19" s="372"/>
      <c r="J19" s="372"/>
      <c r="K19" s="372"/>
      <c r="L19" s="372"/>
      <c r="M19" s="372"/>
      <c r="N19" s="372"/>
      <c r="O19" s="372"/>
      <c r="P19" s="372"/>
      <c r="Q19" s="372"/>
      <c r="R19" s="372"/>
      <c r="S19" s="372"/>
      <c r="T19" s="372"/>
    </row>
    <row r="20" spans="1:113" s="27"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113" ht="46.5" customHeight="1" x14ac:dyDescent="0.25">
      <c r="A21" s="374" t="s">
        <v>3</v>
      </c>
      <c r="B21" s="377" t="s">
        <v>200</v>
      </c>
      <c r="C21" s="378"/>
      <c r="D21" s="381" t="s">
        <v>116</v>
      </c>
      <c r="E21" s="377" t="s">
        <v>415</v>
      </c>
      <c r="F21" s="378"/>
      <c r="G21" s="377" t="s">
        <v>239</v>
      </c>
      <c r="H21" s="378"/>
      <c r="I21" s="377" t="s">
        <v>115</v>
      </c>
      <c r="J21" s="378"/>
      <c r="K21" s="381" t="s">
        <v>114</v>
      </c>
      <c r="L21" s="377" t="s">
        <v>113</v>
      </c>
      <c r="M21" s="378"/>
      <c r="N21" s="377" t="s">
        <v>442</v>
      </c>
      <c r="O21" s="378"/>
      <c r="P21" s="381" t="s">
        <v>112</v>
      </c>
      <c r="Q21" s="369" t="s">
        <v>111</v>
      </c>
      <c r="R21" s="370"/>
      <c r="S21" s="369" t="s">
        <v>110</v>
      </c>
      <c r="T21" s="371"/>
    </row>
    <row r="22" spans="1:113" ht="204.75" customHeight="1" x14ac:dyDescent="0.25">
      <c r="A22" s="375"/>
      <c r="B22" s="379"/>
      <c r="C22" s="380"/>
      <c r="D22" s="384"/>
      <c r="E22" s="379"/>
      <c r="F22" s="380"/>
      <c r="G22" s="379"/>
      <c r="H22" s="380"/>
      <c r="I22" s="379"/>
      <c r="J22" s="380"/>
      <c r="K22" s="382"/>
      <c r="L22" s="379"/>
      <c r="M22" s="380"/>
      <c r="N22" s="379"/>
      <c r="O22" s="380"/>
      <c r="P22" s="382"/>
      <c r="Q22" s="54" t="s">
        <v>109</v>
      </c>
      <c r="R22" s="54" t="s">
        <v>386</v>
      </c>
      <c r="S22" s="54" t="s">
        <v>108</v>
      </c>
      <c r="T22" s="54" t="s">
        <v>107</v>
      </c>
    </row>
    <row r="23" spans="1:113" ht="51.75" customHeight="1" x14ac:dyDescent="0.25">
      <c r="A23" s="376"/>
      <c r="B23" s="54" t="s">
        <v>105</v>
      </c>
      <c r="C23" s="54" t="s">
        <v>106</v>
      </c>
      <c r="D23" s="382"/>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3">
        <v>1</v>
      </c>
      <c r="B25" s="93" t="s">
        <v>637</v>
      </c>
      <c r="C25" s="93" t="s">
        <v>637</v>
      </c>
      <c r="D25" s="93" t="s">
        <v>632</v>
      </c>
      <c r="E25" s="93" t="s">
        <v>623</v>
      </c>
      <c r="F25" s="93" t="s">
        <v>612</v>
      </c>
      <c r="G25" s="93" t="s">
        <v>622</v>
      </c>
      <c r="H25" s="93" t="s">
        <v>622</v>
      </c>
      <c r="I25" s="94" t="s">
        <v>619</v>
      </c>
      <c r="J25" s="94" t="s">
        <v>624</v>
      </c>
      <c r="K25" s="94" t="s">
        <v>619</v>
      </c>
      <c r="L25" s="94" t="s">
        <v>625</v>
      </c>
      <c r="M25" s="94" t="s">
        <v>625</v>
      </c>
      <c r="N25" s="93"/>
      <c r="O25" s="93"/>
      <c r="P25" s="94" t="s">
        <v>297</v>
      </c>
      <c r="Q25" s="94"/>
      <c r="R25" s="94"/>
      <c r="S25" s="94" t="s">
        <v>297</v>
      </c>
      <c r="T25" s="93" t="s">
        <v>297</v>
      </c>
    </row>
    <row r="26" spans="1:113" ht="47.25" customHeight="1" x14ac:dyDescent="0.25">
      <c r="A26" s="93">
        <v>2</v>
      </c>
      <c r="B26" s="93"/>
      <c r="C26" s="93"/>
      <c r="D26" s="323" t="s">
        <v>613</v>
      </c>
      <c r="E26" s="323" t="s">
        <v>614</v>
      </c>
      <c r="F26" s="323" t="s">
        <v>615</v>
      </c>
      <c r="G26" s="323" t="s">
        <v>616</v>
      </c>
      <c r="H26" s="323" t="s">
        <v>616</v>
      </c>
      <c r="I26" s="94" t="s">
        <v>619</v>
      </c>
      <c r="J26" s="94" t="s">
        <v>624</v>
      </c>
      <c r="K26" s="94" t="s">
        <v>619</v>
      </c>
      <c r="L26" s="94" t="s">
        <v>611</v>
      </c>
      <c r="M26" s="94" t="s">
        <v>611</v>
      </c>
      <c r="N26" s="324"/>
      <c r="O26" s="324"/>
      <c r="P26" s="94" t="s">
        <v>297</v>
      </c>
      <c r="Q26" s="93"/>
      <c r="R26" s="93"/>
      <c r="S26" s="324" t="s">
        <v>297</v>
      </c>
      <c r="T26" s="324" t="s">
        <v>297</v>
      </c>
    </row>
    <row r="27" spans="1:113" ht="47.25" customHeight="1" x14ac:dyDescent="0.25">
      <c r="A27" s="93">
        <v>2</v>
      </c>
      <c r="B27" s="93"/>
      <c r="C27" s="93"/>
      <c r="D27" s="323" t="s">
        <v>639</v>
      </c>
      <c r="E27" s="323" t="s">
        <v>640</v>
      </c>
      <c r="F27" s="323" t="s">
        <v>640</v>
      </c>
      <c r="G27" s="323" t="s">
        <v>641</v>
      </c>
      <c r="H27" s="323" t="s">
        <v>641</v>
      </c>
      <c r="I27" s="94" t="s">
        <v>619</v>
      </c>
      <c r="J27" s="94" t="s">
        <v>619</v>
      </c>
      <c r="K27" s="94" t="s">
        <v>619</v>
      </c>
      <c r="L27" s="94" t="s">
        <v>625</v>
      </c>
      <c r="M27" s="94" t="s">
        <v>625</v>
      </c>
      <c r="N27" s="324"/>
      <c r="O27" s="324"/>
      <c r="P27" s="94" t="s">
        <v>297</v>
      </c>
      <c r="Q27" s="93"/>
      <c r="R27" s="93"/>
      <c r="S27" s="324" t="s">
        <v>297</v>
      </c>
      <c r="T27" s="324" t="s">
        <v>297</v>
      </c>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3" t="s">
        <v>421</v>
      </c>
      <c r="C29" s="383"/>
      <c r="D29" s="383"/>
      <c r="E29" s="383"/>
      <c r="F29" s="383"/>
      <c r="G29" s="383"/>
      <c r="H29" s="383"/>
      <c r="I29" s="383"/>
      <c r="J29" s="383"/>
      <c r="K29" s="383"/>
      <c r="L29" s="383"/>
      <c r="M29" s="383"/>
      <c r="N29" s="383"/>
      <c r="O29" s="383"/>
      <c r="P29" s="383"/>
      <c r="Q29" s="383"/>
      <c r="R29" s="383"/>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53" t="str">
        <f>'1. паспорт местоположение'!A5:C5</f>
        <v>Год раскрытия информации: 2024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63" t="s">
        <v>7</v>
      </c>
      <c r="F7" s="363"/>
      <c r="G7" s="363"/>
      <c r="H7" s="363"/>
      <c r="I7" s="363"/>
      <c r="J7" s="363"/>
      <c r="K7" s="363"/>
      <c r="L7" s="363"/>
      <c r="M7" s="363"/>
      <c r="N7" s="363"/>
      <c r="O7" s="363"/>
      <c r="P7" s="363"/>
      <c r="Q7" s="363"/>
      <c r="R7" s="363"/>
      <c r="S7" s="363"/>
      <c r="T7" s="363"/>
      <c r="U7" s="363"/>
      <c r="V7" s="363"/>
      <c r="W7" s="363"/>
      <c r="X7" s="363"/>
      <c r="Y7" s="363"/>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58" t="str">
        <f>'1. паспорт местоположение'!A9</f>
        <v xml:space="preserve">Акционерное общество "Западная энергетическая компания" </v>
      </c>
      <c r="F9" s="358"/>
      <c r="G9" s="358"/>
      <c r="H9" s="358"/>
      <c r="I9" s="358"/>
      <c r="J9" s="358"/>
      <c r="K9" s="358"/>
      <c r="L9" s="358"/>
      <c r="M9" s="358"/>
      <c r="N9" s="358"/>
      <c r="O9" s="358"/>
      <c r="P9" s="358"/>
      <c r="Q9" s="358"/>
      <c r="R9" s="358"/>
      <c r="S9" s="358"/>
      <c r="T9" s="358"/>
      <c r="U9" s="358"/>
      <c r="V9" s="358"/>
      <c r="W9" s="358"/>
      <c r="X9" s="358"/>
      <c r="Y9" s="358"/>
    </row>
    <row r="10" spans="1:27" s="14" customFormat="1" ht="18.75" customHeight="1" x14ac:dyDescent="0.2">
      <c r="E10" s="359" t="s">
        <v>6</v>
      </c>
      <c r="F10" s="359"/>
      <c r="G10" s="359"/>
      <c r="H10" s="359"/>
      <c r="I10" s="359"/>
      <c r="J10" s="359"/>
      <c r="K10" s="359"/>
      <c r="L10" s="359"/>
      <c r="M10" s="359"/>
      <c r="N10" s="359"/>
      <c r="O10" s="359"/>
      <c r="P10" s="359"/>
      <c r="Q10" s="359"/>
      <c r="R10" s="359"/>
      <c r="S10" s="359"/>
      <c r="T10" s="359"/>
      <c r="U10" s="359"/>
      <c r="V10" s="359"/>
      <c r="W10" s="359"/>
      <c r="X10" s="359"/>
      <c r="Y10" s="359"/>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58" t="str">
        <f>'1. паспорт местоположение'!A12</f>
        <v>O 24-09</v>
      </c>
      <c r="F12" s="358"/>
      <c r="G12" s="358"/>
      <c r="H12" s="358"/>
      <c r="I12" s="358"/>
      <c r="J12" s="358"/>
      <c r="K12" s="358"/>
      <c r="L12" s="358"/>
      <c r="M12" s="358"/>
      <c r="N12" s="358"/>
      <c r="O12" s="358"/>
      <c r="P12" s="358"/>
      <c r="Q12" s="358"/>
      <c r="R12" s="358"/>
      <c r="S12" s="358"/>
      <c r="T12" s="358"/>
      <c r="U12" s="358"/>
      <c r="V12" s="358"/>
      <c r="W12" s="358"/>
      <c r="X12" s="358"/>
      <c r="Y12" s="358"/>
    </row>
    <row r="13" spans="1:27" s="14" customFormat="1" ht="18.75" customHeight="1" x14ac:dyDescent="0.2">
      <c r="E13" s="359" t="s">
        <v>5</v>
      </c>
      <c r="F13" s="359"/>
      <c r="G13" s="359"/>
      <c r="H13" s="359"/>
      <c r="I13" s="359"/>
      <c r="J13" s="359"/>
      <c r="K13" s="359"/>
      <c r="L13" s="359"/>
      <c r="M13" s="359"/>
      <c r="N13" s="359"/>
      <c r="O13" s="359"/>
      <c r="P13" s="359"/>
      <c r="Q13" s="359"/>
      <c r="R13" s="359"/>
      <c r="S13" s="359"/>
      <c r="T13" s="359"/>
      <c r="U13" s="359"/>
      <c r="V13" s="359"/>
      <c r="W13" s="359"/>
      <c r="X13" s="359"/>
      <c r="Y13" s="359"/>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58" t="str">
        <f>'1. паспорт местоположение'!A15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F15" s="358"/>
      <c r="G15" s="358"/>
      <c r="H15" s="358"/>
      <c r="I15" s="358"/>
      <c r="J15" s="358"/>
      <c r="K15" s="358"/>
      <c r="L15" s="358"/>
      <c r="M15" s="358"/>
      <c r="N15" s="358"/>
      <c r="O15" s="358"/>
      <c r="P15" s="358"/>
      <c r="Q15" s="358"/>
      <c r="R15" s="358"/>
      <c r="S15" s="358"/>
      <c r="T15" s="358"/>
      <c r="U15" s="358"/>
      <c r="V15" s="358"/>
      <c r="W15" s="358"/>
      <c r="X15" s="358"/>
      <c r="Y15" s="358"/>
    </row>
    <row r="16" spans="1:27" s="106" customFormat="1" ht="15" customHeight="1" x14ac:dyDescent="0.2">
      <c r="E16" s="359" t="s">
        <v>4</v>
      </c>
      <c r="F16" s="359"/>
      <c r="G16" s="359"/>
      <c r="H16" s="359"/>
      <c r="I16" s="359"/>
      <c r="J16" s="359"/>
      <c r="K16" s="359"/>
      <c r="L16" s="359"/>
      <c r="M16" s="359"/>
      <c r="N16" s="359"/>
      <c r="O16" s="359"/>
      <c r="P16" s="359"/>
      <c r="Q16" s="359"/>
      <c r="R16" s="359"/>
      <c r="S16" s="359"/>
      <c r="T16" s="359"/>
      <c r="U16" s="359"/>
      <c r="V16" s="359"/>
      <c r="W16" s="359"/>
      <c r="X16" s="359"/>
      <c r="Y16" s="359"/>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72"/>
      <c r="F18" s="372"/>
      <c r="G18" s="372"/>
      <c r="H18" s="372"/>
      <c r="I18" s="372"/>
      <c r="J18" s="372"/>
      <c r="K18" s="372"/>
      <c r="L18" s="372"/>
      <c r="M18" s="372"/>
      <c r="N18" s="372"/>
      <c r="O18" s="372"/>
      <c r="P18" s="372"/>
      <c r="Q18" s="372"/>
      <c r="R18" s="372"/>
      <c r="S18" s="372"/>
      <c r="T18" s="372"/>
      <c r="U18" s="372"/>
      <c r="V18" s="372"/>
      <c r="W18" s="372"/>
      <c r="X18" s="372"/>
      <c r="Y18" s="372"/>
    </row>
    <row r="19" spans="1:27" ht="25.5" customHeight="1" x14ac:dyDescent="0.25">
      <c r="A19" s="372" t="s">
        <v>389</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27" customFormat="1" ht="21" customHeight="1" x14ac:dyDescent="0.25"/>
    <row r="21" spans="1:27" ht="15.75" customHeight="1" x14ac:dyDescent="0.25">
      <c r="A21" s="381" t="s">
        <v>3</v>
      </c>
      <c r="B21" s="377" t="s">
        <v>396</v>
      </c>
      <c r="C21" s="378"/>
      <c r="D21" s="377" t="s">
        <v>398</v>
      </c>
      <c r="E21" s="378"/>
      <c r="F21" s="369" t="s">
        <v>88</v>
      </c>
      <c r="G21" s="371"/>
      <c r="H21" s="371"/>
      <c r="I21" s="370"/>
      <c r="J21" s="381" t="s">
        <v>399</v>
      </c>
      <c r="K21" s="377" t="s">
        <v>400</v>
      </c>
      <c r="L21" s="378"/>
      <c r="M21" s="377" t="s">
        <v>401</v>
      </c>
      <c r="N21" s="378"/>
      <c r="O21" s="377" t="s">
        <v>388</v>
      </c>
      <c r="P21" s="378"/>
      <c r="Q21" s="377" t="s">
        <v>121</v>
      </c>
      <c r="R21" s="378"/>
      <c r="S21" s="381" t="s">
        <v>120</v>
      </c>
      <c r="T21" s="381" t="s">
        <v>402</v>
      </c>
      <c r="U21" s="381" t="s">
        <v>397</v>
      </c>
      <c r="V21" s="377" t="s">
        <v>119</v>
      </c>
      <c r="W21" s="378"/>
      <c r="X21" s="369" t="s">
        <v>111</v>
      </c>
      <c r="Y21" s="371"/>
      <c r="Z21" s="369" t="s">
        <v>110</v>
      </c>
      <c r="AA21" s="371"/>
    </row>
    <row r="22" spans="1:27" ht="216" customHeight="1" x14ac:dyDescent="0.25">
      <c r="A22" s="384"/>
      <c r="B22" s="379"/>
      <c r="C22" s="380"/>
      <c r="D22" s="379"/>
      <c r="E22" s="380"/>
      <c r="F22" s="369" t="s">
        <v>118</v>
      </c>
      <c r="G22" s="370"/>
      <c r="H22" s="369" t="s">
        <v>117</v>
      </c>
      <c r="I22" s="370"/>
      <c r="J22" s="382"/>
      <c r="K22" s="379"/>
      <c r="L22" s="380"/>
      <c r="M22" s="379"/>
      <c r="N22" s="380"/>
      <c r="O22" s="379"/>
      <c r="P22" s="380"/>
      <c r="Q22" s="379"/>
      <c r="R22" s="380"/>
      <c r="S22" s="382"/>
      <c r="T22" s="382"/>
      <c r="U22" s="382"/>
      <c r="V22" s="379"/>
      <c r="W22" s="380"/>
      <c r="X22" s="54" t="s">
        <v>109</v>
      </c>
      <c r="Y22" s="54" t="s">
        <v>386</v>
      </c>
      <c r="Z22" s="54" t="s">
        <v>108</v>
      </c>
      <c r="AA22" s="54" t="s">
        <v>107</v>
      </c>
    </row>
    <row r="23" spans="1:27" ht="60" customHeight="1" x14ac:dyDescent="0.25">
      <c r="A23" s="382"/>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A15" sqref="A15:C15"/>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53" t="str">
        <f>'1. паспорт местоположение'!A5:C5</f>
        <v>Год раскрытия информации: 2024 год</v>
      </c>
      <c r="B5" s="353"/>
      <c r="C5" s="353"/>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5"/>
      <c r="G6" s="12"/>
    </row>
    <row r="7" spans="1:29" s="14" customFormat="1" ht="18.75" x14ac:dyDescent="0.2">
      <c r="A7" s="363" t="s">
        <v>7</v>
      </c>
      <c r="B7" s="363"/>
      <c r="C7" s="363"/>
      <c r="D7" s="107"/>
      <c r="E7" s="107"/>
      <c r="F7" s="107"/>
      <c r="G7" s="107"/>
      <c r="H7" s="107"/>
      <c r="I7" s="107"/>
      <c r="J7" s="107"/>
      <c r="K7" s="107"/>
      <c r="L7" s="107"/>
      <c r="M7" s="107"/>
      <c r="N7" s="107"/>
      <c r="O7" s="107"/>
      <c r="P7" s="107"/>
      <c r="Q7" s="107"/>
      <c r="R7" s="107"/>
      <c r="S7" s="107"/>
      <c r="T7" s="107"/>
      <c r="U7" s="107"/>
    </row>
    <row r="8" spans="1:29" s="14" customFormat="1" ht="18.75" x14ac:dyDescent="0.2">
      <c r="A8" s="363"/>
      <c r="B8" s="363"/>
      <c r="C8" s="363"/>
      <c r="D8" s="118"/>
      <c r="E8" s="118"/>
      <c r="F8" s="118"/>
      <c r="G8" s="118"/>
      <c r="H8" s="107"/>
      <c r="I8" s="107"/>
      <c r="J8" s="107"/>
      <c r="K8" s="107"/>
      <c r="L8" s="107"/>
      <c r="M8" s="107"/>
      <c r="N8" s="107"/>
      <c r="O8" s="107"/>
      <c r="P8" s="107"/>
      <c r="Q8" s="107"/>
      <c r="R8" s="107"/>
      <c r="S8" s="107"/>
      <c r="T8" s="107"/>
      <c r="U8" s="107"/>
    </row>
    <row r="9" spans="1:29" s="14" customFormat="1" ht="18.75" x14ac:dyDescent="0.2">
      <c r="A9" s="358" t="str">
        <f>'1. паспорт местоположение'!A9:C9</f>
        <v xml:space="preserve">Акционерное общество "Западная энергетическая компания" </v>
      </c>
      <c r="B9" s="358"/>
      <c r="C9" s="358"/>
      <c r="D9" s="109"/>
      <c r="E9" s="109"/>
      <c r="F9" s="109"/>
      <c r="G9" s="109"/>
      <c r="H9" s="107"/>
      <c r="I9" s="107"/>
      <c r="J9" s="107"/>
      <c r="K9" s="107"/>
      <c r="L9" s="107"/>
      <c r="M9" s="107"/>
      <c r="N9" s="107"/>
      <c r="O9" s="107"/>
      <c r="P9" s="107"/>
      <c r="Q9" s="107"/>
      <c r="R9" s="107"/>
      <c r="S9" s="107"/>
      <c r="T9" s="107"/>
      <c r="U9" s="107"/>
    </row>
    <row r="10" spans="1:29" s="14" customFormat="1" ht="18.75" x14ac:dyDescent="0.2">
      <c r="A10" s="359" t="s">
        <v>6</v>
      </c>
      <c r="B10" s="359"/>
      <c r="C10" s="359"/>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63"/>
      <c r="B11" s="363"/>
      <c r="C11" s="363"/>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58" t="str">
        <f>'1. паспорт местоположение'!A12:C12</f>
        <v>O 24-09</v>
      </c>
      <c r="B12" s="358"/>
      <c r="C12" s="358"/>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59" t="s">
        <v>5</v>
      </c>
      <c r="B13" s="359"/>
      <c r="C13" s="359"/>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60"/>
      <c r="B14" s="360"/>
      <c r="C14" s="360"/>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85"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385"/>
      <c r="C15" s="385"/>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59" t="s">
        <v>4</v>
      </c>
      <c r="B16" s="359"/>
      <c r="C16" s="359"/>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60"/>
      <c r="B17" s="360"/>
      <c r="C17" s="360"/>
      <c r="D17" s="108"/>
      <c r="E17" s="108"/>
      <c r="F17" s="108"/>
      <c r="G17" s="108"/>
      <c r="H17" s="108"/>
      <c r="I17" s="108"/>
      <c r="J17" s="108"/>
      <c r="K17" s="108"/>
      <c r="L17" s="108"/>
      <c r="M17" s="108"/>
      <c r="N17" s="108"/>
      <c r="O17" s="108"/>
      <c r="P17" s="108"/>
      <c r="Q17" s="108"/>
      <c r="R17" s="108"/>
    </row>
    <row r="18" spans="1:21" s="106" customFormat="1" ht="27.75" customHeight="1" x14ac:dyDescent="0.2">
      <c r="A18" s="361" t="s">
        <v>381</v>
      </c>
      <c r="B18" s="361"/>
      <c r="C18" s="361"/>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627</v>
      </c>
      <c r="D22" s="110"/>
      <c r="E22" s="110"/>
      <c r="F22" s="108"/>
      <c r="G22" s="108"/>
      <c r="H22" s="108"/>
      <c r="I22" s="108"/>
      <c r="J22" s="108"/>
      <c r="K22" s="108"/>
      <c r="L22" s="108"/>
      <c r="M22" s="108"/>
      <c r="N22" s="108"/>
      <c r="O22" s="108"/>
      <c r="P22" s="108"/>
    </row>
    <row r="23" spans="1:21" ht="63" customHeight="1" x14ac:dyDescent="0.25">
      <c r="A23" s="120" t="s">
        <v>61</v>
      </c>
      <c r="B23" s="121" t="s">
        <v>58</v>
      </c>
      <c r="C23" s="122" t="s">
        <v>634</v>
      </c>
    </row>
    <row r="24" spans="1:21" ht="89.25" customHeight="1" x14ac:dyDescent="0.25">
      <c r="A24" s="120" t="s">
        <v>60</v>
      </c>
      <c r="B24" s="121" t="s">
        <v>413</v>
      </c>
      <c r="C24" s="122" t="s">
        <v>633</v>
      </c>
    </row>
    <row r="25" spans="1:21" ht="63" customHeight="1" x14ac:dyDescent="0.25">
      <c r="A25" s="120" t="s">
        <v>59</v>
      </c>
      <c r="B25" s="121" t="s">
        <v>414</v>
      </c>
      <c r="C25" s="328"/>
    </row>
    <row r="26" spans="1:21" ht="42.75" customHeight="1" x14ac:dyDescent="0.25">
      <c r="A26" s="120" t="s">
        <v>57</v>
      </c>
      <c r="B26" s="121" t="s">
        <v>208</v>
      </c>
      <c r="C26" s="119" t="s">
        <v>436</v>
      </c>
    </row>
    <row r="27" spans="1:21" ht="31.5" x14ac:dyDescent="0.25">
      <c r="A27" s="120" t="s">
        <v>56</v>
      </c>
      <c r="B27" s="121" t="s">
        <v>395</v>
      </c>
      <c r="C27" s="119" t="s">
        <v>628</v>
      </c>
    </row>
    <row r="28" spans="1:21" ht="42.75" customHeight="1" x14ac:dyDescent="0.25">
      <c r="A28" s="120" t="s">
        <v>54</v>
      </c>
      <c r="B28" s="121" t="s">
        <v>55</v>
      </c>
      <c r="C28" s="122">
        <v>2026</v>
      </c>
    </row>
    <row r="29" spans="1:21" ht="42.75" customHeight="1" x14ac:dyDescent="0.25">
      <c r="A29" s="120" t="s">
        <v>52</v>
      </c>
      <c r="B29" s="119" t="s">
        <v>53</v>
      </c>
      <c r="C29" s="122">
        <v>2026</v>
      </c>
    </row>
    <row r="30" spans="1:21" ht="42.75" customHeight="1" x14ac:dyDescent="0.25">
      <c r="A30" s="120" t="s">
        <v>70</v>
      </c>
      <c r="B30" s="119" t="s">
        <v>51</v>
      </c>
      <c r="C30" s="119"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53" t="str">
        <f>'1. паспорт местоположение'!A5:C5</f>
        <v>Год раскрытия информации: 2024 год</v>
      </c>
      <c r="B4" s="353"/>
      <c r="C4" s="353"/>
      <c r="D4" s="353"/>
      <c r="E4" s="353"/>
      <c r="F4" s="353"/>
      <c r="G4" s="353"/>
      <c r="H4" s="353"/>
      <c r="I4" s="353"/>
      <c r="J4" s="353"/>
      <c r="K4" s="353"/>
      <c r="L4" s="353"/>
      <c r="M4" s="353"/>
      <c r="N4" s="353"/>
      <c r="O4" s="353"/>
      <c r="P4" s="353"/>
      <c r="Q4" s="353"/>
      <c r="R4" s="353"/>
      <c r="S4" s="353"/>
      <c r="T4" s="353"/>
      <c r="U4" s="353"/>
      <c r="V4" s="353"/>
      <c r="W4" s="353"/>
      <c r="X4" s="353"/>
      <c r="Y4" s="353"/>
      <c r="Z4" s="353"/>
    </row>
    <row r="6" spans="1:28"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107"/>
      <c r="AB6" s="107"/>
    </row>
    <row r="7" spans="1:28" ht="18.75" x14ac:dyDescent="0.25">
      <c r="A7" s="363"/>
      <c r="B7" s="363"/>
      <c r="C7" s="363"/>
      <c r="D7" s="363"/>
      <c r="E7" s="363"/>
      <c r="F7" s="363"/>
      <c r="G7" s="363"/>
      <c r="H7" s="363"/>
      <c r="I7" s="363"/>
      <c r="J7" s="363"/>
      <c r="K7" s="363"/>
      <c r="L7" s="363"/>
      <c r="M7" s="363"/>
      <c r="N7" s="363"/>
      <c r="O7" s="363"/>
      <c r="P7" s="363"/>
      <c r="Q7" s="363"/>
      <c r="R7" s="363"/>
      <c r="S7" s="363"/>
      <c r="T7" s="363"/>
      <c r="U7" s="363"/>
      <c r="V7" s="363"/>
      <c r="W7" s="363"/>
      <c r="X7" s="363"/>
      <c r="Y7" s="363"/>
      <c r="Z7" s="363"/>
      <c r="AA7" s="107"/>
      <c r="AB7" s="107"/>
    </row>
    <row r="8" spans="1:28" ht="15.75" x14ac:dyDescent="0.25">
      <c r="A8" s="358" t="str">
        <f>'1. паспорт местоположение'!A9:C9</f>
        <v xml:space="preserve">Акционерное общество "Западная энергетическая компания" </v>
      </c>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109"/>
      <c r="AB8" s="109"/>
    </row>
    <row r="9" spans="1:28" ht="15.75"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110"/>
      <c r="AB9" s="110"/>
    </row>
    <row r="10" spans="1:28" ht="18.75" x14ac:dyDescent="0.25">
      <c r="A10" s="363"/>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107"/>
      <c r="AB10" s="107"/>
    </row>
    <row r="11" spans="1:28" ht="15.75" x14ac:dyDescent="0.25">
      <c r="A11" s="364" t="str">
        <f>'1. паспорт местоположение'!A12:C12</f>
        <v>O 24-09</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09"/>
      <c r="AB11" s="109"/>
    </row>
    <row r="12" spans="1:28" ht="15.75"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110"/>
      <c r="AB12" s="110"/>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24"/>
      <c r="AB13" s="124"/>
    </row>
    <row r="14" spans="1:28" ht="15.75" x14ac:dyDescent="0.25">
      <c r="A14" s="358"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109"/>
      <c r="AB14" s="109"/>
    </row>
    <row r="15" spans="1:28" ht="15.75"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110"/>
      <c r="AB15" s="110"/>
    </row>
    <row r="16" spans="1:28"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125"/>
      <c r="AB16" s="125"/>
    </row>
    <row r="17" spans="1:28"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125"/>
      <c r="AB17" s="125"/>
    </row>
    <row r="18" spans="1:28" x14ac:dyDescent="0.25">
      <c r="A18" s="386"/>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125"/>
      <c r="AB18" s="125"/>
    </row>
    <row r="19" spans="1:28" x14ac:dyDescent="0.25">
      <c r="A19" s="386"/>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125"/>
      <c r="AB19" s="125"/>
    </row>
    <row r="20" spans="1:28"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125"/>
      <c r="AB20" s="125"/>
    </row>
    <row r="21" spans="1:28" x14ac:dyDescent="0.25">
      <c r="A21" s="386"/>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125"/>
      <c r="AB21" s="125"/>
    </row>
    <row r="22" spans="1:28" x14ac:dyDescent="0.25">
      <c r="A22" s="387" t="s">
        <v>412</v>
      </c>
      <c r="B22" s="387"/>
      <c r="C22" s="387"/>
      <c r="D22" s="387"/>
      <c r="E22" s="387"/>
      <c r="F22" s="387"/>
      <c r="G22" s="387"/>
      <c r="H22" s="387"/>
      <c r="I22" s="387"/>
      <c r="J22" s="387"/>
      <c r="K22" s="387"/>
      <c r="L22" s="387"/>
      <c r="M22" s="387"/>
      <c r="N22" s="387"/>
      <c r="O22" s="387"/>
      <c r="P22" s="387"/>
      <c r="Q22" s="387"/>
      <c r="R22" s="387"/>
      <c r="S22" s="387"/>
      <c r="T22" s="387"/>
      <c r="U22" s="387"/>
      <c r="V22" s="387"/>
      <c r="W22" s="387"/>
      <c r="X22" s="387"/>
      <c r="Y22" s="387"/>
      <c r="Z22" s="387"/>
      <c r="AA22" s="126"/>
      <c r="AB22" s="126"/>
    </row>
    <row r="23" spans="1:28" ht="32.25" customHeight="1" x14ac:dyDescent="0.25">
      <c r="A23" s="389" t="s">
        <v>295</v>
      </c>
      <c r="B23" s="390"/>
      <c r="C23" s="390"/>
      <c r="D23" s="390"/>
      <c r="E23" s="390"/>
      <c r="F23" s="390"/>
      <c r="G23" s="390"/>
      <c r="H23" s="390"/>
      <c r="I23" s="390"/>
      <c r="J23" s="390"/>
      <c r="K23" s="390"/>
      <c r="L23" s="391"/>
      <c r="M23" s="388" t="s">
        <v>296</v>
      </c>
      <c r="N23" s="388"/>
      <c r="O23" s="388"/>
      <c r="P23" s="388"/>
      <c r="Q23" s="388"/>
      <c r="R23" s="388"/>
      <c r="S23" s="388"/>
      <c r="T23" s="388"/>
      <c r="U23" s="388"/>
      <c r="V23" s="388"/>
      <c r="W23" s="388"/>
      <c r="X23" s="388"/>
      <c r="Y23" s="388"/>
      <c r="Z23" s="388"/>
    </row>
    <row r="24" spans="1:28" ht="151.5" customHeight="1" x14ac:dyDescent="0.25">
      <c r="A24" s="127" t="s">
        <v>210</v>
      </c>
      <c r="B24" s="128" t="s">
        <v>230</v>
      </c>
      <c r="C24" s="127" t="s">
        <v>293</v>
      </c>
      <c r="D24" s="127" t="s">
        <v>211</v>
      </c>
      <c r="E24" s="127" t="s">
        <v>294</v>
      </c>
      <c r="F24" s="127" t="s">
        <v>443</v>
      </c>
      <c r="G24" s="127" t="s">
        <v>444</v>
      </c>
      <c r="H24" s="127" t="s">
        <v>212</v>
      </c>
      <c r="I24" s="127" t="s">
        <v>445</v>
      </c>
      <c r="J24" s="127" t="s">
        <v>235</v>
      </c>
      <c r="K24" s="128" t="s">
        <v>229</v>
      </c>
      <c r="L24" s="128" t="s">
        <v>213</v>
      </c>
      <c r="M24" s="129" t="s">
        <v>242</v>
      </c>
      <c r="N24" s="128" t="s">
        <v>446</v>
      </c>
      <c r="O24" s="127" t="s">
        <v>447</v>
      </c>
      <c r="P24" s="127" t="s">
        <v>448</v>
      </c>
      <c r="Q24" s="127" t="s">
        <v>449</v>
      </c>
      <c r="R24" s="127" t="s">
        <v>212</v>
      </c>
      <c r="S24" s="127" t="s">
        <v>450</v>
      </c>
      <c r="T24" s="127" t="s">
        <v>451</v>
      </c>
      <c r="U24" s="127" t="s">
        <v>452</v>
      </c>
      <c r="V24" s="127" t="s">
        <v>449</v>
      </c>
      <c r="W24" s="130" t="s">
        <v>453</v>
      </c>
      <c r="X24" s="130" t="s">
        <v>454</v>
      </c>
      <c r="Y24" s="130" t="s">
        <v>455</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456</v>
      </c>
      <c r="D26" s="133" t="s">
        <v>457</v>
      </c>
      <c r="E26" s="133" t="s">
        <v>458</v>
      </c>
      <c r="F26" s="133" t="s">
        <v>459</v>
      </c>
      <c r="G26" s="133" t="s">
        <v>460</v>
      </c>
      <c r="H26" s="133" t="s">
        <v>212</v>
      </c>
      <c r="I26" s="133" t="s">
        <v>461</v>
      </c>
      <c r="J26" s="133" t="s">
        <v>462</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463</v>
      </c>
      <c r="G27" s="133" t="s">
        <v>464</v>
      </c>
      <c r="H27" s="134" t="s">
        <v>212</v>
      </c>
      <c r="I27" s="133" t="s">
        <v>465</v>
      </c>
      <c r="J27" s="133" t="s">
        <v>466</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467</v>
      </c>
      <c r="G28" s="133" t="s">
        <v>468</v>
      </c>
      <c r="H28" s="134" t="s">
        <v>212</v>
      </c>
      <c r="I28" s="133" t="s">
        <v>236</v>
      </c>
      <c r="J28" s="133" t="s">
        <v>469</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470</v>
      </c>
      <c r="G29" s="133" t="s">
        <v>471</v>
      </c>
      <c r="H29" s="134" t="s">
        <v>212</v>
      </c>
      <c r="I29" s="133" t="s">
        <v>237</v>
      </c>
      <c r="J29" s="133" t="s">
        <v>472</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473</v>
      </c>
      <c r="G30" s="133" t="s">
        <v>474</v>
      </c>
      <c r="H30" s="134" t="s">
        <v>212</v>
      </c>
      <c r="I30" s="133" t="s">
        <v>238</v>
      </c>
      <c r="J30" s="133" t="s">
        <v>475</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476</v>
      </c>
      <c r="D32" s="133" t="s">
        <v>477</v>
      </c>
      <c r="E32" s="133" t="s">
        <v>478</v>
      </c>
      <c r="F32" s="133" t="s">
        <v>479</v>
      </c>
      <c r="G32" s="133" t="s">
        <v>480</v>
      </c>
      <c r="H32" s="133" t="s">
        <v>212</v>
      </c>
      <c r="I32" s="133" t="s">
        <v>481</v>
      </c>
      <c r="J32" s="133" t="s">
        <v>482</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53" t="str">
        <f>'1. паспорт местоположение'!A5:C5</f>
        <v>Год раскрытия информации: 2024 год</v>
      </c>
      <c r="B5" s="353"/>
      <c r="C5" s="353"/>
      <c r="D5" s="353"/>
      <c r="E5" s="353"/>
      <c r="F5" s="353"/>
      <c r="G5" s="353"/>
      <c r="H5" s="353"/>
      <c r="I5" s="353"/>
      <c r="J5" s="353"/>
      <c r="K5" s="353"/>
      <c r="L5" s="353"/>
      <c r="M5" s="353"/>
      <c r="N5" s="353"/>
      <c r="O5" s="353"/>
      <c r="P5" s="86"/>
      <c r="Q5" s="86"/>
      <c r="R5" s="86"/>
      <c r="S5" s="86"/>
      <c r="T5" s="86"/>
      <c r="U5" s="86"/>
      <c r="V5" s="86"/>
      <c r="W5" s="86"/>
      <c r="X5" s="86"/>
      <c r="Y5" s="86"/>
      <c r="Z5" s="86"/>
      <c r="AA5" s="86"/>
      <c r="AB5" s="86"/>
    </row>
    <row r="6" spans="1:28" s="14" customFormat="1" ht="18.75" x14ac:dyDescent="0.3">
      <c r="A6" s="105"/>
      <c r="B6" s="105"/>
      <c r="L6" s="12"/>
    </row>
    <row r="7" spans="1:28" s="14" customFormat="1" ht="18.75" x14ac:dyDescent="0.2">
      <c r="A7" s="363" t="s">
        <v>7</v>
      </c>
      <c r="B7" s="363"/>
      <c r="C7" s="363"/>
      <c r="D7" s="363"/>
      <c r="E7" s="363"/>
      <c r="F7" s="363"/>
      <c r="G7" s="363"/>
      <c r="H7" s="363"/>
      <c r="I7" s="363"/>
      <c r="J7" s="363"/>
      <c r="K7" s="363"/>
      <c r="L7" s="363"/>
      <c r="M7" s="363"/>
      <c r="N7" s="363"/>
      <c r="O7" s="363"/>
      <c r="P7" s="107"/>
      <c r="Q7" s="107"/>
      <c r="R7" s="107"/>
      <c r="S7" s="107"/>
      <c r="T7" s="107"/>
      <c r="U7" s="107"/>
      <c r="V7" s="107"/>
      <c r="W7" s="107"/>
      <c r="X7" s="107"/>
      <c r="Y7" s="107"/>
      <c r="Z7" s="107"/>
    </row>
    <row r="8" spans="1:28" s="14" customFormat="1" ht="18.75" x14ac:dyDescent="0.2">
      <c r="A8" s="363"/>
      <c r="B8" s="363"/>
      <c r="C8" s="363"/>
      <c r="D8" s="363"/>
      <c r="E8" s="363"/>
      <c r="F8" s="363"/>
      <c r="G8" s="363"/>
      <c r="H8" s="363"/>
      <c r="I8" s="363"/>
      <c r="J8" s="363"/>
      <c r="K8" s="363"/>
      <c r="L8" s="363"/>
      <c r="M8" s="363"/>
      <c r="N8" s="363"/>
      <c r="O8" s="363"/>
      <c r="P8" s="107"/>
      <c r="Q8" s="107"/>
      <c r="R8" s="107"/>
      <c r="S8" s="107"/>
      <c r="T8" s="107"/>
      <c r="U8" s="107"/>
      <c r="V8" s="107"/>
      <c r="W8" s="107"/>
      <c r="X8" s="107"/>
      <c r="Y8" s="107"/>
      <c r="Z8" s="107"/>
    </row>
    <row r="9" spans="1:28" s="14" customFormat="1" ht="18.75" x14ac:dyDescent="0.2">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107"/>
      <c r="Q9" s="107"/>
      <c r="R9" s="107"/>
      <c r="S9" s="107"/>
      <c r="T9" s="107"/>
      <c r="U9" s="107"/>
      <c r="V9" s="107"/>
      <c r="W9" s="107"/>
      <c r="X9" s="107"/>
      <c r="Y9" s="107"/>
      <c r="Z9" s="107"/>
    </row>
    <row r="10" spans="1:28" s="14" customFormat="1" ht="18.75" x14ac:dyDescent="0.2">
      <c r="A10" s="359" t="s">
        <v>6</v>
      </c>
      <c r="B10" s="359"/>
      <c r="C10" s="359"/>
      <c r="D10" s="359"/>
      <c r="E10" s="359"/>
      <c r="F10" s="359"/>
      <c r="G10" s="359"/>
      <c r="H10" s="359"/>
      <c r="I10" s="359"/>
      <c r="J10" s="359"/>
      <c r="K10" s="359"/>
      <c r="L10" s="359"/>
      <c r="M10" s="359"/>
      <c r="N10" s="359"/>
      <c r="O10" s="359"/>
      <c r="P10" s="107"/>
      <c r="Q10" s="107"/>
      <c r="R10" s="107"/>
      <c r="S10" s="107"/>
      <c r="T10" s="107"/>
      <c r="U10" s="107"/>
      <c r="V10" s="107"/>
      <c r="W10" s="107"/>
      <c r="X10" s="107"/>
      <c r="Y10" s="107"/>
      <c r="Z10" s="107"/>
    </row>
    <row r="11" spans="1:28" s="14" customFormat="1" ht="18.75" x14ac:dyDescent="0.2">
      <c r="A11" s="363"/>
      <c r="B11" s="363"/>
      <c r="C11" s="363"/>
      <c r="D11" s="363"/>
      <c r="E11" s="363"/>
      <c r="F11" s="363"/>
      <c r="G11" s="363"/>
      <c r="H11" s="363"/>
      <c r="I11" s="363"/>
      <c r="J11" s="363"/>
      <c r="K11" s="363"/>
      <c r="L11" s="363"/>
      <c r="M11" s="363"/>
      <c r="N11" s="363"/>
      <c r="O11" s="363"/>
      <c r="P11" s="107"/>
      <c r="Q11" s="107"/>
      <c r="R11" s="107"/>
      <c r="S11" s="107"/>
      <c r="T11" s="107"/>
      <c r="U11" s="107"/>
      <c r="V11" s="107"/>
      <c r="W11" s="107"/>
      <c r="X11" s="107"/>
      <c r="Y11" s="107"/>
      <c r="Z11" s="107"/>
    </row>
    <row r="12" spans="1:28" s="14" customFormat="1" ht="18.75" x14ac:dyDescent="0.2">
      <c r="A12" s="364" t="str">
        <f>'1. паспорт местоположение'!A12:C12</f>
        <v>O 24-09</v>
      </c>
      <c r="B12" s="364"/>
      <c r="C12" s="364"/>
      <c r="D12" s="364"/>
      <c r="E12" s="364"/>
      <c r="F12" s="364"/>
      <c r="G12" s="364"/>
      <c r="H12" s="364"/>
      <c r="I12" s="364"/>
      <c r="J12" s="364"/>
      <c r="K12" s="364"/>
      <c r="L12" s="364"/>
      <c r="M12" s="364"/>
      <c r="N12" s="364"/>
      <c r="O12" s="364"/>
      <c r="P12" s="107"/>
      <c r="Q12" s="107"/>
      <c r="R12" s="107"/>
      <c r="S12" s="107"/>
      <c r="T12" s="107"/>
      <c r="U12" s="107"/>
      <c r="V12" s="107"/>
      <c r="W12" s="107"/>
      <c r="X12" s="107"/>
      <c r="Y12" s="107"/>
      <c r="Z12" s="107"/>
    </row>
    <row r="13" spans="1:28" s="14" customFormat="1" ht="18.75" x14ac:dyDescent="0.2">
      <c r="A13" s="359" t="s">
        <v>5</v>
      </c>
      <c r="B13" s="359"/>
      <c r="C13" s="359"/>
      <c r="D13" s="359"/>
      <c r="E13" s="359"/>
      <c r="F13" s="359"/>
      <c r="G13" s="359"/>
      <c r="H13" s="359"/>
      <c r="I13" s="359"/>
      <c r="J13" s="359"/>
      <c r="K13" s="359"/>
      <c r="L13" s="359"/>
      <c r="M13" s="359"/>
      <c r="N13" s="359"/>
      <c r="O13" s="359"/>
      <c r="P13" s="107"/>
      <c r="Q13" s="107"/>
      <c r="R13" s="107"/>
      <c r="S13" s="107"/>
      <c r="T13" s="107"/>
      <c r="U13" s="107"/>
      <c r="V13" s="107"/>
      <c r="W13" s="107"/>
      <c r="X13" s="107"/>
      <c r="Y13" s="107"/>
      <c r="Z13" s="107"/>
    </row>
    <row r="14" spans="1:28" s="14" customFormat="1" ht="15.75" customHeight="1" x14ac:dyDescent="0.2">
      <c r="A14" s="360"/>
      <c r="B14" s="360"/>
      <c r="C14" s="360"/>
      <c r="D14" s="360"/>
      <c r="E14" s="360"/>
      <c r="F14" s="360"/>
      <c r="G14" s="360"/>
      <c r="H14" s="360"/>
      <c r="I14" s="360"/>
      <c r="J14" s="360"/>
      <c r="K14" s="360"/>
      <c r="L14" s="360"/>
      <c r="M14" s="360"/>
      <c r="N14" s="360"/>
      <c r="O14" s="360"/>
      <c r="P14" s="108"/>
      <c r="Q14" s="108"/>
      <c r="R14" s="108"/>
      <c r="S14" s="108"/>
      <c r="T14" s="108"/>
      <c r="U14" s="108"/>
      <c r="V14" s="108"/>
      <c r="W14" s="108"/>
      <c r="X14" s="108"/>
      <c r="Y14" s="108"/>
      <c r="Z14" s="108"/>
    </row>
    <row r="15" spans="1:28" s="106" customFormat="1" ht="15.75" x14ac:dyDescent="0.2">
      <c r="A15" s="358"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358"/>
      <c r="C15" s="358"/>
      <c r="D15" s="358"/>
      <c r="E15" s="358"/>
      <c r="F15" s="358"/>
      <c r="G15" s="358"/>
      <c r="H15" s="358"/>
      <c r="I15" s="358"/>
      <c r="J15" s="358"/>
      <c r="K15" s="358"/>
      <c r="L15" s="358"/>
      <c r="M15" s="358"/>
      <c r="N15" s="358"/>
      <c r="O15" s="358"/>
      <c r="P15" s="109"/>
      <c r="Q15" s="109"/>
      <c r="R15" s="109"/>
      <c r="S15" s="109"/>
      <c r="T15" s="109"/>
      <c r="U15" s="109"/>
      <c r="V15" s="109"/>
      <c r="W15" s="109"/>
      <c r="X15" s="109"/>
      <c r="Y15" s="109"/>
      <c r="Z15" s="109"/>
    </row>
    <row r="16" spans="1:28" s="106" customFormat="1" ht="15" customHeight="1" x14ac:dyDescent="0.2">
      <c r="A16" s="359" t="s">
        <v>4</v>
      </c>
      <c r="B16" s="359"/>
      <c r="C16" s="359"/>
      <c r="D16" s="359"/>
      <c r="E16" s="359"/>
      <c r="F16" s="359"/>
      <c r="G16" s="359"/>
      <c r="H16" s="359"/>
      <c r="I16" s="359"/>
      <c r="J16" s="359"/>
      <c r="K16" s="359"/>
      <c r="L16" s="359"/>
      <c r="M16" s="359"/>
      <c r="N16" s="359"/>
      <c r="O16" s="359"/>
      <c r="P16" s="110"/>
      <c r="Q16" s="110"/>
      <c r="R16" s="110"/>
      <c r="S16" s="110"/>
      <c r="T16" s="110"/>
      <c r="U16" s="110"/>
      <c r="V16" s="110"/>
      <c r="W16" s="110"/>
      <c r="X16" s="110"/>
      <c r="Y16" s="110"/>
      <c r="Z16" s="110"/>
    </row>
    <row r="17" spans="1:26" s="106" customFormat="1" ht="15" customHeight="1" x14ac:dyDescent="0.2">
      <c r="A17" s="360"/>
      <c r="B17" s="360"/>
      <c r="C17" s="360"/>
      <c r="D17" s="360"/>
      <c r="E17" s="360"/>
      <c r="F17" s="360"/>
      <c r="G17" s="360"/>
      <c r="H17" s="360"/>
      <c r="I17" s="360"/>
      <c r="J17" s="360"/>
      <c r="K17" s="360"/>
      <c r="L17" s="360"/>
      <c r="M17" s="360"/>
      <c r="N17" s="360"/>
      <c r="O17" s="360"/>
      <c r="P17" s="108"/>
      <c r="Q17" s="108"/>
      <c r="R17" s="108"/>
      <c r="S17" s="108"/>
      <c r="T17" s="108"/>
      <c r="U17" s="108"/>
      <c r="V17" s="108"/>
      <c r="W17" s="108"/>
    </row>
    <row r="18" spans="1:26" s="106" customFormat="1" ht="91.5" customHeight="1" x14ac:dyDescent="0.2">
      <c r="A18" s="392" t="s">
        <v>390</v>
      </c>
      <c r="B18" s="392"/>
      <c r="C18" s="392"/>
      <c r="D18" s="392"/>
      <c r="E18" s="392"/>
      <c r="F18" s="392"/>
      <c r="G18" s="392"/>
      <c r="H18" s="392"/>
      <c r="I18" s="392"/>
      <c r="J18" s="392"/>
      <c r="K18" s="392"/>
      <c r="L18" s="392"/>
      <c r="M18" s="392"/>
      <c r="N18" s="392"/>
      <c r="O18" s="392"/>
      <c r="P18" s="111"/>
      <c r="Q18" s="111"/>
      <c r="R18" s="111"/>
      <c r="S18" s="111"/>
      <c r="T18" s="111"/>
      <c r="U18" s="111"/>
      <c r="V18" s="111"/>
      <c r="W18" s="111"/>
      <c r="X18" s="111"/>
      <c r="Y18" s="111"/>
      <c r="Z18" s="111"/>
    </row>
    <row r="19" spans="1:26" s="106" customFormat="1" ht="78" customHeight="1" x14ac:dyDescent="0.2">
      <c r="A19" s="393" t="s">
        <v>3</v>
      </c>
      <c r="B19" s="393" t="s">
        <v>82</v>
      </c>
      <c r="C19" s="393" t="s">
        <v>81</v>
      </c>
      <c r="D19" s="393" t="s">
        <v>73</v>
      </c>
      <c r="E19" s="394" t="s">
        <v>80</v>
      </c>
      <c r="F19" s="395"/>
      <c r="G19" s="395"/>
      <c r="H19" s="395"/>
      <c r="I19" s="396"/>
      <c r="J19" s="393" t="s">
        <v>79</v>
      </c>
      <c r="K19" s="393"/>
      <c r="L19" s="393"/>
      <c r="M19" s="393"/>
      <c r="N19" s="393"/>
      <c r="O19" s="393"/>
      <c r="P19" s="108"/>
      <c r="Q19" s="108"/>
      <c r="R19" s="108"/>
      <c r="S19" s="108"/>
      <c r="T19" s="108"/>
      <c r="U19" s="108"/>
      <c r="V19" s="108"/>
      <c r="W19" s="108"/>
    </row>
    <row r="20" spans="1:26" s="106" customFormat="1" ht="51" customHeight="1" x14ac:dyDescent="0.2">
      <c r="A20" s="393"/>
      <c r="B20" s="393"/>
      <c r="C20" s="393"/>
      <c r="D20" s="393"/>
      <c r="E20" s="178" t="s">
        <v>78</v>
      </c>
      <c r="F20" s="178" t="s">
        <v>77</v>
      </c>
      <c r="G20" s="178" t="s">
        <v>76</v>
      </c>
      <c r="H20" s="178" t="s">
        <v>75</v>
      </c>
      <c r="I20" s="178" t="s">
        <v>74</v>
      </c>
      <c r="J20" s="178">
        <v>2018</v>
      </c>
      <c r="K20" s="178">
        <v>2019</v>
      </c>
      <c r="L20" s="178">
        <v>2020</v>
      </c>
      <c r="M20" s="178">
        <v>2021</v>
      </c>
      <c r="N20" s="178">
        <v>2022</v>
      </c>
      <c r="O20" s="178">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79" t="s">
        <v>620</v>
      </c>
      <c r="C22" s="17">
        <v>0</v>
      </c>
      <c r="D22" s="17">
        <v>0</v>
      </c>
      <c r="E22" s="17">
        <v>0</v>
      </c>
      <c r="F22" s="17">
        <v>0</v>
      </c>
      <c r="G22" s="17">
        <v>0</v>
      </c>
      <c r="H22" s="17">
        <v>0</v>
      </c>
      <c r="I22" s="17">
        <v>0</v>
      </c>
      <c r="J22" s="180">
        <v>0</v>
      </c>
      <c r="K22" s="180">
        <v>0</v>
      </c>
      <c r="L22" s="181">
        <v>0</v>
      </c>
      <c r="M22" s="181">
        <v>0</v>
      </c>
      <c r="N22" s="181">
        <v>0</v>
      </c>
      <c r="O22" s="181">
        <v>0</v>
      </c>
      <c r="P22" s="108"/>
      <c r="Q22" s="108"/>
      <c r="R22" s="108"/>
      <c r="S22" s="108"/>
      <c r="T22" s="108"/>
      <c r="U22" s="10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64" zoomScale="90" zoomScaleNormal="90" workbookViewId="0">
      <selection activeCell="A98" sqref="A98:XFD146"/>
    </sheetView>
  </sheetViews>
  <sheetFormatPr defaultColWidth="9.140625" defaultRowHeight="15.75" x14ac:dyDescent="0.2"/>
  <cols>
    <col min="1" max="1" width="61.7109375" style="209" customWidth="1"/>
    <col min="2" max="2" width="18.5703125" style="188" customWidth="1"/>
    <col min="3" max="11" width="16.85546875" style="188" customWidth="1"/>
    <col min="12" max="42" width="16.85546875" style="188" hidden="1" customWidth="1"/>
    <col min="43" max="45" width="16.85546875" style="189" hidden="1"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s="190" customFormat="1" ht="18.75" x14ac:dyDescent="0.2">
      <c r="A1" s="14"/>
      <c r="B1" s="187"/>
      <c r="C1" s="187"/>
      <c r="D1" s="187"/>
      <c r="E1" s="188"/>
      <c r="F1" s="188"/>
      <c r="G1" s="187"/>
      <c r="H1" s="21" t="s">
        <v>66</v>
      </c>
      <c r="I1" s="187"/>
      <c r="J1" s="187"/>
      <c r="K1" s="21"/>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O1" s="187"/>
      <c r="AP1" s="187"/>
      <c r="AQ1" s="189"/>
      <c r="AR1" s="189"/>
    </row>
    <row r="2" spans="1:44" s="190" customFormat="1" ht="18.75" x14ac:dyDescent="0.3">
      <c r="A2" s="14"/>
      <c r="B2" s="187"/>
      <c r="C2" s="187"/>
      <c r="D2" s="187"/>
      <c r="G2" s="187"/>
      <c r="H2" s="12" t="s">
        <v>8</v>
      </c>
      <c r="I2" s="187"/>
      <c r="J2" s="187"/>
      <c r="K2" s="12"/>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9"/>
      <c r="AR2" s="189"/>
    </row>
    <row r="3" spans="1:44" s="190" customFormat="1" ht="18.75" x14ac:dyDescent="0.3">
      <c r="A3" s="191"/>
      <c r="B3" s="187"/>
      <c r="C3" s="187"/>
      <c r="D3" s="187"/>
      <c r="G3" s="187"/>
      <c r="H3" s="12" t="s">
        <v>441</v>
      </c>
      <c r="I3" s="187"/>
      <c r="J3" s="187"/>
      <c r="K3" s="12"/>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9"/>
      <c r="AR3" s="189"/>
    </row>
    <row r="4" spans="1:44" s="190" customFormat="1" ht="18.75" x14ac:dyDescent="0.3">
      <c r="A4" s="191"/>
      <c r="B4" s="187"/>
      <c r="C4" s="187"/>
      <c r="D4" s="187"/>
      <c r="E4" s="187"/>
      <c r="F4" s="187"/>
      <c r="G4" s="187"/>
      <c r="H4" s="187"/>
      <c r="I4" s="187"/>
      <c r="J4" s="187"/>
      <c r="K4" s="12"/>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92"/>
      <c r="AR4" s="192"/>
    </row>
    <row r="5" spans="1:44" s="190" customFormat="1" x14ac:dyDescent="0.2">
      <c r="A5" s="402" t="str">
        <f>'1. паспорт местоположение'!A5:C5</f>
        <v>Год раскрытия информации: 2024 год</v>
      </c>
      <c r="B5" s="402"/>
      <c r="C5" s="402"/>
      <c r="D5" s="402"/>
      <c r="E5" s="402"/>
      <c r="F5" s="402"/>
      <c r="G5" s="402"/>
      <c r="H5" s="402"/>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s="190" customFormat="1" ht="18.75" x14ac:dyDescent="0.3">
      <c r="A6" s="191"/>
      <c r="B6" s="187"/>
      <c r="C6" s="187"/>
      <c r="D6" s="187"/>
      <c r="E6" s="187"/>
      <c r="F6" s="187"/>
      <c r="G6" s="187"/>
      <c r="H6" s="187"/>
      <c r="I6" s="187"/>
      <c r="J6" s="187"/>
      <c r="K6" s="12"/>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92"/>
      <c r="AR6" s="192"/>
    </row>
    <row r="7" spans="1:44" s="190" customFormat="1" ht="18.75" x14ac:dyDescent="0.2">
      <c r="A7" s="403" t="s">
        <v>7</v>
      </c>
      <c r="B7" s="403"/>
      <c r="C7" s="403"/>
      <c r="D7" s="403"/>
      <c r="E7" s="403"/>
      <c r="F7" s="403"/>
      <c r="G7" s="403"/>
      <c r="H7" s="403"/>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6"/>
      <c r="AR7" s="196"/>
    </row>
    <row r="8" spans="1:44" s="190" customFormat="1" ht="18.75" x14ac:dyDescent="0.2">
      <c r="A8" s="197"/>
      <c r="B8" s="197"/>
      <c r="C8" s="197"/>
      <c r="D8" s="197"/>
      <c r="E8" s="197"/>
      <c r="F8" s="197"/>
      <c r="G8" s="197"/>
      <c r="H8" s="197"/>
      <c r="I8" s="197"/>
      <c r="J8" s="197"/>
      <c r="K8" s="197"/>
      <c r="L8" s="195"/>
      <c r="M8" s="195"/>
      <c r="N8" s="195"/>
      <c r="O8" s="195"/>
      <c r="P8" s="195"/>
      <c r="Q8" s="195"/>
      <c r="R8" s="195"/>
      <c r="S8" s="195"/>
      <c r="T8" s="195"/>
      <c r="U8" s="195"/>
      <c r="V8" s="195"/>
      <c r="W8" s="195"/>
      <c r="X8" s="195"/>
      <c r="Y8" s="195"/>
      <c r="Z8" s="187"/>
      <c r="AA8" s="187"/>
      <c r="AB8" s="187"/>
      <c r="AC8" s="187"/>
      <c r="AD8" s="187"/>
      <c r="AE8" s="187"/>
      <c r="AF8" s="187"/>
      <c r="AG8" s="187"/>
      <c r="AH8" s="187"/>
      <c r="AI8" s="187"/>
      <c r="AJ8" s="187"/>
      <c r="AK8" s="187"/>
      <c r="AL8" s="187"/>
      <c r="AM8" s="187"/>
      <c r="AN8" s="187"/>
      <c r="AO8" s="187"/>
      <c r="AP8" s="187"/>
      <c r="AQ8" s="192"/>
      <c r="AR8" s="192"/>
    </row>
    <row r="9" spans="1:44" s="190" customFormat="1" ht="18.75" x14ac:dyDescent="0.2">
      <c r="A9" s="404" t="str">
        <f>'1. паспорт местоположение'!A9:C10</f>
        <v xml:space="preserve">Акционерное общество "Западная энергетическая компания" </v>
      </c>
      <c r="B9" s="404"/>
      <c r="C9" s="404"/>
      <c r="D9" s="404"/>
      <c r="E9" s="404"/>
      <c r="F9" s="404"/>
      <c r="G9" s="404"/>
      <c r="H9" s="404"/>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9"/>
      <c r="AR9" s="199"/>
    </row>
    <row r="10" spans="1:44" s="190" customFormat="1" x14ac:dyDescent="0.2">
      <c r="A10" s="405" t="s">
        <v>6</v>
      </c>
      <c r="B10" s="405"/>
      <c r="C10" s="405"/>
      <c r="D10" s="405"/>
      <c r="E10" s="405"/>
      <c r="F10" s="405"/>
      <c r="G10" s="405"/>
      <c r="H10" s="405"/>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1"/>
      <c r="AR10" s="201"/>
    </row>
    <row r="11" spans="1:44" s="190" customFormat="1" ht="18.75" x14ac:dyDescent="0.2">
      <c r="A11" s="197"/>
      <c r="B11" s="197"/>
      <c r="C11" s="197"/>
      <c r="D11" s="197"/>
      <c r="E11" s="197"/>
      <c r="F11" s="197"/>
      <c r="G11" s="197"/>
      <c r="H11" s="197"/>
      <c r="I11" s="197"/>
      <c r="J11" s="197"/>
      <c r="K11" s="197"/>
      <c r="L11" s="195"/>
      <c r="M11" s="195"/>
      <c r="N11" s="195"/>
      <c r="O11" s="195"/>
      <c r="P11" s="195"/>
      <c r="Q11" s="195"/>
      <c r="R11" s="195"/>
      <c r="S11" s="195"/>
      <c r="T11" s="195"/>
      <c r="U11" s="195"/>
      <c r="V11" s="195"/>
      <c r="W11" s="195"/>
      <c r="X11" s="195"/>
      <c r="Y11" s="195"/>
      <c r="Z11" s="187"/>
      <c r="AA11" s="187"/>
      <c r="AB11" s="187"/>
      <c r="AC11" s="187"/>
      <c r="AD11" s="187"/>
      <c r="AE11" s="187"/>
      <c r="AF11" s="187"/>
      <c r="AG11" s="187"/>
      <c r="AH11" s="187"/>
      <c r="AI11" s="187"/>
      <c r="AJ11" s="187"/>
      <c r="AK11" s="187"/>
      <c r="AL11" s="187"/>
      <c r="AM11" s="187"/>
      <c r="AN11" s="187"/>
      <c r="AO11" s="187"/>
      <c r="AP11" s="187"/>
      <c r="AQ11" s="192"/>
      <c r="AR11" s="192"/>
    </row>
    <row r="12" spans="1:44" s="190" customFormat="1" ht="18.75" x14ac:dyDescent="0.2">
      <c r="A12" s="404" t="str">
        <f>'1. паспорт местоположение'!A12:C12</f>
        <v>O 24-09</v>
      </c>
      <c r="B12" s="404"/>
      <c r="C12" s="404"/>
      <c r="D12" s="404"/>
      <c r="E12" s="404"/>
      <c r="F12" s="404"/>
      <c r="G12" s="404"/>
      <c r="H12" s="404"/>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9"/>
      <c r="AR12" s="199"/>
    </row>
    <row r="13" spans="1:44" s="190" customFormat="1" x14ac:dyDescent="0.2">
      <c r="A13" s="405" t="s">
        <v>5</v>
      </c>
      <c r="B13" s="405"/>
      <c r="C13" s="405"/>
      <c r="D13" s="405"/>
      <c r="E13" s="405"/>
      <c r="F13" s="405"/>
      <c r="G13" s="405"/>
      <c r="H13" s="405"/>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1"/>
      <c r="AR13" s="201"/>
    </row>
    <row r="14" spans="1:44" s="190" customFormat="1" ht="18.75"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187"/>
      <c r="AA14" s="187"/>
      <c r="AB14" s="187"/>
      <c r="AC14" s="187"/>
      <c r="AD14" s="187"/>
      <c r="AE14" s="187"/>
      <c r="AF14" s="187"/>
      <c r="AG14" s="187"/>
      <c r="AH14" s="187"/>
      <c r="AI14" s="187"/>
      <c r="AJ14" s="187"/>
      <c r="AK14" s="187"/>
      <c r="AL14" s="187"/>
      <c r="AM14" s="187"/>
      <c r="AN14" s="187"/>
      <c r="AO14" s="187"/>
      <c r="AP14" s="187"/>
      <c r="AQ14" s="192"/>
      <c r="AR14" s="192"/>
    </row>
    <row r="15" spans="1:44" s="190" customFormat="1" ht="18.75" x14ac:dyDescent="0.2">
      <c r="A15" s="406"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406"/>
      <c r="C15" s="406"/>
      <c r="D15" s="406"/>
      <c r="E15" s="406"/>
      <c r="F15" s="406"/>
      <c r="G15" s="406"/>
      <c r="H15" s="406"/>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9"/>
      <c r="AR15" s="199"/>
    </row>
    <row r="16" spans="1:44" s="190" customFormat="1" x14ac:dyDescent="0.2">
      <c r="A16" s="405" t="s">
        <v>4</v>
      </c>
      <c r="B16" s="405"/>
      <c r="C16" s="405"/>
      <c r="D16" s="405"/>
      <c r="E16" s="405"/>
      <c r="F16" s="405"/>
      <c r="G16" s="405"/>
      <c r="H16" s="405"/>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1"/>
      <c r="AR16" s="201"/>
    </row>
    <row r="17" spans="1:44" s="190" customFormat="1"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203"/>
      <c r="X17" s="203"/>
      <c r="Y17" s="203"/>
      <c r="Z17" s="203"/>
      <c r="AA17" s="203"/>
      <c r="AB17" s="203"/>
      <c r="AC17" s="203"/>
      <c r="AD17" s="203"/>
      <c r="AE17" s="203"/>
      <c r="AF17" s="203"/>
      <c r="AG17" s="203"/>
      <c r="AH17" s="203"/>
      <c r="AI17" s="203"/>
      <c r="AJ17" s="203"/>
      <c r="AK17" s="203"/>
      <c r="AL17" s="203"/>
      <c r="AM17" s="203"/>
      <c r="AN17" s="203"/>
      <c r="AO17" s="203"/>
      <c r="AP17" s="203"/>
      <c r="AQ17" s="204"/>
      <c r="AR17" s="204"/>
    </row>
    <row r="18" spans="1:44" s="190" customFormat="1" ht="18.75" x14ac:dyDescent="0.2">
      <c r="A18" s="404" t="s">
        <v>391</v>
      </c>
      <c r="B18" s="404"/>
      <c r="C18" s="404"/>
      <c r="D18" s="404"/>
      <c r="E18" s="404"/>
      <c r="F18" s="404"/>
      <c r="G18" s="404"/>
      <c r="H18" s="404"/>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6"/>
      <c r="AR18" s="206"/>
    </row>
    <row r="19" spans="1:44" s="190" customFormat="1" x14ac:dyDescent="0.2">
      <c r="A19" s="207"/>
      <c r="B19" s="188"/>
      <c r="C19" s="188"/>
      <c r="D19" s="188"/>
      <c r="E19" s="188"/>
      <c r="F19" s="188"/>
      <c r="G19" s="188"/>
      <c r="H19" s="188"/>
      <c r="I19" s="188"/>
      <c r="J19" s="188"/>
      <c r="K19" s="188"/>
      <c r="L19" s="188"/>
      <c r="M19" s="188"/>
      <c r="N19" s="188"/>
      <c r="O19" s="188"/>
      <c r="P19" s="188"/>
      <c r="Q19" s="20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9"/>
      <c r="AR19" s="189"/>
    </row>
    <row r="20" spans="1:44" s="190" customFormat="1" x14ac:dyDescent="0.2">
      <c r="A20" s="207"/>
      <c r="B20" s="188"/>
      <c r="C20" s="188"/>
      <c r="D20" s="188"/>
      <c r="E20" s="188"/>
      <c r="F20" s="188"/>
      <c r="G20" s="188"/>
      <c r="H20" s="188"/>
      <c r="I20" s="188"/>
      <c r="J20" s="188"/>
      <c r="K20" s="188"/>
      <c r="L20" s="188"/>
      <c r="M20" s="188"/>
      <c r="N20" s="188"/>
      <c r="O20" s="188"/>
      <c r="P20" s="188"/>
      <c r="Q20" s="20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9"/>
      <c r="AR20" s="189"/>
    </row>
    <row r="21" spans="1:44" s="190" customFormat="1" x14ac:dyDescent="0.2">
      <c r="A21" s="207"/>
      <c r="B21" s="188"/>
      <c r="C21" s="188"/>
      <c r="D21" s="188"/>
      <c r="E21" s="188"/>
      <c r="F21" s="188"/>
      <c r="G21" s="188"/>
      <c r="H21" s="188"/>
      <c r="I21" s="188"/>
      <c r="J21" s="188"/>
      <c r="K21" s="188"/>
      <c r="L21" s="188"/>
      <c r="M21" s="188"/>
      <c r="N21" s="188"/>
      <c r="O21" s="188"/>
      <c r="P21" s="188"/>
      <c r="Q21" s="20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9"/>
      <c r="AR21" s="189"/>
    </row>
    <row r="22" spans="1:44" s="190" customFormat="1" x14ac:dyDescent="0.2">
      <c r="A22" s="207"/>
      <c r="B22" s="188"/>
      <c r="C22" s="188"/>
      <c r="D22" s="188"/>
      <c r="E22" s="188"/>
      <c r="F22" s="188"/>
      <c r="G22" s="188"/>
      <c r="H22" s="188"/>
      <c r="I22" s="188"/>
      <c r="J22" s="188"/>
      <c r="K22" s="188"/>
      <c r="L22" s="188"/>
      <c r="M22" s="188"/>
      <c r="N22" s="188"/>
      <c r="O22" s="188"/>
      <c r="P22" s="188"/>
      <c r="Q22" s="20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9"/>
      <c r="AR22" s="189"/>
    </row>
    <row r="23" spans="1:44" s="190" customFormat="1" x14ac:dyDescent="0.2">
      <c r="A23" s="209"/>
      <c r="B23" s="188"/>
      <c r="C23" s="188"/>
      <c r="D23" s="210"/>
      <c r="E23" s="188"/>
      <c r="F23" s="188"/>
      <c r="G23" s="188"/>
      <c r="H23" s="188"/>
      <c r="I23" s="188"/>
      <c r="J23" s="188"/>
      <c r="K23" s="188"/>
      <c r="L23" s="188"/>
      <c r="M23" s="188"/>
      <c r="N23" s="188"/>
      <c r="O23" s="188"/>
      <c r="P23" s="188"/>
      <c r="Q23" s="20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9"/>
      <c r="AR23" s="189"/>
    </row>
    <row r="24" spans="1:44" s="190" customFormat="1" ht="16.5" thickBot="1" x14ac:dyDescent="0.25">
      <c r="A24" s="211" t="s">
        <v>288</v>
      </c>
      <c r="B24" s="212" t="s">
        <v>1</v>
      </c>
      <c r="C24" s="188"/>
      <c r="D24" s="213"/>
      <c r="E24" s="214"/>
      <c r="F24" s="214"/>
      <c r="G24" s="214"/>
      <c r="H24" s="214"/>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9"/>
      <c r="AR24" s="189"/>
    </row>
    <row r="25" spans="1:44" s="190" customFormat="1" x14ac:dyDescent="0.2">
      <c r="A25" s="215" t="s">
        <v>427</v>
      </c>
      <c r="B25" s="87">
        <f>'6.2. Паспорт фин осв ввод'!C30*1000000</f>
        <v>11311599.717080001</v>
      </c>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89"/>
      <c r="AR25" s="189"/>
    </row>
    <row r="26" spans="1:44" s="190" customFormat="1" x14ac:dyDescent="0.2">
      <c r="A26" s="217" t="s">
        <v>286</v>
      </c>
      <c r="B26" s="218">
        <v>0</v>
      </c>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8"/>
      <c r="AO26" s="188"/>
      <c r="AP26" s="188"/>
      <c r="AQ26" s="189"/>
      <c r="AR26" s="189"/>
    </row>
    <row r="27" spans="1:44" s="190" customFormat="1" x14ac:dyDescent="0.2">
      <c r="A27" s="217" t="s">
        <v>284</v>
      </c>
      <c r="B27" s="218">
        <f>$B$123</f>
        <v>30</v>
      </c>
      <c r="C27" s="188"/>
      <c r="D27" s="210" t="s">
        <v>287</v>
      </c>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c r="AQ27" s="189"/>
      <c r="AR27" s="189"/>
    </row>
    <row r="28" spans="1:44" s="190" customFormat="1" ht="16.5" thickBot="1" x14ac:dyDescent="0.25">
      <c r="A28" s="219" t="s">
        <v>282</v>
      </c>
      <c r="B28" s="220">
        <v>1</v>
      </c>
      <c r="C28" s="188"/>
      <c r="D28" s="397" t="s">
        <v>285</v>
      </c>
      <c r="E28" s="398"/>
      <c r="F28" s="399"/>
      <c r="G28" s="400" t="str">
        <f>IF(SUM(B89:L89)=0,"не окупается",SUM(B89:L89))</f>
        <v>не окупается</v>
      </c>
      <c r="H28" s="401"/>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8"/>
      <c r="AK28" s="188"/>
      <c r="AL28" s="188"/>
      <c r="AM28" s="188"/>
      <c r="AN28" s="188"/>
      <c r="AO28" s="188"/>
      <c r="AP28" s="188"/>
      <c r="AQ28" s="189"/>
      <c r="AR28" s="189"/>
    </row>
    <row r="29" spans="1:44" s="190" customFormat="1" x14ac:dyDescent="0.2">
      <c r="A29" s="215" t="s">
        <v>281</v>
      </c>
      <c r="B29" s="216">
        <f>$B$126*$B$127/1.2</f>
        <v>1.131159971708E-2</v>
      </c>
      <c r="C29" s="188"/>
      <c r="D29" s="397" t="s">
        <v>283</v>
      </c>
      <c r="E29" s="398"/>
      <c r="F29" s="399"/>
      <c r="G29" s="400" t="str">
        <f>IF(SUM(B90:L90)=0,"не окупается",SUM(B90:L90))</f>
        <v>не окупается</v>
      </c>
      <c r="H29" s="401"/>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8"/>
      <c r="AL29" s="188"/>
      <c r="AM29" s="188"/>
      <c r="AN29" s="188"/>
      <c r="AO29" s="188"/>
      <c r="AP29" s="188"/>
      <c r="AQ29" s="189"/>
      <c r="AR29" s="189"/>
    </row>
    <row r="30" spans="1:44" s="190" customFormat="1" ht="33.75" customHeight="1" x14ac:dyDescent="0.2">
      <c r="A30" s="217" t="s">
        <v>428</v>
      </c>
      <c r="B30" s="218">
        <v>3</v>
      </c>
      <c r="C30" s="188"/>
      <c r="D30" s="397" t="s">
        <v>545</v>
      </c>
      <c r="E30" s="398"/>
      <c r="F30" s="399"/>
      <c r="G30" s="409">
        <f>L87</f>
        <v>-14769888.825486053</v>
      </c>
      <c r="H30" s="410"/>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8"/>
      <c r="AL30" s="188"/>
      <c r="AM30" s="188"/>
      <c r="AN30" s="188"/>
      <c r="AO30" s="188"/>
      <c r="AP30" s="188"/>
      <c r="AQ30" s="189"/>
      <c r="AR30" s="189"/>
    </row>
    <row r="31" spans="1:44" s="190" customFormat="1" x14ac:dyDescent="0.2">
      <c r="A31" s="217" t="s">
        <v>280</v>
      </c>
      <c r="B31" s="218">
        <v>6</v>
      </c>
      <c r="C31" s="188"/>
      <c r="D31" s="411"/>
      <c r="E31" s="412"/>
      <c r="F31" s="413"/>
      <c r="G31" s="411"/>
      <c r="H31" s="413"/>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8"/>
      <c r="AL31" s="188"/>
      <c r="AM31" s="188"/>
      <c r="AN31" s="188"/>
      <c r="AO31" s="188"/>
      <c r="AP31" s="188"/>
      <c r="AQ31" s="189"/>
      <c r="AR31" s="189"/>
    </row>
    <row r="32" spans="1:44" s="190" customFormat="1" x14ac:dyDescent="0.2">
      <c r="A32" s="217" t="s">
        <v>259</v>
      </c>
      <c r="B32" s="21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188"/>
      <c r="AM32" s="188"/>
      <c r="AN32" s="188"/>
      <c r="AO32" s="188"/>
      <c r="AP32" s="188"/>
      <c r="AQ32" s="189"/>
      <c r="AR32" s="189"/>
    </row>
    <row r="33" spans="1:43" s="190" customFormat="1" x14ac:dyDescent="0.2">
      <c r="A33" s="217" t="s">
        <v>279</v>
      </c>
      <c r="B33" s="21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88"/>
      <c r="AL33" s="188"/>
      <c r="AM33" s="188"/>
      <c r="AN33" s="188"/>
      <c r="AO33" s="188"/>
      <c r="AP33" s="188"/>
    </row>
    <row r="34" spans="1:43" s="190" customFormat="1" x14ac:dyDescent="0.2">
      <c r="A34" s="217" t="s">
        <v>278</v>
      </c>
      <c r="B34" s="21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8"/>
      <c r="AP34" s="188"/>
    </row>
    <row r="35" spans="1:43" s="190" customFormat="1" x14ac:dyDescent="0.2">
      <c r="A35" s="221"/>
      <c r="B35" s="21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8"/>
      <c r="AL35" s="188"/>
      <c r="AM35" s="188"/>
      <c r="AN35" s="188"/>
      <c r="AO35" s="188"/>
      <c r="AP35" s="188"/>
    </row>
    <row r="36" spans="1:43" s="190" customFormat="1" ht="16.5" thickBot="1" x14ac:dyDescent="0.25">
      <c r="A36" s="219" t="s">
        <v>253</v>
      </c>
      <c r="B36" s="222">
        <v>0.2</v>
      </c>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row>
    <row r="37" spans="1:43" s="190" customFormat="1" x14ac:dyDescent="0.2">
      <c r="A37" s="215" t="s">
        <v>429</v>
      </c>
      <c r="B37" s="216">
        <v>0</v>
      </c>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8"/>
      <c r="AL37" s="188"/>
      <c r="AM37" s="188"/>
      <c r="AN37" s="188"/>
      <c r="AO37" s="188"/>
      <c r="AP37" s="188"/>
    </row>
    <row r="38" spans="1:43" s="190" customFormat="1" x14ac:dyDescent="0.2">
      <c r="A38" s="217" t="s">
        <v>277</v>
      </c>
      <c r="B38" s="21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8"/>
      <c r="AL38" s="188"/>
      <c r="AM38" s="188"/>
      <c r="AN38" s="188"/>
      <c r="AO38" s="188"/>
      <c r="AP38" s="188"/>
    </row>
    <row r="39" spans="1:43" s="190" customFormat="1" ht="16.5" thickBot="1" x14ac:dyDescent="0.25">
      <c r="A39" s="223" t="s">
        <v>276</v>
      </c>
      <c r="B39" s="224"/>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8"/>
      <c r="AL39" s="188"/>
      <c r="AM39" s="188"/>
      <c r="AN39" s="188"/>
      <c r="AO39" s="188"/>
      <c r="AP39" s="188"/>
    </row>
    <row r="40" spans="1:43" s="190" customFormat="1" x14ac:dyDescent="0.2">
      <c r="A40" s="225" t="s">
        <v>430</v>
      </c>
      <c r="B40" s="226">
        <v>1</v>
      </c>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row>
    <row r="41" spans="1:43" s="190" customFormat="1" x14ac:dyDescent="0.2">
      <c r="A41" s="227" t="s">
        <v>275</v>
      </c>
      <c r="B41" s="22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P41" s="188"/>
    </row>
    <row r="42" spans="1:43" s="190" customFormat="1" x14ac:dyDescent="0.2">
      <c r="A42" s="227" t="s">
        <v>274</v>
      </c>
      <c r="B42" s="229"/>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P42" s="188"/>
    </row>
    <row r="43" spans="1:43" s="190" customFormat="1" x14ac:dyDescent="0.2">
      <c r="A43" s="227" t="s">
        <v>273</v>
      </c>
      <c r="B43" s="229">
        <v>0</v>
      </c>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AP43" s="188"/>
    </row>
    <row r="44" spans="1:43" s="190" customFormat="1" x14ac:dyDescent="0.2">
      <c r="A44" s="227" t="s">
        <v>272</v>
      </c>
      <c r="B44" s="229">
        <f>B129</f>
        <v>0.2</v>
      </c>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8"/>
      <c r="AL44" s="188"/>
      <c r="AM44" s="188"/>
      <c r="AN44" s="188"/>
      <c r="AO44" s="188"/>
      <c r="AP44" s="188"/>
    </row>
    <row r="45" spans="1:43" s="190" customFormat="1" x14ac:dyDescent="0.2">
      <c r="A45" s="227" t="s">
        <v>271</v>
      </c>
      <c r="B45" s="229">
        <f>1-B43</f>
        <v>1</v>
      </c>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8"/>
      <c r="AL45" s="188"/>
      <c r="AM45" s="188"/>
      <c r="AN45" s="188"/>
      <c r="AO45" s="188"/>
      <c r="AP45" s="188"/>
    </row>
    <row r="46" spans="1:43" s="190" customFormat="1" ht="16.5" thickBot="1" x14ac:dyDescent="0.25">
      <c r="A46" s="230" t="s">
        <v>546</v>
      </c>
      <c r="B46" s="231">
        <f>B45*B44+B43*B42*(1-B36)</f>
        <v>0.2</v>
      </c>
      <c r="C46" s="232"/>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8"/>
      <c r="AL46" s="188"/>
      <c r="AM46" s="188"/>
      <c r="AN46" s="188"/>
      <c r="AO46" s="188"/>
      <c r="AP46" s="188"/>
    </row>
    <row r="47" spans="1:43" s="190" customFormat="1" x14ac:dyDescent="0.2">
      <c r="A47" s="233" t="s">
        <v>270</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3" s="190" customFormat="1" x14ac:dyDescent="0.2">
      <c r="A48" s="235" t="s">
        <v>269</v>
      </c>
      <c r="B48" s="236">
        <f>L136</f>
        <v>4.57995653007E-2</v>
      </c>
      <c r="C48" s="236">
        <f t="shared" ref="C48:AQ48" si="1">M136</f>
        <v>4.57995653007E-2</v>
      </c>
      <c r="D48" s="236">
        <f t="shared" si="1"/>
        <v>4.57995653007E-2</v>
      </c>
      <c r="E48" s="236">
        <f t="shared" si="1"/>
        <v>4.57995653007E-2</v>
      </c>
      <c r="F48" s="236">
        <f t="shared" si="1"/>
        <v>4.57995653007E-2</v>
      </c>
      <c r="G48" s="236">
        <f t="shared" si="1"/>
        <v>4.57995653007E-2</v>
      </c>
      <c r="H48" s="236">
        <f t="shared" si="1"/>
        <v>4.57995653007E-2</v>
      </c>
      <c r="I48" s="236">
        <f t="shared" si="1"/>
        <v>4.57995653007E-2</v>
      </c>
      <c r="J48" s="236">
        <f t="shared" si="1"/>
        <v>4.57995653007E-2</v>
      </c>
      <c r="K48" s="236">
        <f t="shared" si="1"/>
        <v>4.57995653007E-2</v>
      </c>
      <c r="L48" s="236">
        <f t="shared" si="1"/>
        <v>4.57995653007E-2</v>
      </c>
      <c r="M48" s="236">
        <f t="shared" si="1"/>
        <v>4.57995653007E-2</v>
      </c>
      <c r="N48" s="236">
        <f t="shared" si="1"/>
        <v>4.57995653007E-2</v>
      </c>
      <c r="O48" s="236">
        <f t="shared" si="1"/>
        <v>4.57995653007E-2</v>
      </c>
      <c r="P48" s="236">
        <f t="shared" si="1"/>
        <v>4.57995653007E-2</v>
      </c>
      <c r="Q48" s="236">
        <f t="shared" si="1"/>
        <v>4.57995653007E-2</v>
      </c>
      <c r="R48" s="236">
        <f t="shared" si="1"/>
        <v>4.57995653007E-2</v>
      </c>
      <c r="S48" s="236">
        <f t="shared" si="1"/>
        <v>4.57995653007E-2</v>
      </c>
      <c r="T48" s="236">
        <f t="shared" si="1"/>
        <v>4.57995653007E-2</v>
      </c>
      <c r="U48" s="236">
        <f t="shared" si="1"/>
        <v>4.57995653007E-2</v>
      </c>
      <c r="V48" s="236">
        <f t="shared" si="1"/>
        <v>4.57995653007E-2</v>
      </c>
      <c r="W48" s="236">
        <f t="shared" si="1"/>
        <v>4.57995653007E-2</v>
      </c>
      <c r="X48" s="236">
        <f t="shared" si="1"/>
        <v>4.57995653007E-2</v>
      </c>
      <c r="Y48" s="236">
        <f t="shared" si="1"/>
        <v>4.57995653007E-2</v>
      </c>
      <c r="Z48" s="236">
        <f t="shared" si="1"/>
        <v>4.57995653007E-2</v>
      </c>
      <c r="AA48" s="236">
        <f t="shared" si="1"/>
        <v>4.57995653007E-2</v>
      </c>
      <c r="AB48" s="236">
        <f t="shared" si="1"/>
        <v>4.57995653007E-2</v>
      </c>
      <c r="AC48" s="236">
        <f t="shared" si="1"/>
        <v>4.57995653007E-2</v>
      </c>
      <c r="AD48" s="236">
        <f t="shared" si="1"/>
        <v>4.57995653007E-2</v>
      </c>
      <c r="AE48" s="236">
        <f t="shared" si="1"/>
        <v>4.57995653007E-2</v>
      </c>
      <c r="AF48" s="236">
        <f t="shared" si="1"/>
        <v>4.57995653007E-2</v>
      </c>
      <c r="AG48" s="236">
        <f t="shared" si="1"/>
        <v>4.57995653007E-2</v>
      </c>
      <c r="AH48" s="236">
        <f t="shared" si="1"/>
        <v>4.57995653007E-2</v>
      </c>
      <c r="AI48" s="236">
        <f t="shared" si="1"/>
        <v>4.57995653007E-2</v>
      </c>
      <c r="AJ48" s="236">
        <f t="shared" si="1"/>
        <v>4.57995653007E-2</v>
      </c>
      <c r="AK48" s="236">
        <f t="shared" si="1"/>
        <v>4.57995653007E-2</v>
      </c>
      <c r="AL48" s="236">
        <f t="shared" si="1"/>
        <v>4.57995653007E-2</v>
      </c>
      <c r="AM48" s="236">
        <f t="shared" si="1"/>
        <v>4.57995653007E-2</v>
      </c>
      <c r="AN48" s="236">
        <f t="shared" si="1"/>
        <v>4.57995653007E-2</v>
      </c>
      <c r="AO48" s="236">
        <f t="shared" si="1"/>
        <v>4.57995653007E-2</v>
      </c>
      <c r="AP48" s="236">
        <f t="shared" si="1"/>
        <v>0</v>
      </c>
      <c r="AQ48" s="236">
        <f t="shared" si="1"/>
        <v>0</v>
      </c>
    </row>
    <row r="49" spans="1:45" x14ac:dyDescent="0.2">
      <c r="A49" s="235" t="s">
        <v>268</v>
      </c>
      <c r="B49" s="236">
        <f>L137</f>
        <v>4.5799565300699951E-2</v>
      </c>
      <c r="C49" s="236">
        <f t="shared" ref="C49:AQ49" si="2">M137</f>
        <v>9.3696730783132898E-2</v>
      </c>
      <c r="D49" s="236">
        <f t="shared" si="2"/>
        <v>0.14378756562379702</v>
      </c>
      <c r="E49" s="236">
        <f t="shared" si="2"/>
        <v>0.19617253892571274</v>
      </c>
      <c r="F49" s="236">
        <f t="shared" si="2"/>
        <v>0.25095672123314494</v>
      </c>
      <c r="G49" s="236">
        <f t="shared" si="2"/>
        <v>0.30824999527561192</v>
      </c>
      <c r="H49" s="236">
        <f t="shared" si="2"/>
        <v>0.36816727636387769</v>
      </c>
      <c r="I49" s="236">
        <f t="shared" si="2"/>
        <v>0.43082874287998596</v>
      </c>
      <c r="J49" s="236">
        <f t="shared" si="2"/>
        <v>0.4963600773236363</v>
      </c>
      <c r="K49" s="236">
        <f t="shared" si="2"/>
        <v>0.56489271839838051</v>
      </c>
      <c r="L49" s="236">
        <f t="shared" si="2"/>
        <v>0.63656412464325696</v>
      </c>
      <c r="M49" s="236">
        <f t="shared" si="2"/>
        <v>0.71151805013863867</v>
      </c>
      <c r="N49" s="236">
        <f t="shared" si="2"/>
        <v>0.78990483283928992</v>
      </c>
      <c r="O49" s="236">
        <f t="shared" si="2"/>
        <v>0.87188169611295141</v>
      </c>
      <c r="P49" s="236">
        <f t="shared" si="2"/>
        <v>0.9576130640892615</v>
      </c>
      <c r="Q49" s="236">
        <f t="shared" si="2"/>
        <v>1.0472708914515207</v>
      </c>
      <c r="R49" s="236">
        <f t="shared" si="2"/>
        <v>1.1410350083327767</v>
      </c>
      <c r="S49" s="236">
        <f t="shared" si="2"/>
        <v>1.2390934810079983</v>
      </c>
      <c r="T49" s="236">
        <f t="shared" si="2"/>
        <v>1.3416429891057957</v>
      </c>
      <c r="U49" s="236">
        <f t="shared" si="2"/>
        <v>1.4488892200962726</v>
      </c>
      <c r="V49" s="236">
        <f t="shared" si="2"/>
        <v>1.561047281846252</v>
      </c>
      <c r="W49" s="236">
        <f t="shared" si="2"/>
        <v>1.6783421340693496</v>
      </c>
      <c r="X49" s="236">
        <f t="shared" si="2"/>
        <v>1.8010090395362748</v>
      </c>
      <c r="Y49" s="236">
        <f t="shared" si="2"/>
        <v>1.9292940359503672</v>
      </c>
      <c r="Z49" s="236">
        <f t="shared" si="2"/>
        <v>2.0634544294348269</v>
      </c>
      <c r="AA49" s="236">
        <f t="shared" si="2"/>
        <v>2.2037593106214457</v>
      </c>
      <c r="AB49" s="236">
        <f t="shared" si="2"/>
        <v>2.3504900943759779</v>
      </c>
      <c r="AC49" s="236">
        <f t="shared" si="2"/>
        <v>2.5039410842426988</v>
      </c>
      <c r="AD49" s="236">
        <f t="shared" si="2"/>
        <v>2.6644200627402777</v>
      </c>
      <c r="AE49" s="236">
        <f t="shared" si="2"/>
        <v>2.8322489086929461</v>
      </c>
      <c r="AF49" s="236">
        <f t="shared" si="2"/>
        <v>3.0077642428351652</v>
      </c>
      <c r="AG49" s="236">
        <f t="shared" si="2"/>
        <v>3.1913181029847042</v>
      </c>
      <c r="AH49" s="236">
        <f t="shared" si="2"/>
        <v>3.383278650138358</v>
      </c>
      <c r="AI49" s="236">
        <f t="shared" si="2"/>
        <v>3.5840309069065341</v>
      </c>
      <c r="AJ49" s="236">
        <f t="shared" si="2"/>
        <v>3.7939775297678269</v>
      </c>
      <c r="AK49" s="236">
        <f t="shared" si="2"/>
        <v>4.0135396166925164</v>
      </c>
      <c r="AL49" s="236">
        <f t="shared" si="2"/>
        <v>4.2431575517548712</v>
      </c>
      <c r="AM49" s="236">
        <f t="shared" si="2"/>
        <v>4.4832918884283268</v>
      </c>
      <c r="AN49" s="236">
        <f t="shared" si="2"/>
        <v>4.7344242733351987</v>
      </c>
      <c r="AO49" s="236">
        <f t="shared" si="2"/>
        <v>4.9970584123037334</v>
      </c>
      <c r="AP49" s="236">
        <f t="shared" si="2"/>
        <v>0</v>
      </c>
      <c r="AQ49" s="236">
        <f t="shared" si="2"/>
        <v>0</v>
      </c>
      <c r="AR49" s="190"/>
      <c r="AS49" s="190"/>
    </row>
    <row r="50" spans="1:45" ht="16.5" thickBot="1" x14ac:dyDescent="0.25">
      <c r="A50" s="237" t="s">
        <v>431</v>
      </c>
      <c r="B50" s="238">
        <f>IF($B$124="да",($B$126*0+'2. паспорт  ТП'!S22*1000000),0)</f>
        <v>0</v>
      </c>
      <c r="C50" s="238">
        <f>C108*(1+C49)</f>
        <v>0</v>
      </c>
      <c r="D50" s="238">
        <f>H108*(1+H49)</f>
        <v>0</v>
      </c>
      <c r="E50" s="238">
        <f t="shared" ref="E50:M50" si="3">I108*(1+E49)</f>
        <v>0</v>
      </c>
      <c r="F50" s="238">
        <f t="shared" si="3"/>
        <v>0</v>
      </c>
      <c r="G50" s="238">
        <f t="shared" si="3"/>
        <v>0</v>
      </c>
      <c r="H50" s="238">
        <f t="shared" si="3"/>
        <v>0</v>
      </c>
      <c r="I50" s="238">
        <f t="shared" si="3"/>
        <v>0</v>
      </c>
      <c r="J50" s="238">
        <f t="shared" si="3"/>
        <v>0</v>
      </c>
      <c r="K50" s="238">
        <f t="shared" si="3"/>
        <v>0</v>
      </c>
      <c r="L50" s="238">
        <f t="shared" si="3"/>
        <v>0</v>
      </c>
      <c r="M50" s="238">
        <f t="shared" si="3"/>
        <v>0</v>
      </c>
      <c r="N50" s="238">
        <f t="shared" ref="N50:AP50" si="4">N108*(1+N49)</f>
        <v>0</v>
      </c>
      <c r="O50" s="238">
        <f t="shared" si="4"/>
        <v>0</v>
      </c>
      <c r="P50" s="238">
        <f t="shared" si="4"/>
        <v>0</v>
      </c>
      <c r="Q50" s="238">
        <f t="shared" si="4"/>
        <v>0</v>
      </c>
      <c r="R50" s="238">
        <f t="shared" si="4"/>
        <v>0</v>
      </c>
      <c r="S50" s="238">
        <f t="shared" si="4"/>
        <v>0</v>
      </c>
      <c r="T50" s="238">
        <f t="shared" si="4"/>
        <v>0</v>
      </c>
      <c r="U50" s="238">
        <f t="shared" si="4"/>
        <v>0</v>
      </c>
      <c r="V50" s="238">
        <f t="shared" si="4"/>
        <v>0</v>
      </c>
      <c r="W50" s="238">
        <f t="shared" si="4"/>
        <v>0</v>
      </c>
      <c r="X50" s="238">
        <f t="shared" si="4"/>
        <v>0</v>
      </c>
      <c r="Y50" s="238">
        <f t="shared" si="4"/>
        <v>0</v>
      </c>
      <c r="Z50" s="238">
        <f t="shared" si="4"/>
        <v>0</v>
      </c>
      <c r="AA50" s="238">
        <f t="shared" si="4"/>
        <v>0</v>
      </c>
      <c r="AB50" s="238">
        <f t="shared" si="4"/>
        <v>0</v>
      </c>
      <c r="AC50" s="238">
        <f t="shared" si="4"/>
        <v>0</v>
      </c>
      <c r="AD50" s="238">
        <f t="shared" si="4"/>
        <v>0</v>
      </c>
      <c r="AE50" s="238">
        <f t="shared" si="4"/>
        <v>0</v>
      </c>
      <c r="AF50" s="238">
        <f t="shared" si="4"/>
        <v>0</v>
      </c>
      <c r="AG50" s="238">
        <f t="shared" si="4"/>
        <v>0</v>
      </c>
      <c r="AH50" s="238">
        <f t="shared" si="4"/>
        <v>0</v>
      </c>
      <c r="AI50" s="238">
        <f t="shared" si="4"/>
        <v>0</v>
      </c>
      <c r="AJ50" s="238">
        <f t="shared" si="4"/>
        <v>0</v>
      </c>
      <c r="AK50" s="238">
        <f t="shared" si="4"/>
        <v>0</v>
      </c>
      <c r="AL50" s="238">
        <f t="shared" si="4"/>
        <v>0</v>
      </c>
      <c r="AM50" s="238">
        <f t="shared" si="4"/>
        <v>0</v>
      </c>
      <c r="AN50" s="238">
        <f t="shared" si="4"/>
        <v>0</v>
      </c>
      <c r="AO50" s="238">
        <f t="shared" si="4"/>
        <v>0</v>
      </c>
      <c r="AP50" s="238">
        <f t="shared" si="4"/>
        <v>0</v>
      </c>
      <c r="AQ50" s="190"/>
      <c r="AR50" s="190"/>
      <c r="AS50" s="190"/>
    </row>
    <row r="51" spans="1:45" ht="16.5" thickBot="1" x14ac:dyDescent="0.25">
      <c r="B51" s="261">
        <v>2026</v>
      </c>
      <c r="C51" s="261">
        <f>B51+1</f>
        <v>2027</v>
      </c>
      <c r="D51" s="261">
        <f t="shared" ref="D51:M51" si="5">C51+1</f>
        <v>2028</v>
      </c>
      <c r="E51" s="261">
        <f t="shared" si="5"/>
        <v>2029</v>
      </c>
      <c r="F51" s="261">
        <f t="shared" si="5"/>
        <v>2030</v>
      </c>
      <c r="G51" s="261">
        <f t="shared" si="5"/>
        <v>2031</v>
      </c>
      <c r="H51" s="261">
        <f t="shared" si="5"/>
        <v>2032</v>
      </c>
      <c r="I51" s="261">
        <f t="shared" si="5"/>
        <v>2033</v>
      </c>
      <c r="J51" s="261">
        <f t="shared" si="5"/>
        <v>2034</v>
      </c>
      <c r="K51" s="261">
        <f t="shared" si="5"/>
        <v>2035</v>
      </c>
      <c r="L51" s="261">
        <f t="shared" si="5"/>
        <v>2036</v>
      </c>
      <c r="M51" s="261">
        <f t="shared" si="5"/>
        <v>2037</v>
      </c>
      <c r="N51" s="188">
        <v>2033</v>
      </c>
      <c r="O51" s="188">
        <v>2034</v>
      </c>
      <c r="P51" s="188">
        <v>2035</v>
      </c>
      <c r="Q51" s="188">
        <v>2036</v>
      </c>
      <c r="R51" s="188">
        <v>2037</v>
      </c>
      <c r="S51" s="188">
        <v>2038</v>
      </c>
      <c r="T51" s="188">
        <v>2039</v>
      </c>
      <c r="U51" s="188">
        <v>2040</v>
      </c>
      <c r="V51" s="188">
        <v>2041</v>
      </c>
      <c r="W51" s="188">
        <v>2042</v>
      </c>
      <c r="X51" s="188">
        <v>2043</v>
      </c>
      <c r="Y51" s="188">
        <v>2044</v>
      </c>
      <c r="Z51" s="188">
        <v>2045</v>
      </c>
      <c r="AA51" s="188">
        <v>2046</v>
      </c>
      <c r="AB51" s="188">
        <v>2047</v>
      </c>
      <c r="AC51" s="188">
        <v>2048</v>
      </c>
      <c r="AD51" s="188">
        <v>2049</v>
      </c>
      <c r="AE51" s="188">
        <v>2050</v>
      </c>
      <c r="AF51" s="188">
        <v>2051</v>
      </c>
      <c r="AG51" s="188">
        <v>2052</v>
      </c>
      <c r="AH51" s="188">
        <v>2053</v>
      </c>
      <c r="AI51" s="188">
        <v>2054</v>
      </c>
      <c r="AJ51" s="188">
        <v>2055</v>
      </c>
      <c r="AK51" s="188">
        <v>2056</v>
      </c>
      <c r="AL51" s="188">
        <v>2057</v>
      </c>
      <c r="AM51" s="188">
        <v>2058</v>
      </c>
      <c r="AN51" s="188">
        <v>2059</v>
      </c>
      <c r="AO51" s="188">
        <v>2060</v>
      </c>
      <c r="AP51" s="188">
        <v>2061</v>
      </c>
    </row>
    <row r="52" spans="1:45" x14ac:dyDescent="0.2">
      <c r="A52" s="239" t="s">
        <v>267</v>
      </c>
      <c r="B52" s="240">
        <f>B58</f>
        <v>1</v>
      </c>
      <c r="C52" s="240">
        <f t="shared" ref="C52:AO52" si="6">C58</f>
        <v>2</v>
      </c>
      <c r="D52" s="240">
        <f t="shared" si="6"/>
        <v>3</v>
      </c>
      <c r="E52" s="240">
        <f t="shared" si="6"/>
        <v>4</v>
      </c>
      <c r="F52" s="240">
        <f t="shared" si="6"/>
        <v>5</v>
      </c>
      <c r="G52" s="240">
        <f t="shared" si="6"/>
        <v>6</v>
      </c>
      <c r="H52" s="240">
        <f t="shared" si="6"/>
        <v>7</v>
      </c>
      <c r="I52" s="240">
        <f t="shared" si="6"/>
        <v>8</v>
      </c>
      <c r="J52" s="240">
        <f t="shared" si="6"/>
        <v>9</v>
      </c>
      <c r="K52" s="240">
        <f t="shared" si="6"/>
        <v>10</v>
      </c>
      <c r="L52" s="240">
        <f t="shared" si="6"/>
        <v>11</v>
      </c>
      <c r="M52" s="240">
        <f t="shared" si="6"/>
        <v>12</v>
      </c>
      <c r="N52" s="240">
        <f t="shared" si="6"/>
        <v>13</v>
      </c>
      <c r="O52" s="240">
        <f t="shared" si="6"/>
        <v>14</v>
      </c>
      <c r="P52" s="240">
        <f t="shared" si="6"/>
        <v>15</v>
      </c>
      <c r="Q52" s="240">
        <f t="shared" si="6"/>
        <v>16</v>
      </c>
      <c r="R52" s="240">
        <f t="shared" si="6"/>
        <v>17</v>
      </c>
      <c r="S52" s="240">
        <f t="shared" si="6"/>
        <v>18</v>
      </c>
      <c r="T52" s="240">
        <f t="shared" si="6"/>
        <v>19</v>
      </c>
      <c r="U52" s="240">
        <f t="shared" si="6"/>
        <v>20</v>
      </c>
      <c r="V52" s="240">
        <f t="shared" si="6"/>
        <v>21</v>
      </c>
      <c r="W52" s="240">
        <f t="shared" si="6"/>
        <v>22</v>
      </c>
      <c r="X52" s="240">
        <f t="shared" si="6"/>
        <v>23</v>
      </c>
      <c r="Y52" s="240">
        <f t="shared" si="6"/>
        <v>24</v>
      </c>
      <c r="Z52" s="240">
        <f t="shared" si="6"/>
        <v>25</v>
      </c>
      <c r="AA52" s="240">
        <f t="shared" si="6"/>
        <v>26</v>
      </c>
      <c r="AB52" s="240">
        <f t="shared" si="6"/>
        <v>27</v>
      </c>
      <c r="AC52" s="240">
        <f t="shared" si="6"/>
        <v>28</v>
      </c>
      <c r="AD52" s="240">
        <f t="shared" si="6"/>
        <v>29</v>
      </c>
      <c r="AE52" s="240">
        <f t="shared" si="6"/>
        <v>30</v>
      </c>
      <c r="AF52" s="240">
        <f t="shared" si="6"/>
        <v>31</v>
      </c>
      <c r="AG52" s="240">
        <f t="shared" si="6"/>
        <v>32</v>
      </c>
      <c r="AH52" s="240">
        <f t="shared" si="6"/>
        <v>33</v>
      </c>
      <c r="AI52" s="240">
        <f t="shared" si="6"/>
        <v>34</v>
      </c>
      <c r="AJ52" s="240">
        <f t="shared" si="6"/>
        <v>35</v>
      </c>
      <c r="AK52" s="240">
        <f t="shared" si="6"/>
        <v>36</v>
      </c>
      <c r="AL52" s="240">
        <f t="shared" si="6"/>
        <v>37</v>
      </c>
      <c r="AM52" s="240">
        <f t="shared" si="6"/>
        <v>38</v>
      </c>
      <c r="AN52" s="240">
        <f t="shared" si="6"/>
        <v>39</v>
      </c>
      <c r="AO52" s="240">
        <f t="shared" si="6"/>
        <v>40</v>
      </c>
      <c r="AP52" s="240">
        <f>AP58</f>
        <v>41</v>
      </c>
    </row>
    <row r="53" spans="1:45" x14ac:dyDescent="0.2">
      <c r="A53" s="241" t="s">
        <v>266</v>
      </c>
      <c r="B53" s="242">
        <v>0</v>
      </c>
      <c r="C53" s="242">
        <f t="shared" ref="C53:AP53" si="7">B53+B54-B55</f>
        <v>0</v>
      </c>
      <c r="D53" s="242">
        <f t="shared" si="7"/>
        <v>0</v>
      </c>
      <c r="E53" s="242">
        <f t="shared" si="7"/>
        <v>0</v>
      </c>
      <c r="F53" s="242">
        <f t="shared" si="7"/>
        <v>0</v>
      </c>
      <c r="G53" s="242">
        <f t="shared" si="7"/>
        <v>0</v>
      </c>
      <c r="H53" s="242">
        <f t="shared" si="7"/>
        <v>0</v>
      </c>
      <c r="I53" s="242">
        <f t="shared" si="7"/>
        <v>0</v>
      </c>
      <c r="J53" s="242">
        <f t="shared" si="7"/>
        <v>0</v>
      </c>
      <c r="K53" s="242">
        <f t="shared" si="7"/>
        <v>0</v>
      </c>
      <c r="L53" s="242">
        <f t="shared" si="7"/>
        <v>0</v>
      </c>
      <c r="M53" s="242">
        <f t="shared" si="7"/>
        <v>0</v>
      </c>
      <c r="N53" s="242">
        <f t="shared" si="7"/>
        <v>0</v>
      </c>
      <c r="O53" s="242">
        <f t="shared" si="7"/>
        <v>0</v>
      </c>
      <c r="P53" s="242">
        <f t="shared" si="7"/>
        <v>0</v>
      </c>
      <c r="Q53" s="242">
        <f t="shared" si="7"/>
        <v>0</v>
      </c>
      <c r="R53" s="242">
        <f t="shared" si="7"/>
        <v>0</v>
      </c>
      <c r="S53" s="242">
        <f t="shared" si="7"/>
        <v>0</v>
      </c>
      <c r="T53" s="242">
        <f t="shared" si="7"/>
        <v>0</v>
      </c>
      <c r="U53" s="242">
        <f t="shared" si="7"/>
        <v>0</v>
      </c>
      <c r="V53" s="242">
        <f t="shared" si="7"/>
        <v>0</v>
      </c>
      <c r="W53" s="242">
        <f t="shared" si="7"/>
        <v>0</v>
      </c>
      <c r="X53" s="242">
        <f t="shared" si="7"/>
        <v>0</v>
      </c>
      <c r="Y53" s="242">
        <f t="shared" si="7"/>
        <v>0</v>
      </c>
      <c r="Z53" s="242">
        <f t="shared" si="7"/>
        <v>0</v>
      </c>
      <c r="AA53" s="242">
        <f t="shared" si="7"/>
        <v>0</v>
      </c>
      <c r="AB53" s="242">
        <f t="shared" si="7"/>
        <v>0</v>
      </c>
      <c r="AC53" s="242">
        <f t="shared" si="7"/>
        <v>0</v>
      </c>
      <c r="AD53" s="242">
        <f t="shared" si="7"/>
        <v>0</v>
      </c>
      <c r="AE53" s="242">
        <f t="shared" si="7"/>
        <v>0</v>
      </c>
      <c r="AF53" s="242">
        <f t="shared" si="7"/>
        <v>0</v>
      </c>
      <c r="AG53" s="242">
        <f t="shared" si="7"/>
        <v>0</v>
      </c>
      <c r="AH53" s="242">
        <f t="shared" si="7"/>
        <v>0</v>
      </c>
      <c r="AI53" s="242">
        <f t="shared" si="7"/>
        <v>0</v>
      </c>
      <c r="AJ53" s="242">
        <f t="shared" si="7"/>
        <v>0</v>
      </c>
      <c r="AK53" s="242">
        <f t="shared" si="7"/>
        <v>0</v>
      </c>
      <c r="AL53" s="242">
        <f t="shared" si="7"/>
        <v>0</v>
      </c>
      <c r="AM53" s="242">
        <f t="shared" si="7"/>
        <v>0</v>
      </c>
      <c r="AN53" s="242">
        <f t="shared" si="7"/>
        <v>0</v>
      </c>
      <c r="AO53" s="242">
        <f t="shared" si="7"/>
        <v>0</v>
      </c>
      <c r="AP53" s="242">
        <f t="shared" si="7"/>
        <v>0</v>
      </c>
    </row>
    <row r="54" spans="1:45" x14ac:dyDescent="0.2">
      <c r="A54" s="241" t="s">
        <v>265</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c r="AH54" s="242">
        <v>0</v>
      </c>
      <c r="AI54" s="242">
        <v>0</v>
      </c>
      <c r="AJ54" s="242">
        <v>0</v>
      </c>
      <c r="AK54" s="242">
        <v>0</v>
      </c>
      <c r="AL54" s="242">
        <v>0</v>
      </c>
      <c r="AM54" s="242">
        <v>0</v>
      </c>
      <c r="AN54" s="242">
        <v>0</v>
      </c>
      <c r="AO54" s="242">
        <v>0</v>
      </c>
      <c r="AP54" s="242">
        <v>0</v>
      </c>
    </row>
    <row r="55" spans="1:45" x14ac:dyDescent="0.2">
      <c r="A55" s="241" t="s">
        <v>264</v>
      </c>
      <c r="B55" s="242">
        <f>$B$54/$B$40</f>
        <v>0</v>
      </c>
      <c r="C55" s="242">
        <f t="shared" ref="C55:AP55" si="8">IF(ROUND(C53,1)=0,0,B55+C54/$B$40)</f>
        <v>0</v>
      </c>
      <c r="D55" s="242">
        <f t="shared" si="8"/>
        <v>0</v>
      </c>
      <c r="E55" s="242">
        <f t="shared" si="8"/>
        <v>0</v>
      </c>
      <c r="F55" s="242">
        <f t="shared" si="8"/>
        <v>0</v>
      </c>
      <c r="G55" s="242">
        <f t="shared" si="8"/>
        <v>0</v>
      </c>
      <c r="H55" s="242">
        <f t="shared" si="8"/>
        <v>0</v>
      </c>
      <c r="I55" s="242">
        <f t="shared" si="8"/>
        <v>0</v>
      </c>
      <c r="J55" s="242">
        <f t="shared" si="8"/>
        <v>0</v>
      </c>
      <c r="K55" s="242">
        <f t="shared" si="8"/>
        <v>0</v>
      </c>
      <c r="L55" s="242">
        <f t="shared" si="8"/>
        <v>0</v>
      </c>
      <c r="M55" s="242">
        <f t="shared" si="8"/>
        <v>0</v>
      </c>
      <c r="N55" s="242">
        <f t="shared" si="8"/>
        <v>0</v>
      </c>
      <c r="O55" s="242">
        <f t="shared" si="8"/>
        <v>0</v>
      </c>
      <c r="P55" s="242">
        <f t="shared" si="8"/>
        <v>0</v>
      </c>
      <c r="Q55" s="242">
        <f t="shared" si="8"/>
        <v>0</v>
      </c>
      <c r="R55" s="242">
        <f t="shared" si="8"/>
        <v>0</v>
      </c>
      <c r="S55" s="242">
        <f t="shared" si="8"/>
        <v>0</v>
      </c>
      <c r="T55" s="242">
        <f t="shared" si="8"/>
        <v>0</v>
      </c>
      <c r="U55" s="242">
        <f t="shared" si="8"/>
        <v>0</v>
      </c>
      <c r="V55" s="242">
        <f t="shared" si="8"/>
        <v>0</v>
      </c>
      <c r="W55" s="242">
        <f t="shared" si="8"/>
        <v>0</v>
      </c>
      <c r="X55" s="242">
        <f t="shared" si="8"/>
        <v>0</v>
      </c>
      <c r="Y55" s="242">
        <f t="shared" si="8"/>
        <v>0</v>
      </c>
      <c r="Z55" s="242">
        <f t="shared" si="8"/>
        <v>0</v>
      </c>
      <c r="AA55" s="242">
        <f t="shared" si="8"/>
        <v>0</v>
      </c>
      <c r="AB55" s="242">
        <f t="shared" si="8"/>
        <v>0</v>
      </c>
      <c r="AC55" s="242">
        <f t="shared" si="8"/>
        <v>0</v>
      </c>
      <c r="AD55" s="242">
        <f t="shared" si="8"/>
        <v>0</v>
      </c>
      <c r="AE55" s="242">
        <f t="shared" si="8"/>
        <v>0</v>
      </c>
      <c r="AF55" s="242">
        <f t="shared" si="8"/>
        <v>0</v>
      </c>
      <c r="AG55" s="242">
        <f t="shared" si="8"/>
        <v>0</v>
      </c>
      <c r="AH55" s="242">
        <f t="shared" si="8"/>
        <v>0</v>
      </c>
      <c r="AI55" s="242">
        <f t="shared" si="8"/>
        <v>0</v>
      </c>
      <c r="AJ55" s="242">
        <f t="shared" si="8"/>
        <v>0</v>
      </c>
      <c r="AK55" s="242">
        <f t="shared" si="8"/>
        <v>0</v>
      </c>
      <c r="AL55" s="242">
        <f t="shared" si="8"/>
        <v>0</v>
      </c>
      <c r="AM55" s="242">
        <f t="shared" si="8"/>
        <v>0</v>
      </c>
      <c r="AN55" s="242">
        <f t="shared" si="8"/>
        <v>0</v>
      </c>
      <c r="AO55" s="242">
        <f t="shared" si="8"/>
        <v>0</v>
      </c>
      <c r="AP55" s="242">
        <f t="shared" si="8"/>
        <v>0</v>
      </c>
    </row>
    <row r="56" spans="1:45" ht="16.5" thickBot="1" x14ac:dyDescent="0.25">
      <c r="A56" s="243" t="s">
        <v>263</v>
      </c>
      <c r="B56" s="244">
        <f t="shared" ref="B56:AP56" si="9">AVERAGE(SUM(B53:B54),(SUM(B53:B54)-B55))*$B$42</f>
        <v>0</v>
      </c>
      <c r="C56" s="244">
        <f t="shared" si="9"/>
        <v>0</v>
      </c>
      <c r="D56" s="244">
        <f t="shared" si="9"/>
        <v>0</v>
      </c>
      <c r="E56" s="244">
        <f t="shared" si="9"/>
        <v>0</v>
      </c>
      <c r="F56" s="244">
        <f t="shared" si="9"/>
        <v>0</v>
      </c>
      <c r="G56" s="244">
        <f t="shared" si="9"/>
        <v>0</v>
      </c>
      <c r="H56" s="244">
        <f t="shared" si="9"/>
        <v>0</v>
      </c>
      <c r="I56" s="244">
        <f t="shared" si="9"/>
        <v>0</v>
      </c>
      <c r="J56" s="244">
        <f t="shared" si="9"/>
        <v>0</v>
      </c>
      <c r="K56" s="244">
        <f t="shared" si="9"/>
        <v>0</v>
      </c>
      <c r="L56" s="244">
        <f t="shared" si="9"/>
        <v>0</v>
      </c>
      <c r="M56" s="244">
        <f t="shared" si="9"/>
        <v>0</v>
      </c>
      <c r="N56" s="244">
        <f t="shared" si="9"/>
        <v>0</v>
      </c>
      <c r="O56" s="244">
        <f t="shared" si="9"/>
        <v>0</v>
      </c>
      <c r="P56" s="244">
        <f t="shared" si="9"/>
        <v>0</v>
      </c>
      <c r="Q56" s="244">
        <f t="shared" si="9"/>
        <v>0</v>
      </c>
      <c r="R56" s="244">
        <f t="shared" si="9"/>
        <v>0</v>
      </c>
      <c r="S56" s="244">
        <f t="shared" si="9"/>
        <v>0</v>
      </c>
      <c r="T56" s="244">
        <f t="shared" si="9"/>
        <v>0</v>
      </c>
      <c r="U56" s="244">
        <f t="shared" si="9"/>
        <v>0</v>
      </c>
      <c r="V56" s="244">
        <f t="shared" si="9"/>
        <v>0</v>
      </c>
      <c r="W56" s="244">
        <f t="shared" si="9"/>
        <v>0</v>
      </c>
      <c r="X56" s="244">
        <f t="shared" si="9"/>
        <v>0</v>
      </c>
      <c r="Y56" s="244">
        <f t="shared" si="9"/>
        <v>0</v>
      </c>
      <c r="Z56" s="244">
        <f t="shared" si="9"/>
        <v>0</v>
      </c>
      <c r="AA56" s="244">
        <f t="shared" si="9"/>
        <v>0</v>
      </c>
      <c r="AB56" s="244">
        <f t="shared" si="9"/>
        <v>0</v>
      </c>
      <c r="AC56" s="244">
        <f t="shared" si="9"/>
        <v>0</v>
      </c>
      <c r="AD56" s="244">
        <f t="shared" si="9"/>
        <v>0</v>
      </c>
      <c r="AE56" s="244">
        <f t="shared" si="9"/>
        <v>0</v>
      </c>
      <c r="AF56" s="244">
        <f t="shared" si="9"/>
        <v>0</v>
      </c>
      <c r="AG56" s="244">
        <f t="shared" si="9"/>
        <v>0</v>
      </c>
      <c r="AH56" s="244">
        <f t="shared" si="9"/>
        <v>0</v>
      </c>
      <c r="AI56" s="244">
        <f t="shared" si="9"/>
        <v>0</v>
      </c>
      <c r="AJ56" s="244">
        <f t="shared" si="9"/>
        <v>0</v>
      </c>
      <c r="AK56" s="244">
        <f t="shared" si="9"/>
        <v>0</v>
      </c>
      <c r="AL56" s="244">
        <f t="shared" si="9"/>
        <v>0</v>
      </c>
      <c r="AM56" s="244">
        <f t="shared" si="9"/>
        <v>0</v>
      </c>
      <c r="AN56" s="244">
        <f t="shared" si="9"/>
        <v>0</v>
      </c>
      <c r="AO56" s="244">
        <f t="shared" si="9"/>
        <v>0</v>
      </c>
      <c r="AP56" s="244">
        <f t="shared" si="9"/>
        <v>0</v>
      </c>
    </row>
    <row r="57" spans="1:45"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189"/>
      <c r="AR57" s="189"/>
      <c r="AS57" s="189"/>
    </row>
    <row r="58" spans="1:45" x14ac:dyDescent="0.2">
      <c r="A58" s="239" t="s">
        <v>432</v>
      </c>
      <c r="B58" s="240">
        <v>1</v>
      </c>
      <c r="C58" s="240">
        <f>B58+1</f>
        <v>2</v>
      </c>
      <c r="D58" s="240">
        <f t="shared" ref="D58:AP58" si="10">C58+1</f>
        <v>3</v>
      </c>
      <c r="E58" s="240">
        <f t="shared" si="10"/>
        <v>4</v>
      </c>
      <c r="F58" s="240">
        <f t="shared" si="10"/>
        <v>5</v>
      </c>
      <c r="G58" s="240">
        <f t="shared" si="10"/>
        <v>6</v>
      </c>
      <c r="H58" s="240">
        <f t="shared" si="10"/>
        <v>7</v>
      </c>
      <c r="I58" s="240">
        <f t="shared" si="10"/>
        <v>8</v>
      </c>
      <c r="J58" s="240">
        <f t="shared" si="10"/>
        <v>9</v>
      </c>
      <c r="K58" s="240">
        <f t="shared" si="10"/>
        <v>10</v>
      </c>
      <c r="L58" s="240">
        <f t="shared" si="10"/>
        <v>11</v>
      </c>
      <c r="M58" s="240">
        <f t="shared" si="10"/>
        <v>12</v>
      </c>
      <c r="N58" s="240">
        <f t="shared" si="10"/>
        <v>13</v>
      </c>
      <c r="O58" s="240">
        <f t="shared" si="10"/>
        <v>14</v>
      </c>
      <c r="P58" s="240">
        <f t="shared" si="10"/>
        <v>15</v>
      </c>
      <c r="Q58" s="240">
        <f t="shared" si="10"/>
        <v>16</v>
      </c>
      <c r="R58" s="240">
        <f t="shared" si="10"/>
        <v>17</v>
      </c>
      <c r="S58" s="240">
        <f t="shared" si="10"/>
        <v>18</v>
      </c>
      <c r="T58" s="240">
        <f t="shared" si="10"/>
        <v>19</v>
      </c>
      <c r="U58" s="240">
        <f t="shared" si="10"/>
        <v>20</v>
      </c>
      <c r="V58" s="240">
        <f t="shared" si="10"/>
        <v>21</v>
      </c>
      <c r="W58" s="240">
        <f t="shared" si="10"/>
        <v>22</v>
      </c>
      <c r="X58" s="240">
        <f t="shared" si="10"/>
        <v>23</v>
      </c>
      <c r="Y58" s="240">
        <f t="shared" si="10"/>
        <v>24</v>
      </c>
      <c r="Z58" s="240">
        <f t="shared" si="10"/>
        <v>25</v>
      </c>
      <c r="AA58" s="240">
        <f t="shared" si="10"/>
        <v>26</v>
      </c>
      <c r="AB58" s="240">
        <f t="shared" si="10"/>
        <v>27</v>
      </c>
      <c r="AC58" s="240">
        <f t="shared" si="10"/>
        <v>28</v>
      </c>
      <c r="AD58" s="240">
        <f t="shared" si="10"/>
        <v>29</v>
      </c>
      <c r="AE58" s="240">
        <f t="shared" si="10"/>
        <v>30</v>
      </c>
      <c r="AF58" s="240">
        <f t="shared" si="10"/>
        <v>31</v>
      </c>
      <c r="AG58" s="240">
        <f t="shared" si="10"/>
        <v>32</v>
      </c>
      <c r="AH58" s="240">
        <f t="shared" si="10"/>
        <v>33</v>
      </c>
      <c r="AI58" s="240">
        <f t="shared" si="10"/>
        <v>34</v>
      </c>
      <c r="AJ58" s="240">
        <f t="shared" si="10"/>
        <v>35</v>
      </c>
      <c r="AK58" s="240">
        <f t="shared" si="10"/>
        <v>36</v>
      </c>
      <c r="AL58" s="240">
        <f t="shared" si="10"/>
        <v>37</v>
      </c>
      <c r="AM58" s="240">
        <f t="shared" si="10"/>
        <v>38</v>
      </c>
      <c r="AN58" s="240">
        <f t="shared" si="10"/>
        <v>39</v>
      </c>
      <c r="AO58" s="240">
        <f t="shared" si="10"/>
        <v>40</v>
      </c>
      <c r="AP58" s="240">
        <f t="shared" si="10"/>
        <v>41</v>
      </c>
    </row>
    <row r="59" spans="1:45" ht="14.25" x14ac:dyDescent="0.2">
      <c r="A59" s="248" t="s">
        <v>262</v>
      </c>
      <c r="B59" s="249">
        <f>B50*$B$28</f>
        <v>0</v>
      </c>
      <c r="C59" s="249">
        <f>C50*$B$28</f>
        <v>0</v>
      </c>
      <c r="D59" s="249">
        <f t="shared" ref="D59:AP59" si="11">D50*$B$28</f>
        <v>0</v>
      </c>
      <c r="E59" s="249">
        <f t="shared" si="11"/>
        <v>0</v>
      </c>
      <c r="F59" s="249">
        <f t="shared" si="11"/>
        <v>0</v>
      </c>
      <c r="G59" s="249">
        <f>G50*$B$28</f>
        <v>0</v>
      </c>
      <c r="H59" s="249">
        <f t="shared" si="11"/>
        <v>0</v>
      </c>
      <c r="I59" s="249">
        <f t="shared" si="11"/>
        <v>0</v>
      </c>
      <c r="J59" s="249">
        <f t="shared" si="11"/>
        <v>0</v>
      </c>
      <c r="K59" s="249">
        <f t="shared" si="11"/>
        <v>0</v>
      </c>
      <c r="L59" s="249">
        <f t="shared" si="11"/>
        <v>0</v>
      </c>
      <c r="M59" s="249">
        <f t="shared" si="11"/>
        <v>0</v>
      </c>
      <c r="N59" s="249">
        <f t="shared" si="11"/>
        <v>0</v>
      </c>
      <c r="O59" s="249">
        <f t="shared" si="11"/>
        <v>0</v>
      </c>
      <c r="P59" s="249">
        <f t="shared" si="11"/>
        <v>0</v>
      </c>
      <c r="Q59" s="249">
        <f t="shared" si="11"/>
        <v>0</v>
      </c>
      <c r="R59" s="249">
        <f t="shared" si="11"/>
        <v>0</v>
      </c>
      <c r="S59" s="249">
        <f t="shared" si="11"/>
        <v>0</v>
      </c>
      <c r="T59" s="249">
        <f t="shared" si="11"/>
        <v>0</v>
      </c>
      <c r="U59" s="249">
        <f t="shared" si="11"/>
        <v>0</v>
      </c>
      <c r="V59" s="249">
        <f t="shared" si="11"/>
        <v>0</v>
      </c>
      <c r="W59" s="249">
        <f t="shared" si="11"/>
        <v>0</v>
      </c>
      <c r="X59" s="249">
        <f t="shared" si="11"/>
        <v>0</v>
      </c>
      <c r="Y59" s="249">
        <f t="shared" si="11"/>
        <v>0</v>
      </c>
      <c r="Z59" s="249">
        <f t="shared" si="11"/>
        <v>0</v>
      </c>
      <c r="AA59" s="249">
        <f t="shared" si="11"/>
        <v>0</v>
      </c>
      <c r="AB59" s="249">
        <f t="shared" si="11"/>
        <v>0</v>
      </c>
      <c r="AC59" s="249">
        <f t="shared" si="11"/>
        <v>0</v>
      </c>
      <c r="AD59" s="249">
        <f t="shared" si="11"/>
        <v>0</v>
      </c>
      <c r="AE59" s="249">
        <f t="shared" si="11"/>
        <v>0</v>
      </c>
      <c r="AF59" s="249">
        <f t="shared" si="11"/>
        <v>0</v>
      </c>
      <c r="AG59" s="249">
        <f t="shared" si="11"/>
        <v>0</v>
      </c>
      <c r="AH59" s="249">
        <f t="shared" si="11"/>
        <v>0</v>
      </c>
      <c r="AI59" s="249">
        <f t="shared" si="11"/>
        <v>0</v>
      </c>
      <c r="AJ59" s="249">
        <f t="shared" si="11"/>
        <v>0</v>
      </c>
      <c r="AK59" s="249">
        <f t="shared" si="11"/>
        <v>0</v>
      </c>
      <c r="AL59" s="249">
        <f t="shared" si="11"/>
        <v>0</v>
      </c>
      <c r="AM59" s="249">
        <f t="shared" si="11"/>
        <v>0</v>
      </c>
      <c r="AN59" s="249">
        <f t="shared" si="11"/>
        <v>0</v>
      </c>
      <c r="AO59" s="249">
        <f t="shared" si="11"/>
        <v>0</v>
      </c>
      <c r="AP59" s="249">
        <f t="shared" si="11"/>
        <v>0</v>
      </c>
    </row>
    <row r="60" spans="1:45" x14ac:dyDescent="0.2">
      <c r="A60" s="241" t="s">
        <v>261</v>
      </c>
      <c r="B60" s="242">
        <f t="shared" ref="B60:AP60" si="12">SUM(B61:B65)</f>
        <v>0</v>
      </c>
      <c r="C60" s="242">
        <f t="shared" si="12"/>
        <v>0</v>
      </c>
      <c r="D60" s="242">
        <f>SUM(D61:D65)</f>
        <v>0</v>
      </c>
      <c r="E60" s="242">
        <f>SUM(E61:E65)</f>
        <v>-1.3530624952890957E-2</v>
      </c>
      <c r="F60" s="242">
        <f t="shared" si="12"/>
        <v>-1.4150321693980167E-2</v>
      </c>
      <c r="G60" s="242">
        <f t="shared" si="12"/>
        <v>-1.4798400276429523E-2</v>
      </c>
      <c r="H60" s="242">
        <f t="shared" si="12"/>
        <v>-1.5476160576235753E-2</v>
      </c>
      <c r="I60" s="242">
        <f t="shared" si="12"/>
        <v>-1.6184962003151181E-2</v>
      </c>
      <c r="J60" s="242">
        <f t="shared" si="12"/>
        <v>-1.6926226227303852E-2</v>
      </c>
      <c r="K60" s="242">
        <f t="shared" si="12"/>
        <v>-1.7701440030695674E-2</v>
      </c>
      <c r="L60" s="242">
        <f t="shared" si="12"/>
        <v>-1.8512158289297944E-2</v>
      </c>
      <c r="M60" s="242">
        <f t="shared" si="12"/>
        <v>-1.9360007091725539E-2</v>
      </c>
      <c r="N60" s="242">
        <f t="shared" si="12"/>
        <v>-2.0246687000745035E-2</v>
      </c>
      <c r="O60" s="242">
        <f t="shared" si="12"/>
        <v>-2.117397646415849E-2</v>
      </c>
      <c r="P60" s="242">
        <f t="shared" si="12"/>
        <v>-2.21437353819042E-2</v>
      </c>
      <c r="Q60" s="242">
        <f t="shared" si="12"/>
        <v>-2.3157908836529142E-2</v>
      </c>
      <c r="R60" s="242">
        <f t="shared" si="12"/>
        <v>-2.4218530994515413E-2</v>
      </c>
      <c r="S60" s="242">
        <f t="shared" si="12"/>
        <v>-2.5327729186285747E-2</v>
      </c>
      <c r="T60" s="242">
        <f t="shared" si="12"/>
        <v>-2.6487728173071483E-2</v>
      </c>
      <c r="U60" s="242">
        <f t="shared" si="12"/>
        <v>-2.7700854609201259E-2</v>
      </c>
      <c r="V60" s="242">
        <f t="shared" si="12"/>
        <v>-2.8969541708760566E-2</v>
      </c>
      <c r="W60" s="242">
        <f t="shared" si="12"/>
        <v>-3.0296334125982299E-2</v>
      </c>
      <c r="X60" s="242">
        <f t="shared" si="12"/>
        <v>-3.1683893059157045E-2</v>
      </c>
      <c r="Y60" s="242">
        <f t="shared" si="12"/>
        <v>-3.3135001588300302E-2</v>
      </c>
      <c r="Z60" s="242">
        <f t="shared" si="12"/>
        <v>-3.465257025728246E-2</v>
      </c>
      <c r="AA60" s="242">
        <f t="shared" si="12"/>
        <v>-3.6239642911617957E-2</v>
      </c>
      <c r="AB60" s="242">
        <f t="shared" si="12"/>
        <v>-3.7899402803622653E-2</v>
      </c>
      <c r="AC60" s="242">
        <f t="shared" si="12"/>
        <v>-3.9635178977184701E-2</v>
      </c>
      <c r="AD60" s="242">
        <f t="shared" si="12"/>
        <v>-4.1450452944955203E-2</v>
      </c>
      <c r="AE60" s="242">
        <f t="shared" si="12"/>
        <v>-4.3348865671351267E-2</v>
      </c>
      <c r="AF60" s="242">
        <f t="shared" si="12"/>
        <v>-4.5334224875377596E-2</v>
      </c>
      <c r="AG60" s="242">
        <f t="shared" si="12"/>
        <v>-4.7410512667914059E-2</v>
      </c>
      <c r="AH60" s="242">
        <f t="shared" si="12"/>
        <v>-4.9581893538787856E-2</v>
      </c>
      <c r="AI60" s="242">
        <f t="shared" si="12"/>
        <v>-5.1852722709649926E-2</v>
      </c>
      <c r="AJ60" s="242">
        <f t="shared" si="12"/>
        <v>-5.4227554869409625E-2</v>
      </c>
      <c r="AK60" s="242">
        <f t="shared" si="12"/>
        <v>-5.6711153309748435E-2</v>
      </c>
      <c r="AL60" s="242">
        <f t="shared" si="12"/>
        <v>-5.9308499479036263E-2</v>
      </c>
      <c r="AM60" s="242">
        <f t="shared" si="12"/>
        <v>-6.2024802973812923E-2</v>
      </c>
      <c r="AN60" s="242">
        <f t="shared" si="12"/>
        <v>-6.4865511987875116E-2</v>
      </c>
      <c r="AO60" s="242">
        <f t="shared" si="12"/>
        <v>-6.7836324239927137E-2</v>
      </c>
      <c r="AP60" s="242">
        <f t="shared" si="12"/>
        <v>-1.131159971708E-2</v>
      </c>
    </row>
    <row r="61" spans="1:45" x14ac:dyDescent="0.2">
      <c r="A61" s="250" t="s">
        <v>260</v>
      </c>
      <c r="B61" s="242"/>
      <c r="C61" s="242">
        <f>-IF(C$47&lt;=$B$30,0,$B$29*(1+C$49)*$B$28)</f>
        <v>0</v>
      </c>
      <c r="D61" s="242">
        <f>-IF(D$47&lt;=$B$30,0,$B$29*(1+D$49)*$B$28)</f>
        <v>0</v>
      </c>
      <c r="E61" s="242">
        <f>-IF(E$47&lt;=$B$30,0,$B$29*(1+E$49)*$B$28)</f>
        <v>-1.3530624952890957E-2</v>
      </c>
      <c r="F61" s="242">
        <f t="shared" ref="F61:AP61" si="13">-IF(F$47&lt;=$B$30,0,$B$29*(1+F$49)*$B$28)</f>
        <v>-1.4150321693980167E-2</v>
      </c>
      <c r="G61" s="242">
        <f t="shared" si="13"/>
        <v>-1.4798400276429523E-2</v>
      </c>
      <c r="H61" s="242">
        <f t="shared" si="13"/>
        <v>-1.5476160576235753E-2</v>
      </c>
      <c r="I61" s="242">
        <f t="shared" si="13"/>
        <v>-1.6184962003151181E-2</v>
      </c>
      <c r="J61" s="242">
        <f t="shared" si="13"/>
        <v>-1.6926226227303852E-2</v>
      </c>
      <c r="K61" s="242">
        <f t="shared" si="13"/>
        <v>-1.7701440030695674E-2</v>
      </c>
      <c r="L61" s="242">
        <f t="shared" si="13"/>
        <v>-1.8512158289297944E-2</v>
      </c>
      <c r="M61" s="242">
        <f t="shared" si="13"/>
        <v>-1.9360007091725539E-2</v>
      </c>
      <c r="N61" s="242">
        <f t="shared" si="13"/>
        <v>-2.0246687000745035E-2</v>
      </c>
      <c r="O61" s="242">
        <f t="shared" si="13"/>
        <v>-2.117397646415849E-2</v>
      </c>
      <c r="P61" s="242">
        <f t="shared" si="13"/>
        <v>-2.21437353819042E-2</v>
      </c>
      <c r="Q61" s="242">
        <f t="shared" si="13"/>
        <v>-2.3157908836529142E-2</v>
      </c>
      <c r="R61" s="242">
        <f t="shared" si="13"/>
        <v>-2.4218530994515413E-2</v>
      </c>
      <c r="S61" s="242">
        <f t="shared" si="13"/>
        <v>-2.5327729186285747E-2</v>
      </c>
      <c r="T61" s="242">
        <f t="shared" si="13"/>
        <v>-2.6487728173071483E-2</v>
      </c>
      <c r="U61" s="242">
        <f t="shared" si="13"/>
        <v>-2.7700854609201259E-2</v>
      </c>
      <c r="V61" s="242">
        <f t="shared" si="13"/>
        <v>-2.8969541708760566E-2</v>
      </c>
      <c r="W61" s="242">
        <f t="shared" si="13"/>
        <v>-3.0296334125982299E-2</v>
      </c>
      <c r="X61" s="242">
        <f t="shared" si="13"/>
        <v>-3.1683893059157045E-2</v>
      </c>
      <c r="Y61" s="242">
        <f t="shared" si="13"/>
        <v>-3.3135001588300302E-2</v>
      </c>
      <c r="Z61" s="242">
        <f t="shared" si="13"/>
        <v>-3.465257025728246E-2</v>
      </c>
      <c r="AA61" s="242">
        <f t="shared" si="13"/>
        <v>-3.6239642911617957E-2</v>
      </c>
      <c r="AB61" s="242">
        <f t="shared" si="13"/>
        <v>-3.7899402803622653E-2</v>
      </c>
      <c r="AC61" s="242">
        <f t="shared" si="13"/>
        <v>-3.9635178977184701E-2</v>
      </c>
      <c r="AD61" s="242">
        <f t="shared" si="13"/>
        <v>-4.1450452944955203E-2</v>
      </c>
      <c r="AE61" s="242">
        <f t="shared" si="13"/>
        <v>-4.3348865671351267E-2</v>
      </c>
      <c r="AF61" s="242">
        <f t="shared" si="13"/>
        <v>-4.5334224875377596E-2</v>
      </c>
      <c r="AG61" s="242">
        <f t="shared" si="13"/>
        <v>-4.7410512667914059E-2</v>
      </c>
      <c r="AH61" s="242">
        <f t="shared" si="13"/>
        <v>-4.9581893538787856E-2</v>
      </c>
      <c r="AI61" s="242">
        <f t="shared" si="13"/>
        <v>-5.1852722709649926E-2</v>
      </c>
      <c r="AJ61" s="242">
        <f t="shared" si="13"/>
        <v>-5.4227554869409625E-2</v>
      </c>
      <c r="AK61" s="242">
        <f t="shared" si="13"/>
        <v>-5.6711153309748435E-2</v>
      </c>
      <c r="AL61" s="242">
        <f t="shared" si="13"/>
        <v>-5.9308499479036263E-2</v>
      </c>
      <c r="AM61" s="242">
        <f t="shared" si="13"/>
        <v>-6.2024802973812923E-2</v>
      </c>
      <c r="AN61" s="242">
        <f t="shared" si="13"/>
        <v>-6.4865511987875116E-2</v>
      </c>
      <c r="AO61" s="242">
        <f t="shared" si="13"/>
        <v>-6.7836324239927137E-2</v>
      </c>
      <c r="AP61" s="242">
        <f t="shared" si="13"/>
        <v>-1.131159971708E-2</v>
      </c>
    </row>
    <row r="62" spans="1:45"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row>
    <row r="63" spans="1:45" x14ac:dyDescent="0.2">
      <c r="A63" s="250" t="s">
        <v>429</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row>
    <row r="64" spans="1:45" x14ac:dyDescent="0.2">
      <c r="A64" s="250" t="s">
        <v>429</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row>
    <row r="65" spans="1:45" ht="31.5" x14ac:dyDescent="0.2">
      <c r="A65" s="250" t="s">
        <v>547</v>
      </c>
      <c r="B65" s="242">
        <v>0</v>
      </c>
      <c r="C65" s="242">
        <v>0</v>
      </c>
      <c r="D65" s="242">
        <v>0</v>
      </c>
      <c r="E65" s="242">
        <v>0</v>
      </c>
      <c r="F65" s="242">
        <v>0</v>
      </c>
      <c r="G65" s="242">
        <v>0</v>
      </c>
      <c r="H65" s="242">
        <v>0</v>
      </c>
      <c r="I65" s="242">
        <v>0</v>
      </c>
      <c r="J65" s="242">
        <v>0</v>
      </c>
      <c r="K65" s="242">
        <v>0</v>
      </c>
      <c r="L65" s="242">
        <v>0</v>
      </c>
      <c r="M65" s="242">
        <v>0</v>
      </c>
      <c r="N65" s="242">
        <v>0</v>
      </c>
      <c r="O65" s="242">
        <v>0</v>
      </c>
      <c r="P65" s="242">
        <v>0</v>
      </c>
      <c r="Q65" s="242">
        <v>0</v>
      </c>
      <c r="R65" s="242">
        <v>0</v>
      </c>
      <c r="S65" s="242">
        <v>0</v>
      </c>
      <c r="T65" s="242">
        <v>0</v>
      </c>
      <c r="U65" s="242">
        <v>0</v>
      </c>
      <c r="V65" s="242">
        <v>0</v>
      </c>
      <c r="W65" s="242">
        <v>0</v>
      </c>
      <c r="X65" s="242">
        <v>0</v>
      </c>
      <c r="Y65" s="242">
        <v>0</v>
      </c>
      <c r="Z65" s="242">
        <v>0</v>
      </c>
      <c r="AA65" s="242">
        <v>0</v>
      </c>
      <c r="AB65" s="242">
        <v>0</v>
      </c>
      <c r="AC65" s="242">
        <v>0</v>
      </c>
      <c r="AD65" s="242">
        <v>0</v>
      </c>
      <c r="AE65" s="242">
        <v>0</v>
      </c>
      <c r="AF65" s="242">
        <v>0</v>
      </c>
      <c r="AG65" s="242">
        <v>0</v>
      </c>
      <c r="AH65" s="242">
        <v>0</v>
      </c>
      <c r="AI65" s="242">
        <v>0</v>
      </c>
      <c r="AJ65" s="242">
        <v>0</v>
      </c>
      <c r="AK65" s="242">
        <v>0</v>
      </c>
      <c r="AL65" s="242">
        <v>0</v>
      </c>
      <c r="AM65" s="242">
        <v>0</v>
      </c>
      <c r="AN65" s="242">
        <v>0</v>
      </c>
      <c r="AO65" s="242">
        <v>0</v>
      </c>
      <c r="AP65" s="242">
        <v>0</v>
      </c>
    </row>
    <row r="66" spans="1:45" ht="28.5" x14ac:dyDescent="0.2">
      <c r="A66" s="251" t="s">
        <v>548</v>
      </c>
      <c r="B66" s="249">
        <f t="shared" ref="B66:AO66" si="14">B59+B60</f>
        <v>0</v>
      </c>
      <c r="C66" s="249">
        <f t="shared" si="14"/>
        <v>0</v>
      </c>
      <c r="D66" s="249">
        <f t="shared" si="14"/>
        <v>0</v>
      </c>
      <c r="E66" s="249">
        <f t="shared" si="14"/>
        <v>-1.3530624952890957E-2</v>
      </c>
      <c r="F66" s="249">
        <f t="shared" si="14"/>
        <v>-1.4150321693980167E-2</v>
      </c>
      <c r="G66" s="249">
        <f t="shared" si="14"/>
        <v>-1.4798400276429523E-2</v>
      </c>
      <c r="H66" s="249">
        <f t="shared" si="14"/>
        <v>-1.5476160576235753E-2</v>
      </c>
      <c r="I66" s="249">
        <f t="shared" si="14"/>
        <v>-1.6184962003151181E-2</v>
      </c>
      <c r="J66" s="249">
        <f t="shared" si="14"/>
        <v>-1.6926226227303852E-2</v>
      </c>
      <c r="K66" s="249">
        <f t="shared" si="14"/>
        <v>-1.7701440030695674E-2</v>
      </c>
      <c r="L66" s="249">
        <f t="shared" si="14"/>
        <v>-1.8512158289297944E-2</v>
      </c>
      <c r="M66" s="249">
        <f t="shared" si="14"/>
        <v>-1.9360007091725539E-2</v>
      </c>
      <c r="N66" s="249">
        <f t="shared" si="14"/>
        <v>-2.0246687000745035E-2</v>
      </c>
      <c r="O66" s="249">
        <f t="shared" si="14"/>
        <v>-2.117397646415849E-2</v>
      </c>
      <c r="P66" s="249">
        <f t="shared" si="14"/>
        <v>-2.21437353819042E-2</v>
      </c>
      <c r="Q66" s="249">
        <f t="shared" si="14"/>
        <v>-2.3157908836529142E-2</v>
      </c>
      <c r="R66" s="249">
        <f t="shared" si="14"/>
        <v>-2.4218530994515413E-2</v>
      </c>
      <c r="S66" s="249">
        <f t="shared" si="14"/>
        <v>-2.5327729186285747E-2</v>
      </c>
      <c r="T66" s="249">
        <f t="shared" si="14"/>
        <v>-2.6487728173071483E-2</v>
      </c>
      <c r="U66" s="249">
        <f t="shared" si="14"/>
        <v>-2.7700854609201259E-2</v>
      </c>
      <c r="V66" s="249">
        <f t="shared" si="14"/>
        <v>-2.8969541708760566E-2</v>
      </c>
      <c r="W66" s="249">
        <f t="shared" si="14"/>
        <v>-3.0296334125982299E-2</v>
      </c>
      <c r="X66" s="249">
        <f t="shared" si="14"/>
        <v>-3.1683893059157045E-2</v>
      </c>
      <c r="Y66" s="249">
        <f t="shared" si="14"/>
        <v>-3.3135001588300302E-2</v>
      </c>
      <c r="Z66" s="249">
        <f t="shared" si="14"/>
        <v>-3.465257025728246E-2</v>
      </c>
      <c r="AA66" s="249">
        <f t="shared" si="14"/>
        <v>-3.6239642911617957E-2</v>
      </c>
      <c r="AB66" s="249">
        <f t="shared" si="14"/>
        <v>-3.7899402803622653E-2</v>
      </c>
      <c r="AC66" s="249">
        <f t="shared" si="14"/>
        <v>-3.9635178977184701E-2</v>
      </c>
      <c r="AD66" s="249">
        <f t="shared" si="14"/>
        <v>-4.1450452944955203E-2</v>
      </c>
      <c r="AE66" s="249">
        <f t="shared" si="14"/>
        <v>-4.3348865671351267E-2</v>
      </c>
      <c r="AF66" s="249">
        <f t="shared" si="14"/>
        <v>-4.5334224875377596E-2</v>
      </c>
      <c r="AG66" s="249">
        <f t="shared" si="14"/>
        <v>-4.7410512667914059E-2</v>
      </c>
      <c r="AH66" s="249">
        <f t="shared" si="14"/>
        <v>-4.9581893538787856E-2</v>
      </c>
      <c r="AI66" s="249">
        <f t="shared" si="14"/>
        <v>-5.1852722709649926E-2</v>
      </c>
      <c r="AJ66" s="249">
        <f t="shared" si="14"/>
        <v>-5.4227554869409625E-2</v>
      </c>
      <c r="AK66" s="249">
        <f t="shared" si="14"/>
        <v>-5.6711153309748435E-2</v>
      </c>
      <c r="AL66" s="249">
        <f t="shared" si="14"/>
        <v>-5.9308499479036263E-2</v>
      </c>
      <c r="AM66" s="249">
        <f t="shared" si="14"/>
        <v>-6.2024802973812923E-2</v>
      </c>
      <c r="AN66" s="249">
        <f t="shared" si="14"/>
        <v>-6.4865511987875116E-2</v>
      </c>
      <c r="AO66" s="249">
        <f t="shared" si="14"/>
        <v>-6.7836324239927137E-2</v>
      </c>
      <c r="AP66" s="249">
        <f>AP59+AP60</f>
        <v>-1.131159971708E-2</v>
      </c>
    </row>
    <row r="67" spans="1:45" x14ac:dyDescent="0.2">
      <c r="A67" s="250" t="s">
        <v>255</v>
      </c>
      <c r="B67" s="252"/>
      <c r="C67" s="331">
        <f>-($B$25)*$B$28/$B$27</f>
        <v>-377053.32390266669</v>
      </c>
      <c r="D67" s="331">
        <f>C67</f>
        <v>-377053.32390266669</v>
      </c>
      <c r="E67" s="331">
        <f t="shared" ref="E67:L67" si="15">D67</f>
        <v>-377053.32390266669</v>
      </c>
      <c r="F67" s="331">
        <f t="shared" si="15"/>
        <v>-377053.32390266669</v>
      </c>
      <c r="G67" s="331">
        <f t="shared" si="15"/>
        <v>-377053.32390266669</v>
      </c>
      <c r="H67" s="331">
        <f t="shared" si="15"/>
        <v>-377053.32390266669</v>
      </c>
      <c r="I67" s="331">
        <f t="shared" si="15"/>
        <v>-377053.32390266669</v>
      </c>
      <c r="J67" s="331">
        <f t="shared" si="15"/>
        <v>-377053.32390266669</v>
      </c>
      <c r="K67" s="331">
        <f t="shared" si="15"/>
        <v>-377053.32390266669</v>
      </c>
      <c r="L67" s="331">
        <f t="shared" si="15"/>
        <v>-377053.32390266669</v>
      </c>
      <c r="M67" s="242">
        <f t="shared" ref="M67:AP67" si="16">L67</f>
        <v>-377053.32390266669</v>
      </c>
      <c r="N67" s="242">
        <f t="shared" si="16"/>
        <v>-377053.32390266669</v>
      </c>
      <c r="O67" s="242">
        <f t="shared" si="16"/>
        <v>-377053.32390266669</v>
      </c>
      <c r="P67" s="242">
        <f t="shared" si="16"/>
        <v>-377053.32390266669</v>
      </c>
      <c r="Q67" s="242">
        <f t="shared" si="16"/>
        <v>-377053.32390266669</v>
      </c>
      <c r="R67" s="242">
        <f t="shared" si="16"/>
        <v>-377053.32390266669</v>
      </c>
      <c r="S67" s="242">
        <f t="shared" si="16"/>
        <v>-377053.32390266669</v>
      </c>
      <c r="T67" s="242">
        <f t="shared" si="16"/>
        <v>-377053.32390266669</v>
      </c>
      <c r="U67" s="242">
        <f t="shared" si="16"/>
        <v>-377053.32390266669</v>
      </c>
      <c r="V67" s="242">
        <f t="shared" si="16"/>
        <v>-377053.32390266669</v>
      </c>
      <c r="W67" s="242">
        <f t="shared" si="16"/>
        <v>-377053.32390266669</v>
      </c>
      <c r="X67" s="242">
        <f t="shared" si="16"/>
        <v>-377053.32390266669</v>
      </c>
      <c r="Y67" s="242">
        <f t="shared" si="16"/>
        <v>-377053.32390266669</v>
      </c>
      <c r="Z67" s="242">
        <f t="shared" si="16"/>
        <v>-377053.32390266669</v>
      </c>
      <c r="AA67" s="242">
        <f t="shared" si="16"/>
        <v>-377053.32390266669</v>
      </c>
      <c r="AB67" s="242">
        <f t="shared" si="16"/>
        <v>-377053.32390266669</v>
      </c>
      <c r="AC67" s="242">
        <f t="shared" si="16"/>
        <v>-377053.32390266669</v>
      </c>
      <c r="AD67" s="242">
        <f t="shared" si="16"/>
        <v>-377053.32390266669</v>
      </c>
      <c r="AE67" s="242">
        <f t="shared" si="16"/>
        <v>-377053.32390266669</v>
      </c>
      <c r="AF67" s="242">
        <f t="shared" si="16"/>
        <v>-377053.32390266669</v>
      </c>
      <c r="AG67" s="242">
        <f t="shared" si="16"/>
        <v>-377053.32390266669</v>
      </c>
      <c r="AH67" s="242">
        <f t="shared" si="16"/>
        <v>-377053.32390266669</v>
      </c>
      <c r="AI67" s="242">
        <f t="shared" si="16"/>
        <v>-377053.32390266669</v>
      </c>
      <c r="AJ67" s="242">
        <f t="shared" si="16"/>
        <v>-377053.32390266669</v>
      </c>
      <c r="AK67" s="242">
        <f t="shared" si="16"/>
        <v>-377053.32390266669</v>
      </c>
      <c r="AL67" s="242">
        <f t="shared" si="16"/>
        <v>-377053.32390266669</v>
      </c>
      <c r="AM67" s="242">
        <f t="shared" si="16"/>
        <v>-377053.32390266669</v>
      </c>
      <c r="AN67" s="242">
        <f t="shared" si="16"/>
        <v>-377053.32390266669</v>
      </c>
      <c r="AO67" s="242">
        <f t="shared" si="16"/>
        <v>-377053.32390266669</v>
      </c>
      <c r="AP67" s="242">
        <f t="shared" si="16"/>
        <v>-377053.32390266669</v>
      </c>
      <c r="AQ67" s="253"/>
      <c r="AR67" s="254"/>
      <c r="AS67" s="254"/>
    </row>
    <row r="68" spans="1:45" ht="28.5" x14ac:dyDescent="0.2">
      <c r="A68" s="251" t="s">
        <v>549</v>
      </c>
      <c r="B68" s="249">
        <f t="shared" ref="B68:J68" si="17">B66+B67</f>
        <v>0</v>
      </c>
      <c r="C68" s="249">
        <f>C66+C67</f>
        <v>-377053.32390266669</v>
      </c>
      <c r="D68" s="249">
        <f>D66+D67</f>
        <v>-377053.32390266669</v>
      </c>
      <c r="E68" s="249">
        <f t="shared" si="17"/>
        <v>-377053.33743329166</v>
      </c>
      <c r="F68" s="249">
        <f>F66+C67</f>
        <v>-377053.3380529884</v>
      </c>
      <c r="G68" s="249">
        <f t="shared" si="17"/>
        <v>-377053.33870106697</v>
      </c>
      <c r="H68" s="249">
        <f t="shared" si="17"/>
        <v>-377053.33937882725</v>
      </c>
      <c r="I68" s="249">
        <f t="shared" si="17"/>
        <v>-377053.34008762869</v>
      </c>
      <c r="J68" s="249">
        <f t="shared" si="17"/>
        <v>-377053.34082889289</v>
      </c>
      <c r="K68" s="249">
        <f>K66+K67</f>
        <v>-377053.34160410671</v>
      </c>
      <c r="L68" s="249">
        <f>L66+L67</f>
        <v>-377053.34241482499</v>
      </c>
      <c r="M68" s="249">
        <f t="shared" ref="M68:AO68" si="18">M66+M67</f>
        <v>-377053.34326267376</v>
      </c>
      <c r="N68" s="249">
        <f t="shared" si="18"/>
        <v>-377053.34414935368</v>
      </c>
      <c r="O68" s="249">
        <f t="shared" si="18"/>
        <v>-377053.34507664316</v>
      </c>
      <c r="P68" s="249">
        <f t="shared" si="18"/>
        <v>-377053.34604640206</v>
      </c>
      <c r="Q68" s="249">
        <f t="shared" si="18"/>
        <v>-377053.3470605755</v>
      </c>
      <c r="R68" s="249">
        <f t="shared" si="18"/>
        <v>-377053.34812119766</v>
      </c>
      <c r="S68" s="249">
        <f t="shared" si="18"/>
        <v>-377053.34923039586</v>
      </c>
      <c r="T68" s="249">
        <f t="shared" si="18"/>
        <v>-377053.35039039486</v>
      </c>
      <c r="U68" s="249">
        <f t="shared" si="18"/>
        <v>-377053.35160352127</v>
      </c>
      <c r="V68" s="249">
        <f t="shared" si="18"/>
        <v>-377053.3528722084</v>
      </c>
      <c r="W68" s="249">
        <f t="shared" si="18"/>
        <v>-377053.35419900081</v>
      </c>
      <c r="X68" s="249">
        <f t="shared" si="18"/>
        <v>-377053.35558655974</v>
      </c>
      <c r="Y68" s="249">
        <f t="shared" si="18"/>
        <v>-377053.35703766829</v>
      </c>
      <c r="Z68" s="249">
        <f t="shared" si="18"/>
        <v>-377053.35855523695</v>
      </c>
      <c r="AA68" s="249">
        <f t="shared" si="18"/>
        <v>-377053.36014230957</v>
      </c>
      <c r="AB68" s="249">
        <f t="shared" si="18"/>
        <v>-377053.36180206947</v>
      </c>
      <c r="AC68" s="249">
        <f t="shared" si="18"/>
        <v>-377053.36353784567</v>
      </c>
      <c r="AD68" s="249">
        <f t="shared" si="18"/>
        <v>-377053.36535311962</v>
      </c>
      <c r="AE68" s="249">
        <f t="shared" si="18"/>
        <v>-377053.36725153239</v>
      </c>
      <c r="AF68" s="249">
        <f t="shared" si="18"/>
        <v>-377053.36923689157</v>
      </c>
      <c r="AG68" s="249">
        <f t="shared" si="18"/>
        <v>-377053.37131317938</v>
      </c>
      <c r="AH68" s="249">
        <f t="shared" si="18"/>
        <v>-377053.37348456023</v>
      </c>
      <c r="AI68" s="249">
        <f t="shared" si="18"/>
        <v>-377053.3757553894</v>
      </c>
      <c r="AJ68" s="249">
        <f t="shared" si="18"/>
        <v>-377053.37813022156</v>
      </c>
      <c r="AK68" s="249">
        <f t="shared" si="18"/>
        <v>-377053.38061381999</v>
      </c>
      <c r="AL68" s="249">
        <f t="shared" si="18"/>
        <v>-377053.38321116619</v>
      </c>
      <c r="AM68" s="249">
        <f t="shared" si="18"/>
        <v>-377053.38592746964</v>
      </c>
      <c r="AN68" s="249">
        <f t="shared" si="18"/>
        <v>-377053.3887681787</v>
      </c>
      <c r="AO68" s="249">
        <f t="shared" si="18"/>
        <v>-377053.3917389909</v>
      </c>
      <c r="AP68" s="249">
        <f>AP66+AP67</f>
        <v>-377053.33521426638</v>
      </c>
    </row>
    <row r="69" spans="1:45" x14ac:dyDescent="0.2">
      <c r="A69" s="250" t="s">
        <v>254</v>
      </c>
      <c r="B69" s="242">
        <f t="shared" ref="B69:AO69" si="19">-B56</f>
        <v>0</v>
      </c>
      <c r="C69" s="242">
        <f t="shared" si="19"/>
        <v>0</v>
      </c>
      <c r="D69" s="242">
        <f t="shared" si="19"/>
        <v>0</v>
      </c>
      <c r="E69" s="242">
        <f t="shared" si="19"/>
        <v>0</v>
      </c>
      <c r="F69" s="242">
        <f t="shared" si="19"/>
        <v>0</v>
      </c>
      <c r="G69" s="242">
        <f t="shared" si="19"/>
        <v>0</v>
      </c>
      <c r="H69" s="242">
        <f t="shared" si="19"/>
        <v>0</v>
      </c>
      <c r="I69" s="242">
        <f t="shared" si="19"/>
        <v>0</v>
      </c>
      <c r="J69" s="242">
        <f t="shared" si="19"/>
        <v>0</v>
      </c>
      <c r="K69" s="242">
        <f t="shared" si="19"/>
        <v>0</v>
      </c>
      <c r="L69" s="242">
        <f t="shared" si="19"/>
        <v>0</v>
      </c>
      <c r="M69" s="242">
        <f t="shared" si="19"/>
        <v>0</v>
      </c>
      <c r="N69" s="242">
        <f t="shared" si="19"/>
        <v>0</v>
      </c>
      <c r="O69" s="242">
        <f t="shared" si="19"/>
        <v>0</v>
      </c>
      <c r="P69" s="242">
        <f t="shared" si="19"/>
        <v>0</v>
      </c>
      <c r="Q69" s="242">
        <f t="shared" si="19"/>
        <v>0</v>
      </c>
      <c r="R69" s="242">
        <f t="shared" si="19"/>
        <v>0</v>
      </c>
      <c r="S69" s="242">
        <f t="shared" si="19"/>
        <v>0</v>
      </c>
      <c r="T69" s="242">
        <f t="shared" si="19"/>
        <v>0</v>
      </c>
      <c r="U69" s="242">
        <f t="shared" si="19"/>
        <v>0</v>
      </c>
      <c r="V69" s="242">
        <f t="shared" si="19"/>
        <v>0</v>
      </c>
      <c r="W69" s="242">
        <f t="shared" si="19"/>
        <v>0</v>
      </c>
      <c r="X69" s="242">
        <f t="shared" si="19"/>
        <v>0</v>
      </c>
      <c r="Y69" s="242">
        <f t="shared" si="19"/>
        <v>0</v>
      </c>
      <c r="Z69" s="242">
        <f t="shared" si="19"/>
        <v>0</v>
      </c>
      <c r="AA69" s="242">
        <f t="shared" si="19"/>
        <v>0</v>
      </c>
      <c r="AB69" s="242">
        <f t="shared" si="19"/>
        <v>0</v>
      </c>
      <c r="AC69" s="242">
        <f t="shared" si="19"/>
        <v>0</v>
      </c>
      <c r="AD69" s="242">
        <f t="shared" si="19"/>
        <v>0</v>
      </c>
      <c r="AE69" s="242">
        <f t="shared" si="19"/>
        <v>0</v>
      </c>
      <c r="AF69" s="242">
        <f t="shared" si="19"/>
        <v>0</v>
      </c>
      <c r="AG69" s="242">
        <f t="shared" si="19"/>
        <v>0</v>
      </c>
      <c r="AH69" s="242">
        <f t="shared" si="19"/>
        <v>0</v>
      </c>
      <c r="AI69" s="242">
        <f t="shared" si="19"/>
        <v>0</v>
      </c>
      <c r="AJ69" s="242">
        <f t="shared" si="19"/>
        <v>0</v>
      </c>
      <c r="AK69" s="242">
        <f t="shared" si="19"/>
        <v>0</v>
      </c>
      <c r="AL69" s="242">
        <f t="shared" si="19"/>
        <v>0</v>
      </c>
      <c r="AM69" s="242">
        <f t="shared" si="19"/>
        <v>0</v>
      </c>
      <c r="AN69" s="242">
        <f t="shared" si="19"/>
        <v>0</v>
      </c>
      <c r="AO69" s="242">
        <f t="shared" si="19"/>
        <v>0</v>
      </c>
      <c r="AP69" s="242">
        <f>-AP56</f>
        <v>0</v>
      </c>
    </row>
    <row r="70" spans="1:45" ht="14.25" x14ac:dyDescent="0.2">
      <c r="A70" s="251" t="s">
        <v>258</v>
      </c>
      <c r="B70" s="249">
        <f t="shared" ref="B70:AO70" si="20">B68+B69</f>
        <v>0</v>
      </c>
      <c r="C70" s="249">
        <f t="shared" si="20"/>
        <v>-377053.32390266669</v>
      </c>
      <c r="D70" s="249">
        <f t="shared" si="20"/>
        <v>-377053.32390266669</v>
      </c>
      <c r="E70" s="249">
        <f t="shared" si="20"/>
        <v>-377053.33743329166</v>
      </c>
      <c r="F70" s="249">
        <f t="shared" si="20"/>
        <v>-377053.3380529884</v>
      </c>
      <c r="G70" s="249">
        <f t="shared" si="20"/>
        <v>-377053.33870106697</v>
      </c>
      <c r="H70" s="249">
        <f t="shared" si="20"/>
        <v>-377053.33937882725</v>
      </c>
      <c r="I70" s="249">
        <f t="shared" si="20"/>
        <v>-377053.34008762869</v>
      </c>
      <c r="J70" s="249">
        <f t="shared" si="20"/>
        <v>-377053.34082889289</v>
      </c>
      <c r="K70" s="249">
        <f t="shared" si="20"/>
        <v>-377053.34160410671</v>
      </c>
      <c r="L70" s="249">
        <f t="shared" si="20"/>
        <v>-377053.34241482499</v>
      </c>
      <c r="M70" s="249">
        <f t="shared" si="20"/>
        <v>-377053.34326267376</v>
      </c>
      <c r="N70" s="249">
        <f t="shared" si="20"/>
        <v>-377053.34414935368</v>
      </c>
      <c r="O70" s="249">
        <f t="shared" si="20"/>
        <v>-377053.34507664316</v>
      </c>
      <c r="P70" s="249">
        <f t="shared" si="20"/>
        <v>-377053.34604640206</v>
      </c>
      <c r="Q70" s="249">
        <f t="shared" si="20"/>
        <v>-377053.3470605755</v>
      </c>
      <c r="R70" s="249">
        <f t="shared" si="20"/>
        <v>-377053.34812119766</v>
      </c>
      <c r="S70" s="249">
        <f t="shared" si="20"/>
        <v>-377053.34923039586</v>
      </c>
      <c r="T70" s="249">
        <f t="shared" si="20"/>
        <v>-377053.35039039486</v>
      </c>
      <c r="U70" s="249">
        <f t="shared" si="20"/>
        <v>-377053.35160352127</v>
      </c>
      <c r="V70" s="249">
        <f t="shared" si="20"/>
        <v>-377053.3528722084</v>
      </c>
      <c r="W70" s="249">
        <f t="shared" si="20"/>
        <v>-377053.35419900081</v>
      </c>
      <c r="X70" s="249">
        <f t="shared" si="20"/>
        <v>-377053.35558655974</v>
      </c>
      <c r="Y70" s="249">
        <f t="shared" si="20"/>
        <v>-377053.35703766829</v>
      </c>
      <c r="Z70" s="249">
        <f t="shared" si="20"/>
        <v>-377053.35855523695</v>
      </c>
      <c r="AA70" s="249">
        <f t="shared" si="20"/>
        <v>-377053.36014230957</v>
      </c>
      <c r="AB70" s="249">
        <f t="shared" si="20"/>
        <v>-377053.36180206947</v>
      </c>
      <c r="AC70" s="249">
        <f t="shared" si="20"/>
        <v>-377053.36353784567</v>
      </c>
      <c r="AD70" s="249">
        <f t="shared" si="20"/>
        <v>-377053.36535311962</v>
      </c>
      <c r="AE70" s="249">
        <f t="shared" si="20"/>
        <v>-377053.36725153239</v>
      </c>
      <c r="AF70" s="249">
        <f t="shared" si="20"/>
        <v>-377053.36923689157</v>
      </c>
      <c r="AG70" s="249">
        <f t="shared" si="20"/>
        <v>-377053.37131317938</v>
      </c>
      <c r="AH70" s="249">
        <f t="shared" si="20"/>
        <v>-377053.37348456023</v>
      </c>
      <c r="AI70" s="249">
        <f t="shared" si="20"/>
        <v>-377053.3757553894</v>
      </c>
      <c r="AJ70" s="249">
        <f t="shared" si="20"/>
        <v>-377053.37813022156</v>
      </c>
      <c r="AK70" s="249">
        <f t="shared" si="20"/>
        <v>-377053.38061381999</v>
      </c>
      <c r="AL70" s="249">
        <f t="shared" si="20"/>
        <v>-377053.38321116619</v>
      </c>
      <c r="AM70" s="249">
        <f t="shared" si="20"/>
        <v>-377053.38592746964</v>
      </c>
      <c r="AN70" s="249">
        <f t="shared" si="20"/>
        <v>-377053.3887681787</v>
      </c>
      <c r="AO70" s="249">
        <f t="shared" si="20"/>
        <v>-377053.3917389909</v>
      </c>
      <c r="AP70" s="249">
        <f>AP68+AP69</f>
        <v>-377053.33521426638</v>
      </c>
    </row>
    <row r="71" spans="1:45" x14ac:dyDescent="0.2">
      <c r="A71" s="250" t="s">
        <v>253</v>
      </c>
      <c r="B71" s="242">
        <f t="shared" ref="B71:AP71" si="21">-B70*$B$36</f>
        <v>0</v>
      </c>
      <c r="C71" s="242">
        <f t="shared" si="21"/>
        <v>75410.664780533334</v>
      </c>
      <c r="D71" s="242">
        <f t="shared" si="21"/>
        <v>75410.664780533334</v>
      </c>
      <c r="E71" s="242">
        <f t="shared" si="21"/>
        <v>75410.667486658334</v>
      </c>
      <c r="F71" s="242">
        <f t="shared" si="21"/>
        <v>75410.66761059768</v>
      </c>
      <c r="G71" s="242">
        <f t="shared" si="21"/>
        <v>75410.667740213394</v>
      </c>
      <c r="H71" s="242">
        <f t="shared" si="21"/>
        <v>75410.667875765459</v>
      </c>
      <c r="I71" s="242">
        <f t="shared" si="21"/>
        <v>75410.668017525735</v>
      </c>
      <c r="J71" s="242">
        <f t="shared" si="21"/>
        <v>75410.668165778581</v>
      </c>
      <c r="K71" s="242">
        <f t="shared" si="21"/>
        <v>75410.668320821351</v>
      </c>
      <c r="L71" s="242">
        <f t="shared" si="21"/>
        <v>75410.668482965004</v>
      </c>
      <c r="M71" s="242">
        <f t="shared" si="21"/>
        <v>75410.668652534761</v>
      </c>
      <c r="N71" s="242">
        <f t="shared" si="21"/>
        <v>75410.668829870745</v>
      </c>
      <c r="O71" s="242">
        <f t="shared" si="21"/>
        <v>75410.669015328633</v>
      </c>
      <c r="P71" s="242">
        <f t="shared" si="21"/>
        <v>75410.669209280415</v>
      </c>
      <c r="Q71" s="242">
        <f t="shared" si="21"/>
        <v>75410.669412115109</v>
      </c>
      <c r="R71" s="242">
        <f t="shared" si="21"/>
        <v>75410.669624239541</v>
      </c>
      <c r="S71" s="242">
        <f t="shared" si="21"/>
        <v>75410.669846079181</v>
      </c>
      <c r="T71" s="242">
        <f t="shared" si="21"/>
        <v>75410.670078078969</v>
      </c>
      <c r="U71" s="242">
        <f t="shared" si="21"/>
        <v>75410.670320704259</v>
      </c>
      <c r="V71" s="242">
        <f t="shared" si="21"/>
        <v>75410.670574441683</v>
      </c>
      <c r="W71" s="242">
        <f t="shared" si="21"/>
        <v>75410.670839800165</v>
      </c>
      <c r="X71" s="242">
        <f t="shared" si="21"/>
        <v>75410.671117311955</v>
      </c>
      <c r="Y71" s="242">
        <f t="shared" si="21"/>
        <v>75410.671407533664</v>
      </c>
      <c r="Z71" s="242">
        <f t="shared" si="21"/>
        <v>75410.671711047398</v>
      </c>
      <c r="AA71" s="242">
        <f t="shared" si="21"/>
        <v>75410.672028461922</v>
      </c>
      <c r="AB71" s="242">
        <f t="shared" si="21"/>
        <v>75410.672360413897</v>
      </c>
      <c r="AC71" s="242">
        <f t="shared" si="21"/>
        <v>75410.672707569131</v>
      </c>
      <c r="AD71" s="242">
        <f t="shared" si="21"/>
        <v>75410.673070623932</v>
      </c>
      <c r="AE71" s="242">
        <f t="shared" si="21"/>
        <v>75410.67345030648</v>
      </c>
      <c r="AF71" s="242">
        <f t="shared" si="21"/>
        <v>75410.673847378319</v>
      </c>
      <c r="AG71" s="242">
        <f t="shared" si="21"/>
        <v>75410.674262635875</v>
      </c>
      <c r="AH71" s="242">
        <f t="shared" si="21"/>
        <v>75410.674696912043</v>
      </c>
      <c r="AI71" s="242">
        <f t="shared" si="21"/>
        <v>75410.675151077885</v>
      </c>
      <c r="AJ71" s="242">
        <f t="shared" si="21"/>
        <v>75410.675626044322</v>
      </c>
      <c r="AK71" s="242">
        <f t="shared" si="21"/>
        <v>75410.676122763994</v>
      </c>
      <c r="AL71" s="242">
        <f t="shared" si="21"/>
        <v>75410.676642233244</v>
      </c>
      <c r="AM71" s="242">
        <f t="shared" si="21"/>
        <v>75410.677185493929</v>
      </c>
      <c r="AN71" s="242">
        <f t="shared" si="21"/>
        <v>75410.67775363574</v>
      </c>
      <c r="AO71" s="242">
        <f t="shared" si="21"/>
        <v>75410.678347798181</v>
      </c>
      <c r="AP71" s="242">
        <f t="shared" si="21"/>
        <v>75410.667042853282</v>
      </c>
    </row>
    <row r="72" spans="1:45" ht="15" thickBot="1" x14ac:dyDescent="0.25">
      <c r="A72" s="255" t="s">
        <v>257</v>
      </c>
      <c r="B72" s="256">
        <f t="shared" ref="B72:AO72" si="22">B70+B71</f>
        <v>0</v>
      </c>
      <c r="C72" s="256">
        <f t="shared" si="22"/>
        <v>-301642.65912213334</v>
      </c>
      <c r="D72" s="256">
        <f t="shared" si="22"/>
        <v>-301642.65912213334</v>
      </c>
      <c r="E72" s="256">
        <f t="shared" si="22"/>
        <v>-301642.66994663334</v>
      </c>
      <c r="F72" s="256">
        <f t="shared" si="22"/>
        <v>-301642.67044239072</v>
      </c>
      <c r="G72" s="256">
        <f t="shared" si="22"/>
        <v>-301642.67096085357</v>
      </c>
      <c r="H72" s="256">
        <f t="shared" si="22"/>
        <v>-301642.67150306178</v>
      </c>
      <c r="I72" s="256">
        <f t="shared" si="22"/>
        <v>-301642.67207010294</v>
      </c>
      <c r="J72" s="256">
        <f t="shared" si="22"/>
        <v>-301642.67266311432</v>
      </c>
      <c r="K72" s="256">
        <f t="shared" si="22"/>
        <v>-301642.67328328534</v>
      </c>
      <c r="L72" s="256">
        <f t="shared" si="22"/>
        <v>-301642.67393186002</v>
      </c>
      <c r="M72" s="256">
        <f t="shared" si="22"/>
        <v>-301642.67461013899</v>
      </c>
      <c r="N72" s="256">
        <f t="shared" si="22"/>
        <v>-301642.67531948292</v>
      </c>
      <c r="O72" s="256">
        <f t="shared" si="22"/>
        <v>-301642.67606131453</v>
      </c>
      <c r="P72" s="256">
        <f t="shared" si="22"/>
        <v>-301642.67683712166</v>
      </c>
      <c r="Q72" s="256">
        <f t="shared" si="22"/>
        <v>-301642.67764846038</v>
      </c>
      <c r="R72" s="256">
        <f t="shared" si="22"/>
        <v>-301642.67849695811</v>
      </c>
      <c r="S72" s="256">
        <f t="shared" si="22"/>
        <v>-301642.67938431667</v>
      </c>
      <c r="T72" s="256">
        <f t="shared" si="22"/>
        <v>-301642.68031231588</v>
      </c>
      <c r="U72" s="256">
        <f t="shared" si="22"/>
        <v>-301642.68128281704</v>
      </c>
      <c r="V72" s="256">
        <f t="shared" si="22"/>
        <v>-301642.68229776673</v>
      </c>
      <c r="W72" s="256">
        <f t="shared" si="22"/>
        <v>-301642.68335920066</v>
      </c>
      <c r="X72" s="256">
        <f t="shared" si="22"/>
        <v>-301642.68446924782</v>
      </c>
      <c r="Y72" s="256">
        <f t="shared" si="22"/>
        <v>-301642.68563013466</v>
      </c>
      <c r="Z72" s="256">
        <f t="shared" si="22"/>
        <v>-301642.68684418953</v>
      </c>
      <c r="AA72" s="256">
        <f t="shared" si="22"/>
        <v>-301642.68811384763</v>
      </c>
      <c r="AB72" s="256">
        <f t="shared" si="22"/>
        <v>-301642.68944165559</v>
      </c>
      <c r="AC72" s="256">
        <f t="shared" si="22"/>
        <v>-301642.69083027652</v>
      </c>
      <c r="AD72" s="256">
        <f t="shared" si="22"/>
        <v>-301642.69228249567</v>
      </c>
      <c r="AE72" s="256">
        <f t="shared" si="22"/>
        <v>-301642.69380122592</v>
      </c>
      <c r="AF72" s="256">
        <f t="shared" si="22"/>
        <v>-301642.69538951328</v>
      </c>
      <c r="AG72" s="256">
        <f t="shared" si="22"/>
        <v>-301642.6970505435</v>
      </c>
      <c r="AH72" s="256">
        <f t="shared" si="22"/>
        <v>-301642.69878764817</v>
      </c>
      <c r="AI72" s="256">
        <f t="shared" si="22"/>
        <v>-301642.70060431154</v>
      </c>
      <c r="AJ72" s="256">
        <f t="shared" si="22"/>
        <v>-301642.70250417723</v>
      </c>
      <c r="AK72" s="256">
        <f t="shared" si="22"/>
        <v>-301642.70449105598</v>
      </c>
      <c r="AL72" s="256">
        <f t="shared" si="22"/>
        <v>-301642.70656893298</v>
      </c>
      <c r="AM72" s="256">
        <f t="shared" si="22"/>
        <v>-301642.70874197572</v>
      </c>
      <c r="AN72" s="256">
        <f t="shared" si="22"/>
        <v>-301642.71101454296</v>
      </c>
      <c r="AO72" s="256">
        <f t="shared" si="22"/>
        <v>-301642.71339119272</v>
      </c>
      <c r="AP72" s="256">
        <f>AP70+AP71</f>
        <v>-301642.66817141313</v>
      </c>
    </row>
    <row r="73" spans="1:45" s="349" customFormat="1" ht="16.5" thickBot="1" x14ac:dyDescent="0.25">
      <c r="A73" s="347"/>
      <c r="B73" s="348">
        <f>L141</f>
        <v>0.5</v>
      </c>
      <c r="C73" s="348">
        <f t="shared" ref="C73:AQ73" si="23">M141</f>
        <v>1.5</v>
      </c>
      <c r="D73" s="348">
        <f t="shared" si="23"/>
        <v>2.5</v>
      </c>
      <c r="E73" s="348">
        <f t="shared" si="23"/>
        <v>3.5</v>
      </c>
      <c r="F73" s="348">
        <f t="shared" si="23"/>
        <v>4.5</v>
      </c>
      <c r="G73" s="348">
        <f t="shared" si="23"/>
        <v>5.5</v>
      </c>
      <c r="H73" s="348">
        <f t="shared" si="23"/>
        <v>6.5</v>
      </c>
      <c r="I73" s="348">
        <f t="shared" si="23"/>
        <v>7.5</v>
      </c>
      <c r="J73" s="348">
        <f t="shared" si="23"/>
        <v>8.5</v>
      </c>
      <c r="K73" s="348">
        <f t="shared" si="23"/>
        <v>9.5</v>
      </c>
      <c r="L73" s="348">
        <f t="shared" ref="L73" si="24">V141</f>
        <v>10.5</v>
      </c>
      <c r="M73" s="348">
        <f t="shared" ref="M73" si="25">W141</f>
        <v>11.5</v>
      </c>
      <c r="N73" s="348">
        <f t="shared" ref="N73" si="26">X141</f>
        <v>12.5</v>
      </c>
      <c r="O73" s="348">
        <f t="shared" ref="O73" si="27">Y141</f>
        <v>13.5</v>
      </c>
      <c r="P73" s="348">
        <f t="shared" ref="P73" si="28">Z141</f>
        <v>14.5</v>
      </c>
      <c r="Q73" s="348">
        <f t="shared" ref="Q73" si="29">AA141</f>
        <v>15.5</v>
      </c>
      <c r="R73" s="348">
        <f t="shared" ref="R73" si="30">AB141</f>
        <v>16.5</v>
      </c>
      <c r="S73" s="348">
        <f t="shared" ref="S73" si="31">AC141</f>
        <v>17.5</v>
      </c>
      <c r="T73" s="348">
        <f t="shared" ref="T73" si="32">AD141</f>
        <v>18.5</v>
      </c>
      <c r="U73" s="348">
        <f t="shared" ref="U73" si="33">AE141</f>
        <v>19.5</v>
      </c>
      <c r="V73" s="348">
        <f t="shared" ref="V73" si="34">AF141</f>
        <v>20.5</v>
      </c>
      <c r="W73" s="348">
        <f t="shared" ref="W73" si="35">AG141</f>
        <v>21.5</v>
      </c>
      <c r="X73" s="348">
        <f t="shared" ref="X73" si="36">AH141</f>
        <v>22.5</v>
      </c>
      <c r="Y73" s="348">
        <f t="shared" ref="Y73" si="37">AI141</f>
        <v>23.5</v>
      </c>
      <c r="Z73" s="348">
        <f t="shared" ref="Z73" si="38">AJ141</f>
        <v>24.5</v>
      </c>
      <c r="AA73" s="348">
        <f t="shared" ref="AA73" si="39">AK141</f>
        <v>25.5</v>
      </c>
      <c r="AB73" s="348">
        <f t="shared" ref="AB73" si="40">AL141</f>
        <v>26.5</v>
      </c>
      <c r="AC73" s="348">
        <f t="shared" ref="AC73" si="41">AM141</f>
        <v>27.5</v>
      </c>
      <c r="AD73" s="348">
        <f t="shared" ref="AD73" si="42">AN141</f>
        <v>28.5</v>
      </c>
      <c r="AE73" s="348">
        <f t="shared" ref="AE73" si="43">AO141</f>
        <v>29.5</v>
      </c>
      <c r="AF73" s="348">
        <f t="shared" ref="AF73" si="44">AP141</f>
        <v>30.5</v>
      </c>
      <c r="AG73" s="348">
        <f t="shared" ref="AG73" si="45">AQ141</f>
        <v>31.5</v>
      </c>
      <c r="AH73" s="348">
        <f t="shared" ref="AH73" si="46">AR141</f>
        <v>32.5</v>
      </c>
      <c r="AI73" s="348">
        <f t="shared" ref="AI73" si="47">AS141</f>
        <v>33.5</v>
      </c>
      <c r="AJ73" s="348">
        <f t="shared" ref="AJ73" si="48">AT141</f>
        <v>34.5</v>
      </c>
      <c r="AK73" s="348">
        <f t="shared" ref="AK73" si="49">AU141</f>
        <v>35.5</v>
      </c>
      <c r="AL73" s="348">
        <f t="shared" ref="AL73" si="50">AV141</f>
        <v>36.5</v>
      </c>
      <c r="AM73" s="348">
        <f t="shared" ref="AM73" si="51">AW141</f>
        <v>37.5</v>
      </c>
      <c r="AN73" s="348">
        <f t="shared" ref="AN73" si="52">AX141</f>
        <v>38.5</v>
      </c>
      <c r="AO73" s="348">
        <f t="shared" ref="AO73" si="53">AY141</f>
        <v>39.5</v>
      </c>
      <c r="AP73" s="348">
        <f t="shared" ref="AP73" si="54">AZ141</f>
        <v>0</v>
      </c>
      <c r="AQ73" s="348">
        <f t="shared" si="23"/>
        <v>0</v>
      </c>
    </row>
    <row r="74" spans="1:45" x14ac:dyDescent="0.2">
      <c r="A74" s="239" t="s">
        <v>256</v>
      </c>
      <c r="B74" s="240">
        <f t="shared" ref="B74:AO74" si="55">B58</f>
        <v>1</v>
      </c>
      <c r="C74" s="240">
        <f t="shared" si="55"/>
        <v>2</v>
      </c>
      <c r="D74" s="240">
        <f t="shared" si="55"/>
        <v>3</v>
      </c>
      <c r="E74" s="240">
        <f t="shared" si="55"/>
        <v>4</v>
      </c>
      <c r="F74" s="240">
        <f t="shared" si="55"/>
        <v>5</v>
      </c>
      <c r="G74" s="240">
        <f t="shared" si="55"/>
        <v>6</v>
      </c>
      <c r="H74" s="240">
        <f t="shared" si="55"/>
        <v>7</v>
      </c>
      <c r="I74" s="240">
        <f t="shared" si="55"/>
        <v>8</v>
      </c>
      <c r="J74" s="240">
        <f t="shared" si="55"/>
        <v>9</v>
      </c>
      <c r="K74" s="240">
        <f t="shared" si="55"/>
        <v>10</v>
      </c>
      <c r="L74" s="240">
        <f t="shared" si="55"/>
        <v>11</v>
      </c>
      <c r="M74" s="240">
        <f t="shared" si="55"/>
        <v>12</v>
      </c>
      <c r="N74" s="240">
        <f t="shared" si="55"/>
        <v>13</v>
      </c>
      <c r="O74" s="240">
        <f t="shared" si="55"/>
        <v>14</v>
      </c>
      <c r="P74" s="240">
        <f t="shared" si="55"/>
        <v>15</v>
      </c>
      <c r="Q74" s="240">
        <f t="shared" si="55"/>
        <v>16</v>
      </c>
      <c r="R74" s="240">
        <f t="shared" si="55"/>
        <v>17</v>
      </c>
      <c r="S74" s="240">
        <f t="shared" si="55"/>
        <v>18</v>
      </c>
      <c r="T74" s="240">
        <f t="shared" si="55"/>
        <v>19</v>
      </c>
      <c r="U74" s="240">
        <f t="shared" si="55"/>
        <v>20</v>
      </c>
      <c r="V74" s="240">
        <f t="shared" si="55"/>
        <v>21</v>
      </c>
      <c r="W74" s="240">
        <f t="shared" si="55"/>
        <v>22</v>
      </c>
      <c r="X74" s="240">
        <f t="shared" si="55"/>
        <v>23</v>
      </c>
      <c r="Y74" s="240">
        <f t="shared" si="55"/>
        <v>24</v>
      </c>
      <c r="Z74" s="240">
        <f t="shared" si="55"/>
        <v>25</v>
      </c>
      <c r="AA74" s="240">
        <f t="shared" si="55"/>
        <v>26</v>
      </c>
      <c r="AB74" s="240">
        <f t="shared" si="55"/>
        <v>27</v>
      </c>
      <c r="AC74" s="240">
        <f t="shared" si="55"/>
        <v>28</v>
      </c>
      <c r="AD74" s="240">
        <f t="shared" si="55"/>
        <v>29</v>
      </c>
      <c r="AE74" s="240">
        <f t="shared" si="55"/>
        <v>30</v>
      </c>
      <c r="AF74" s="240">
        <f t="shared" si="55"/>
        <v>31</v>
      </c>
      <c r="AG74" s="240">
        <f t="shared" si="55"/>
        <v>32</v>
      </c>
      <c r="AH74" s="240">
        <f t="shared" si="55"/>
        <v>33</v>
      </c>
      <c r="AI74" s="240">
        <f t="shared" si="55"/>
        <v>34</v>
      </c>
      <c r="AJ74" s="240">
        <f t="shared" si="55"/>
        <v>35</v>
      </c>
      <c r="AK74" s="240">
        <f t="shared" si="55"/>
        <v>36</v>
      </c>
      <c r="AL74" s="240">
        <f t="shared" si="55"/>
        <v>37</v>
      </c>
      <c r="AM74" s="240">
        <f t="shared" si="55"/>
        <v>38</v>
      </c>
      <c r="AN74" s="240">
        <f t="shared" si="55"/>
        <v>39</v>
      </c>
      <c r="AO74" s="240">
        <f t="shared" si="55"/>
        <v>40</v>
      </c>
      <c r="AP74" s="240">
        <f>AP58</f>
        <v>41</v>
      </c>
    </row>
    <row r="75" spans="1:45" ht="28.5" x14ac:dyDescent="0.2">
      <c r="A75" s="248" t="s">
        <v>549</v>
      </c>
      <c r="B75" s="249">
        <f t="shared" ref="B75:AO75" si="56">B68</f>
        <v>0</v>
      </c>
      <c r="C75" s="249">
        <f t="shared" si="56"/>
        <v>-377053.32390266669</v>
      </c>
      <c r="D75" s="249">
        <f>D68</f>
        <v>-377053.32390266669</v>
      </c>
      <c r="E75" s="249">
        <f t="shared" si="56"/>
        <v>-377053.33743329166</v>
      </c>
      <c r="F75" s="249">
        <f t="shared" si="56"/>
        <v>-377053.3380529884</v>
      </c>
      <c r="G75" s="249">
        <f t="shared" si="56"/>
        <v>-377053.33870106697</v>
      </c>
      <c r="H75" s="249">
        <f t="shared" si="56"/>
        <v>-377053.33937882725</v>
      </c>
      <c r="I75" s="249">
        <f t="shared" si="56"/>
        <v>-377053.34008762869</v>
      </c>
      <c r="J75" s="249">
        <f t="shared" si="56"/>
        <v>-377053.34082889289</v>
      </c>
      <c r="K75" s="249">
        <f t="shared" si="56"/>
        <v>-377053.34160410671</v>
      </c>
      <c r="L75" s="249">
        <f t="shared" si="56"/>
        <v>-377053.34241482499</v>
      </c>
      <c r="M75" s="249">
        <f t="shared" si="56"/>
        <v>-377053.34326267376</v>
      </c>
      <c r="N75" s="249">
        <f t="shared" si="56"/>
        <v>-377053.34414935368</v>
      </c>
      <c r="O75" s="249">
        <f t="shared" si="56"/>
        <v>-377053.34507664316</v>
      </c>
      <c r="P75" s="249">
        <f t="shared" si="56"/>
        <v>-377053.34604640206</v>
      </c>
      <c r="Q75" s="249">
        <f t="shared" si="56"/>
        <v>-377053.3470605755</v>
      </c>
      <c r="R75" s="249">
        <f t="shared" si="56"/>
        <v>-377053.34812119766</v>
      </c>
      <c r="S75" s="249">
        <f t="shared" si="56"/>
        <v>-377053.34923039586</v>
      </c>
      <c r="T75" s="249">
        <f t="shared" si="56"/>
        <v>-377053.35039039486</v>
      </c>
      <c r="U75" s="249">
        <f t="shared" si="56"/>
        <v>-377053.35160352127</v>
      </c>
      <c r="V75" s="249">
        <f t="shared" si="56"/>
        <v>-377053.3528722084</v>
      </c>
      <c r="W75" s="249">
        <f t="shared" si="56"/>
        <v>-377053.35419900081</v>
      </c>
      <c r="X75" s="249">
        <f t="shared" si="56"/>
        <v>-377053.35558655974</v>
      </c>
      <c r="Y75" s="249">
        <f t="shared" si="56"/>
        <v>-377053.35703766829</v>
      </c>
      <c r="Z75" s="249">
        <f t="shared" si="56"/>
        <v>-377053.35855523695</v>
      </c>
      <c r="AA75" s="249">
        <f t="shared" si="56"/>
        <v>-377053.36014230957</v>
      </c>
      <c r="AB75" s="249">
        <f t="shared" si="56"/>
        <v>-377053.36180206947</v>
      </c>
      <c r="AC75" s="249">
        <f t="shared" si="56"/>
        <v>-377053.36353784567</v>
      </c>
      <c r="AD75" s="249">
        <f t="shared" si="56"/>
        <v>-377053.36535311962</v>
      </c>
      <c r="AE75" s="249">
        <f t="shared" si="56"/>
        <v>-377053.36725153239</v>
      </c>
      <c r="AF75" s="249">
        <f t="shared" si="56"/>
        <v>-377053.36923689157</v>
      </c>
      <c r="AG75" s="249">
        <f t="shared" si="56"/>
        <v>-377053.37131317938</v>
      </c>
      <c r="AH75" s="249">
        <f t="shared" si="56"/>
        <v>-377053.37348456023</v>
      </c>
      <c r="AI75" s="249">
        <f t="shared" si="56"/>
        <v>-377053.3757553894</v>
      </c>
      <c r="AJ75" s="249">
        <f t="shared" si="56"/>
        <v>-377053.37813022156</v>
      </c>
      <c r="AK75" s="249">
        <f t="shared" si="56"/>
        <v>-377053.38061381999</v>
      </c>
      <c r="AL75" s="249">
        <f t="shared" si="56"/>
        <v>-377053.38321116619</v>
      </c>
      <c r="AM75" s="249">
        <f t="shared" si="56"/>
        <v>-377053.38592746964</v>
      </c>
      <c r="AN75" s="249">
        <f t="shared" si="56"/>
        <v>-377053.3887681787</v>
      </c>
      <c r="AO75" s="249">
        <f t="shared" si="56"/>
        <v>-377053.3917389909</v>
      </c>
      <c r="AP75" s="249">
        <f>AP68</f>
        <v>-377053.33521426638</v>
      </c>
    </row>
    <row r="76" spans="1:45" x14ac:dyDescent="0.2">
      <c r="A76" s="250" t="s">
        <v>255</v>
      </c>
      <c r="B76" s="242">
        <f t="shared" ref="B76:AO76" si="57">-B67</f>
        <v>0</v>
      </c>
      <c r="C76" s="242">
        <f>-C67</f>
        <v>377053.32390266669</v>
      </c>
      <c r="D76" s="242">
        <f t="shared" si="57"/>
        <v>377053.32390266669</v>
      </c>
      <c r="E76" s="242">
        <f t="shared" si="57"/>
        <v>377053.32390266669</v>
      </c>
      <c r="F76" s="242">
        <f>-C67</f>
        <v>377053.32390266669</v>
      </c>
      <c r="G76" s="242">
        <f t="shared" si="57"/>
        <v>377053.32390266669</v>
      </c>
      <c r="H76" s="242">
        <f t="shared" si="57"/>
        <v>377053.32390266669</v>
      </c>
      <c r="I76" s="242">
        <f t="shared" si="57"/>
        <v>377053.32390266669</v>
      </c>
      <c r="J76" s="242">
        <f t="shared" si="57"/>
        <v>377053.32390266669</v>
      </c>
      <c r="K76" s="242">
        <f t="shared" si="57"/>
        <v>377053.32390266669</v>
      </c>
      <c r="L76" s="242">
        <f>-L67</f>
        <v>377053.32390266669</v>
      </c>
      <c r="M76" s="242">
        <f>-M67</f>
        <v>377053.32390266669</v>
      </c>
      <c r="N76" s="242">
        <f t="shared" si="57"/>
        <v>377053.32390266669</v>
      </c>
      <c r="O76" s="242">
        <f t="shared" si="57"/>
        <v>377053.32390266669</v>
      </c>
      <c r="P76" s="242">
        <f t="shared" si="57"/>
        <v>377053.32390266669</v>
      </c>
      <c r="Q76" s="242">
        <f t="shared" si="57"/>
        <v>377053.32390266669</v>
      </c>
      <c r="R76" s="242">
        <f t="shared" si="57"/>
        <v>377053.32390266669</v>
      </c>
      <c r="S76" s="242">
        <f t="shared" si="57"/>
        <v>377053.32390266669</v>
      </c>
      <c r="T76" s="242">
        <f t="shared" si="57"/>
        <v>377053.32390266669</v>
      </c>
      <c r="U76" s="242">
        <f t="shared" si="57"/>
        <v>377053.32390266669</v>
      </c>
      <c r="V76" s="242">
        <f t="shared" si="57"/>
        <v>377053.32390266669</v>
      </c>
      <c r="W76" s="242">
        <f t="shared" si="57"/>
        <v>377053.32390266669</v>
      </c>
      <c r="X76" s="242">
        <f t="shared" si="57"/>
        <v>377053.32390266669</v>
      </c>
      <c r="Y76" s="242">
        <f t="shared" si="57"/>
        <v>377053.32390266669</v>
      </c>
      <c r="Z76" s="242">
        <f t="shared" si="57"/>
        <v>377053.32390266669</v>
      </c>
      <c r="AA76" s="242">
        <f t="shared" si="57"/>
        <v>377053.32390266669</v>
      </c>
      <c r="AB76" s="242">
        <f t="shared" si="57"/>
        <v>377053.32390266669</v>
      </c>
      <c r="AC76" s="242">
        <f t="shared" si="57"/>
        <v>377053.32390266669</v>
      </c>
      <c r="AD76" s="242">
        <f t="shared" si="57"/>
        <v>377053.32390266669</v>
      </c>
      <c r="AE76" s="242">
        <f t="shared" si="57"/>
        <v>377053.32390266669</v>
      </c>
      <c r="AF76" s="242">
        <f t="shared" si="57"/>
        <v>377053.32390266669</v>
      </c>
      <c r="AG76" s="242">
        <f t="shared" si="57"/>
        <v>377053.32390266669</v>
      </c>
      <c r="AH76" s="242">
        <f t="shared" si="57"/>
        <v>377053.32390266669</v>
      </c>
      <c r="AI76" s="242">
        <f t="shared" si="57"/>
        <v>377053.32390266669</v>
      </c>
      <c r="AJ76" s="242">
        <f t="shared" si="57"/>
        <v>377053.32390266669</v>
      </c>
      <c r="AK76" s="242">
        <f t="shared" si="57"/>
        <v>377053.32390266669</v>
      </c>
      <c r="AL76" s="242">
        <f t="shared" si="57"/>
        <v>377053.32390266669</v>
      </c>
      <c r="AM76" s="242">
        <f t="shared" si="57"/>
        <v>377053.32390266669</v>
      </c>
      <c r="AN76" s="242">
        <f t="shared" si="57"/>
        <v>377053.32390266669</v>
      </c>
      <c r="AO76" s="242">
        <f t="shared" si="57"/>
        <v>377053.32390266669</v>
      </c>
      <c r="AP76" s="242">
        <f>-AP67</f>
        <v>377053.32390266669</v>
      </c>
    </row>
    <row r="77" spans="1:45" x14ac:dyDescent="0.2">
      <c r="A77" s="250" t="s">
        <v>254</v>
      </c>
      <c r="B77" s="242">
        <f t="shared" ref="B77:AO77" si="58">B69</f>
        <v>0</v>
      </c>
      <c r="C77" s="242">
        <f t="shared" si="58"/>
        <v>0</v>
      </c>
      <c r="D77" s="242">
        <f t="shared" si="58"/>
        <v>0</v>
      </c>
      <c r="E77" s="242">
        <f t="shared" si="58"/>
        <v>0</v>
      </c>
      <c r="F77" s="242">
        <f t="shared" si="58"/>
        <v>0</v>
      </c>
      <c r="G77" s="242">
        <f t="shared" si="58"/>
        <v>0</v>
      </c>
      <c r="H77" s="242">
        <f t="shared" si="58"/>
        <v>0</v>
      </c>
      <c r="I77" s="242">
        <f t="shared" si="58"/>
        <v>0</v>
      </c>
      <c r="J77" s="242">
        <f t="shared" si="58"/>
        <v>0</v>
      </c>
      <c r="K77" s="242">
        <f t="shared" si="58"/>
        <v>0</v>
      </c>
      <c r="L77" s="242">
        <f t="shared" si="58"/>
        <v>0</v>
      </c>
      <c r="M77" s="242">
        <f t="shared" si="58"/>
        <v>0</v>
      </c>
      <c r="N77" s="242">
        <f t="shared" si="58"/>
        <v>0</v>
      </c>
      <c r="O77" s="242">
        <f t="shared" si="58"/>
        <v>0</v>
      </c>
      <c r="P77" s="242">
        <f t="shared" si="58"/>
        <v>0</v>
      </c>
      <c r="Q77" s="242">
        <f t="shared" si="58"/>
        <v>0</v>
      </c>
      <c r="R77" s="242">
        <f t="shared" si="58"/>
        <v>0</v>
      </c>
      <c r="S77" s="242">
        <f t="shared" si="58"/>
        <v>0</v>
      </c>
      <c r="T77" s="242">
        <f t="shared" si="58"/>
        <v>0</v>
      </c>
      <c r="U77" s="242">
        <f t="shared" si="58"/>
        <v>0</v>
      </c>
      <c r="V77" s="242">
        <f t="shared" si="58"/>
        <v>0</v>
      </c>
      <c r="W77" s="242">
        <f t="shared" si="58"/>
        <v>0</v>
      </c>
      <c r="X77" s="242">
        <f t="shared" si="58"/>
        <v>0</v>
      </c>
      <c r="Y77" s="242">
        <f t="shared" si="58"/>
        <v>0</v>
      </c>
      <c r="Z77" s="242">
        <f t="shared" si="58"/>
        <v>0</v>
      </c>
      <c r="AA77" s="242">
        <f t="shared" si="58"/>
        <v>0</v>
      </c>
      <c r="AB77" s="242">
        <f t="shared" si="58"/>
        <v>0</v>
      </c>
      <c r="AC77" s="242">
        <f t="shared" si="58"/>
        <v>0</v>
      </c>
      <c r="AD77" s="242">
        <f t="shared" si="58"/>
        <v>0</v>
      </c>
      <c r="AE77" s="242">
        <f t="shared" si="58"/>
        <v>0</v>
      </c>
      <c r="AF77" s="242">
        <f t="shared" si="58"/>
        <v>0</v>
      </c>
      <c r="AG77" s="242">
        <f t="shared" si="58"/>
        <v>0</v>
      </c>
      <c r="AH77" s="242">
        <f t="shared" si="58"/>
        <v>0</v>
      </c>
      <c r="AI77" s="242">
        <f t="shared" si="58"/>
        <v>0</v>
      </c>
      <c r="AJ77" s="242">
        <f t="shared" si="58"/>
        <v>0</v>
      </c>
      <c r="AK77" s="242">
        <f t="shared" si="58"/>
        <v>0</v>
      </c>
      <c r="AL77" s="242">
        <f t="shared" si="58"/>
        <v>0</v>
      </c>
      <c r="AM77" s="242">
        <f t="shared" si="58"/>
        <v>0</v>
      </c>
      <c r="AN77" s="242">
        <f t="shared" si="58"/>
        <v>0</v>
      </c>
      <c r="AO77" s="242">
        <f t="shared" si="58"/>
        <v>0</v>
      </c>
      <c r="AP77" s="242">
        <f>AP69</f>
        <v>0</v>
      </c>
    </row>
    <row r="78" spans="1:45" x14ac:dyDescent="0.2">
      <c r="A78" s="250" t="s">
        <v>253</v>
      </c>
      <c r="B78" s="242">
        <f>IF(SUM($B$71:B71)+SUM($A$78:A78)&gt;0,0,SUM($B$71:B71)-SUM($A$78:A78))</f>
        <v>0</v>
      </c>
      <c r="C78" s="242">
        <f>IF(SUM($B$71:C71)+SUM($A$78:B78)&gt;0,0,SUM($B$71:C71)-SUM($A$78:B78))</f>
        <v>0</v>
      </c>
      <c r="D78" s="242">
        <f>IF(SUM($B$71:D71)+SUM($A$78:C78)&gt;0,0,SUM($B$71:D71)-SUM($A$78:C78))</f>
        <v>0</v>
      </c>
      <c r="E78" s="242">
        <f>IF(SUM($B$71:E71)+SUM($A$78:D78)&gt;0,0,SUM($B$71:E71)-SUM($A$78:D78))</f>
        <v>0</v>
      </c>
      <c r="F78" s="242">
        <f>IF(SUM($B$71:F71)+SUM($A$78:E78)&gt;0,0,SUM($B$71:F71)-SUM($A$78:E78))</f>
        <v>0</v>
      </c>
      <c r="G78" s="242">
        <f>IF(SUM($B$71:G71)+SUM($A$78:F78)&gt;0,0,SUM($B$71:G71)-SUM($A$78:F78))</f>
        <v>0</v>
      </c>
      <c r="H78" s="242">
        <f>IF(SUM($B$71:H71)+SUM($A$78:G78)&gt;0,0,SUM($B$71:H71)-SUM($A$78:G78))</f>
        <v>0</v>
      </c>
      <c r="I78" s="242">
        <f>IF(SUM($B$71:I71)+SUM($A$78:H78)&gt;0,0,SUM($B$71:I71)-SUM($A$78:H78))</f>
        <v>0</v>
      </c>
      <c r="J78" s="242">
        <f>IF(SUM($B$71:J71)+SUM($A$78:I78)&gt;0,0,SUM($B$71:J71)-SUM($A$78:I78))</f>
        <v>0</v>
      </c>
      <c r="K78" s="242">
        <f>IF(SUM($B$71:K71)+SUM($A$78:J78)&gt;0,0,SUM($B$71:K71)-SUM($A$78:J78))</f>
        <v>0</v>
      </c>
      <c r="L78" s="242">
        <f>IF(SUM($B$71:L71)+SUM($A$78:K78)&gt;0,0,SUM($B$71:L71)-SUM($A$78:K78))</f>
        <v>0</v>
      </c>
      <c r="M78" s="242">
        <f>IF(SUM($B$71:M71)+SUM($A$78:L78)&gt;0,0,SUM($B$71:M71)-SUM($A$78:L78))</f>
        <v>0</v>
      </c>
      <c r="N78" s="242">
        <f>IF(SUM($B$71:N71)+SUM($A$78:M78)&gt;0,0,SUM($B$71:N71)-SUM($A$78:M78))</f>
        <v>0</v>
      </c>
      <c r="O78" s="242">
        <f>IF(SUM($B$71:O71)+SUM($A$78:N78)&gt;0,0,SUM($B$71:O71)-SUM($A$78:N78))</f>
        <v>0</v>
      </c>
      <c r="P78" s="242">
        <f>IF(SUM($B$71:P71)+SUM($A$78:O78)&gt;0,0,SUM($B$71:P71)-SUM($A$78:O78))</f>
        <v>0</v>
      </c>
      <c r="Q78" s="242">
        <f>IF(SUM($B$71:Q71)+SUM($A$78:P78)&gt;0,0,SUM($B$71:Q71)-SUM($A$78:P78))</f>
        <v>0</v>
      </c>
      <c r="R78" s="242">
        <f>IF(SUM($B$71:R71)+SUM($A$78:Q78)&gt;0,0,SUM($B$71:R71)-SUM($A$78:Q78))</f>
        <v>0</v>
      </c>
      <c r="S78" s="242">
        <f>IF(SUM($B$71:S71)+SUM($A$78:R78)&gt;0,0,SUM($B$71:S71)-SUM($A$78:R78))</f>
        <v>0</v>
      </c>
      <c r="T78" s="242">
        <f>IF(SUM($B$71:T71)+SUM($A$78:S78)&gt;0,0,SUM($B$71:T71)-SUM($A$78:S78))</f>
        <v>0</v>
      </c>
      <c r="U78" s="242">
        <f>IF(SUM($B$71:U71)+SUM($A$78:T78)&gt;0,0,SUM($B$71:U71)-SUM($A$78:T78))</f>
        <v>0</v>
      </c>
      <c r="V78" s="242">
        <f>IF(SUM($B$71:V71)+SUM($A$78:U78)&gt;0,0,SUM($B$71:V71)-SUM($A$78:U78))</f>
        <v>0</v>
      </c>
      <c r="W78" s="242">
        <f>IF(SUM($B$71:W71)+SUM($A$78:V78)&gt;0,0,SUM($B$71:W71)-SUM($A$78:V78))</f>
        <v>0</v>
      </c>
      <c r="X78" s="242">
        <f>IF(SUM($B$71:X71)+SUM($A$78:W78)&gt;0,0,SUM($B$71:X71)-SUM($A$78:W78))</f>
        <v>0</v>
      </c>
      <c r="Y78" s="242">
        <f>IF(SUM($B$71:Y71)+SUM($A$78:X78)&gt;0,0,SUM($B$71:Y71)-SUM($A$78:X78))</f>
        <v>0</v>
      </c>
      <c r="Z78" s="242">
        <f>IF(SUM($B$71:Z71)+SUM($A$78:Y78)&gt;0,0,SUM($B$71:Z71)-SUM($A$78:Y78))</f>
        <v>0</v>
      </c>
      <c r="AA78" s="242">
        <f>IF(SUM($B$71:AA71)+SUM($A$78:Z78)&gt;0,0,SUM($B$71:AA71)-SUM($A$78:Z78))</f>
        <v>0</v>
      </c>
      <c r="AB78" s="242">
        <f>IF(SUM($B$71:AB71)+SUM($A$78:AA78)&gt;0,0,SUM($B$71:AB71)-SUM($A$78:AA78))</f>
        <v>0</v>
      </c>
      <c r="AC78" s="242">
        <f>IF(SUM($B$71:AC71)+SUM($A$78:AB78)&gt;0,0,SUM($B$71:AC71)-SUM($A$78:AB78))</f>
        <v>0</v>
      </c>
      <c r="AD78" s="242">
        <f>IF(SUM($B$71:AD71)+SUM($A$78:AC78)&gt;0,0,SUM($B$71:AD71)-SUM($A$78:AC78))</f>
        <v>0</v>
      </c>
      <c r="AE78" s="242">
        <f>IF(SUM($B$71:AE71)+SUM($A$78:AD78)&gt;0,0,SUM($B$71:AE71)-SUM($A$78:AD78))</f>
        <v>0</v>
      </c>
      <c r="AF78" s="242">
        <f>IF(SUM($B$71:AF71)+SUM($A$78:AE78)&gt;0,0,SUM($B$71:AF71)-SUM($A$78:AE78))</f>
        <v>0</v>
      </c>
      <c r="AG78" s="242">
        <f>IF(SUM($B$71:AG71)+SUM($A$78:AF78)&gt;0,0,SUM($B$71:AG71)-SUM($A$78:AF78))</f>
        <v>0</v>
      </c>
      <c r="AH78" s="242">
        <f>IF(SUM($B$71:AH71)+SUM($A$78:AG78)&gt;0,0,SUM($B$71:AH71)-SUM($A$78:AG78))</f>
        <v>0</v>
      </c>
      <c r="AI78" s="242">
        <f>IF(SUM($B$71:AI71)+SUM($A$78:AH78)&gt;0,0,SUM($B$71:AI71)-SUM($A$78:AH78))</f>
        <v>0</v>
      </c>
      <c r="AJ78" s="242">
        <f>IF(SUM($B$71:AJ71)+SUM($A$78:AI78)&gt;0,0,SUM($B$71:AJ71)-SUM($A$78:AI78))</f>
        <v>0</v>
      </c>
      <c r="AK78" s="242">
        <f>IF(SUM($B$71:AK71)+SUM($A$78:AJ78)&gt;0,0,SUM($B$71:AK71)-SUM($A$78:AJ78))</f>
        <v>0</v>
      </c>
      <c r="AL78" s="242">
        <f>IF(SUM($B$71:AL71)+SUM($A$78:AK78)&gt;0,0,SUM($B$71:AL71)-SUM($A$78:AK78))</f>
        <v>0</v>
      </c>
      <c r="AM78" s="242">
        <f>IF(SUM($B$71:AM71)+SUM($A$78:AL78)&gt;0,0,SUM($B$71:AM71)-SUM($A$78:AL78))</f>
        <v>0</v>
      </c>
      <c r="AN78" s="242">
        <f>IF(SUM($B$71:AN71)+SUM($A$78:AM78)&gt;0,0,SUM($B$71:AN71)-SUM($A$78:AM78))</f>
        <v>0</v>
      </c>
      <c r="AO78" s="242">
        <f>IF(SUM($B$71:AO71)+SUM($A$78:AN78)&gt;0,0,SUM($B$71:AO71)-SUM($A$78:AN78))</f>
        <v>0</v>
      </c>
      <c r="AP78" s="242">
        <f>IF(SUM($B$71:AP71)+SUM($A$78:AO78)&gt;0,0,SUM($B$71:AP71)-SUM($A$78:AO78))</f>
        <v>0</v>
      </c>
    </row>
    <row r="79" spans="1:45" x14ac:dyDescent="0.2">
      <c r="A79" s="250" t="s">
        <v>252</v>
      </c>
      <c r="B79" s="242">
        <f>IF(((SUM($B$59:B59)+SUM($B$61:B64))+SUM($B$81:B81))&lt;0,((SUM($B$59:B59)+SUM($B$61:B64))+SUM($B$81:B81))*0.2-SUM($A$79:A79),IF(SUM(A$79:$B79)&lt;0,0-SUM(A$79:$B79),0))</f>
        <v>-2714783.9320992003</v>
      </c>
      <c r="C79" s="242">
        <f>IF(((SUM($B$59:C59)+SUM($B$61:C64))+SUM($B$81:C81))&lt;0,((SUM($B$59:C59)+SUM($B$61:C64))+SUM($B$81:C81))*0.2-SUM($A$79:B79),IF(SUM($B$79:B79)&lt;0,0-SUM($B$79:B79),0))</f>
        <v>0</v>
      </c>
      <c r="D79" s="242">
        <f>IF(((SUM($B$59:D59)+SUM($B$61:D64))+SUM($B$81:D81))&lt;0,((SUM($B$59:D59)+SUM($B$61:D64))+SUM($B$81:D81))*0.2-SUM($A$79:C79),IF(SUM($B$79:C79)&lt;0,0-SUM($B$79:C79),0))</f>
        <v>0</v>
      </c>
      <c r="E79" s="242">
        <f>IF(((SUM($B$59:E59)+SUM($B$61:E64))+SUM($B$81:E81))&lt;0,((SUM($B$59:E59)+SUM($B$61:E64))+SUM($B$81:E81))*0.2-SUM($A$79:D79),IF(SUM($B$79:D79)&lt;0,0-SUM($B$79:D79),0))</f>
        <v>-2.7061249129474163E-3</v>
      </c>
      <c r="F79" s="242">
        <f>IF(((SUM($B$59:F59)+SUM($B$61:F64))+SUM($B$81:F81))&lt;0,((SUM($B$59:F59)+SUM($B$61:F64))+SUM($B$81:F81))*0.2-SUM($A$79:E79),IF(SUM($B$79:E79)&lt;0,0-SUM($B$79:E79),0))</f>
        <v>-2.8300643898546696E-3</v>
      </c>
      <c r="G79" s="242">
        <f>IF(((SUM($B$59:G59)+SUM($B$61:G64))+SUM($B$81:G81))&lt;0,((SUM($B$59:G59)+SUM($B$61:G64))+SUM($B$81:G81))*0.18-SUM($A$79:F79),IF(SUM($B$79:F79)&lt;0,0-SUM($B$79:F79),0))</f>
        <v>271478.39109982736</v>
      </c>
      <c r="H79" s="242">
        <f>IF(((SUM($B$59:H59)+SUM($B$61:H64))+SUM($B$81:H81))&lt;0,((SUM($B$59:H59)+SUM($B$61:H64))+SUM($B$81:H81))*0.18-SUM($A$79:G79),IF(SUM($B$79:G79)&lt;0,0-SUM($B$79:G79),0))</f>
        <v>-2.7857087552547455E-3</v>
      </c>
      <c r="I79" s="242">
        <f>IF(((SUM($B$59:I59)+SUM($B$61:I64))+SUM($B$81:I81))&lt;0,((SUM($B$59:I59)+SUM($B$61:I64))+SUM($B$81:I81))*0.18-SUM($A$79:H79),IF(SUM($B$79:H79)&lt;0,0-SUM($B$79:H79),0))</f>
        <v>-2.9132934287190437E-3</v>
      </c>
      <c r="J79" s="242">
        <f>IF(((SUM($B$59:J59)+SUM($B$61:J64))+SUM($B$81:J81))&lt;0,((SUM($B$59:J59)+SUM($B$61:J64))+SUM($B$81:J81))*0.18-SUM($A$79:I79),IF(SUM($B$79:I79)&lt;0,0-SUM($B$79:I79),0))</f>
        <v>-3.0467207543551922E-3</v>
      </c>
      <c r="K79" s="242">
        <f>IF(((SUM($B$59:K59)+SUM($B$61:K64))+SUM($B$81:K81))&lt;0,((SUM($B$59:K59)+SUM($B$61:K64))+SUM($B$81:K81))*0.18-SUM($A$79:J79),IF(SUM($B$79:J79)&lt;0,0-SUM($B$79:J79),0))</f>
        <v>-3.1862589530646801E-3</v>
      </c>
      <c r="L79" s="242">
        <f>IF(((SUM($B$59:L59)+SUM($B$61:L64))+SUM($B$81:L81))&lt;0,((SUM($B$59:L59)+SUM($B$61:L64))+SUM($B$81:L81))*0.18-SUM($A$79:K79),IF(SUM($B$79:K79)&lt;0,0-SUM($B$79:K79),0))</f>
        <v>-3.332188818603754E-3</v>
      </c>
      <c r="M79" s="242">
        <f>IF(((SUM($B$59:M59)+SUM($B$61:M64))+SUM($B$81:M81))&lt;0,((SUM($B$59:M59)+SUM($B$61:M64))+SUM($B$81:M81))*0.18-SUM($A$79:L79),IF(SUM($B$79:L79)&lt;0,0-SUM($B$79:L79),0))</f>
        <v>-3.484800923615694E-3</v>
      </c>
      <c r="N79" s="242">
        <f>IF(((SUM($B$59:N59)+SUM($B$61:N64))+SUM($B$81:N81))&lt;0,((SUM($B$59:N59)+SUM($B$61:N64))+SUM($B$81:N81))*0.18-SUM($A$79:M79),IF(SUM($B$79:M79)&lt;0,0-SUM($B$79:M79),0))</f>
        <v>-3.6444040015339851E-3</v>
      </c>
      <c r="O79" s="242">
        <f>IF(((SUM($B$59:O59)+SUM($B$61:O64))+SUM($B$81:O81))&lt;0,((SUM($B$59:O59)+SUM($B$61:O64))+SUM($B$81:O81))*0.18-SUM($A$79:N79),IF(SUM($B$79:N79)&lt;0,0-SUM($B$79:N79),0))</f>
        <v>-3.8113156333565712E-3</v>
      </c>
      <c r="P79" s="242">
        <f>IF(((SUM($B$59:P59)+SUM($B$61:P64))+SUM($B$81:P81))&lt;0,((SUM($B$59:P59)+SUM($B$61:P64))+SUM($B$81:P81))*0.18-SUM($A$79:O79),IF(SUM($B$79:O79)&lt;0,0-SUM($B$79:O79),0))</f>
        <v>-3.9858724921941757E-3</v>
      </c>
      <c r="Q79" s="242">
        <f>IF(((SUM($B$59:Q59)+SUM($B$61:Q64))+SUM($B$81:Q81))&lt;0,((SUM($B$59:Q59)+SUM($B$61:Q64))+SUM($B$81:Q81))*0.18-SUM($A$79:P79),IF(SUM($B$79:P79)&lt;0,0-SUM($B$79:P79),0))</f>
        <v>-4.1684238240122795E-3</v>
      </c>
      <c r="R79" s="242">
        <f>IF(((SUM($B$59:R59)+SUM($B$61:R64))+SUM($B$81:R81))&lt;0,((SUM($B$59:R59)+SUM($B$61:R64))+SUM($B$81:R81))*0.18-SUM($A$79:Q79),IF(SUM($B$79:Q79)&lt;0,0-SUM($B$79:Q79),0))</f>
        <v>-4.3593351729214191E-3</v>
      </c>
      <c r="S79" s="242">
        <f>IF(((SUM($B$59:S59)+SUM($B$61:S64))+SUM($B$81:S81))&lt;0,((SUM($B$59:S59)+SUM($B$61:S64))+SUM($B$81:S81))*0.18-SUM($A$79:R79),IF(SUM($B$79:R79)&lt;0,0-SUM($B$79:R79),0))</f>
        <v>-4.5589916408061981E-3</v>
      </c>
      <c r="T79" s="242">
        <f>IF(((SUM($B$59:T59)+SUM($B$61:T64))+SUM($B$81:T81))&lt;0,((SUM($B$59:T59)+SUM($B$61:T64))+SUM($B$81:T81))*0.18-SUM($A$79:S79),IF(SUM($B$79:S79)&lt;0,0-SUM($B$79:S79),0))</f>
        <v>-4.7677909024059772E-3</v>
      </c>
      <c r="U79" s="242">
        <f>IF(((SUM($B$59:U59)+SUM($B$61:U64))+SUM($B$81:U81))&lt;0,((SUM($B$59:U59)+SUM($B$61:U64))+SUM($B$81:U81))*0.18-SUM($A$79:T79),IF(SUM($B$79:T79)&lt;0,0-SUM($B$79:T79),0))</f>
        <v>-4.9861534498631954E-3</v>
      </c>
      <c r="V79" s="242">
        <f>IF(((SUM($B$59:V59)+SUM($B$61:V64))+SUM($B$81:V81))&lt;0,((SUM($B$59:V59)+SUM($B$61:V64))+SUM($B$81:V81))*0.18-SUM($A$79:U79),IF(SUM($B$79:U79)&lt;0,0-SUM($B$79:U79),0))</f>
        <v>-5.2145179361104965E-3</v>
      </c>
      <c r="W79" s="242">
        <f>IF(((SUM($B$59:W59)+SUM($B$61:W64))+SUM($B$81:W81))&lt;0,((SUM($B$59:W59)+SUM($B$61:W64))+SUM($B$81:W81))*0.18-SUM($A$79:V79),IF(SUM($B$79:V79)&lt;0,0-SUM($B$79:V79),0))</f>
        <v>-5.4533397778868675E-3</v>
      </c>
      <c r="X79" s="242">
        <f>IF(((SUM($B$59:X59)+SUM($B$61:X64))+SUM($B$81:X81))&lt;0,((SUM($B$59:X59)+SUM($B$61:X64))+SUM($B$81:X81))*0.18-SUM($A$79:W79),IF(SUM($B$79:W79)&lt;0,0-SUM($B$79:W79),0))</f>
        <v>-5.7031009346246719E-3</v>
      </c>
      <c r="Y79" s="242">
        <f>IF(((SUM($B$59:Y59)+SUM($B$61:Y64))+SUM($B$81:Y81))&lt;0,((SUM($B$59:Y59)+SUM($B$61:Y64))+SUM($B$81:Y81))*0.18-SUM($A$79:X79),IF(SUM($B$79:X79)&lt;0,0-SUM($B$79:X79),0))</f>
        <v>-5.9643001295626163E-3</v>
      </c>
      <c r="Z79" s="242">
        <f>IF(((SUM($B$59:Z59)+SUM($B$61:Z64))+SUM($B$81:Z81))&lt;0,((SUM($B$59:Z59)+SUM($B$61:Z64))+SUM($B$81:Z81))*0.18-SUM($A$79:Y79),IF(SUM($B$79:Y79)&lt;0,0-SUM($B$79:Y79),0))</f>
        <v>-6.2374626286327839E-3</v>
      </c>
      <c r="AA79" s="242">
        <f>IF(((SUM($B$59:AA59)+SUM($B$61:AA64))+SUM($B$81:AA81))&lt;0,((SUM($B$59:AA59)+SUM($B$61:AA64))+SUM($B$81:AA81))*0.18-SUM($A$79:Z79),IF(SUM($B$79:Z79)&lt;0,0-SUM($B$79:Z79),0))</f>
        <v>-6.5231355838477612E-3</v>
      </c>
      <c r="AB79" s="242">
        <f>IF(((SUM($B$59:AB59)+SUM($B$61:AB64))+SUM($B$81:AB81))&lt;0,((SUM($B$59:AB59)+SUM($B$61:AB64))+SUM($B$81:AB81))*0.18-SUM($A$79:AA79),IF(SUM($B$79:AA79)&lt;0,0-SUM($B$79:AA79),0))</f>
        <v>-6.8218926899135113E-3</v>
      </c>
      <c r="AC79" s="242">
        <f>IF(((SUM($B$59:AC59)+SUM($B$61:AC64))+SUM($B$81:AC81))&lt;0,((SUM($B$59:AC59)+SUM($B$61:AC64))+SUM($B$81:AC81))*0.18-SUM($A$79:AB79),IF(SUM($B$79:AB79)&lt;0,0-SUM($B$79:AB79),0))</f>
        <v>-7.1343323215842247E-3</v>
      </c>
      <c r="AD79" s="242">
        <f>IF(((SUM($B$59:AD59)+SUM($B$61:AD64))+SUM($B$81:AD81))&lt;0,((SUM($B$59:AD59)+SUM($B$61:AD64))+SUM($B$81:AD81))*0.18-SUM($A$79:AC79),IF(SUM($B$79:AC79)&lt;0,0-SUM($B$79:AC79),0))</f>
        <v>-7.461081724613905E-3</v>
      </c>
      <c r="AE79" s="242">
        <f>IF(((SUM($B$59:AE59)+SUM($B$61:AE64))+SUM($B$81:AE81))&lt;0,((SUM($B$59:AE59)+SUM($B$61:AE64))+SUM($B$81:AE81))*0.18-SUM($A$79:AD79),IF(SUM($B$79:AD79)&lt;0,0-SUM($B$79:AD79),0))</f>
        <v>-7.8027956187725067E-3</v>
      </c>
      <c r="AF79" s="242">
        <f>IF(((SUM($B$59:AF59)+SUM($B$61:AF64))+SUM($B$81:AF81))&lt;0,((SUM($B$59:AF59)+SUM($B$61:AF64))+SUM($B$81:AF81))*0.18-SUM($A$79:AE79),IF(SUM($B$79:AE79)&lt;0,0-SUM($B$79:AE79),0))</f>
        <v>-8.1601603887975216E-3</v>
      </c>
      <c r="AG79" s="242">
        <f>IF(((SUM($B$59:AG59)+SUM($B$61:AG64))+SUM($B$81:AG81))&lt;0,((SUM($B$59:AG59)+SUM($B$61:AG64))+SUM($B$81:AG81))*0.18-SUM($A$79:AF79),IF(SUM($B$79:AF79)&lt;0,0-SUM($B$79:AF79),0))</f>
        <v>-8.5338922217488289E-3</v>
      </c>
      <c r="AH79" s="242">
        <f>IF(((SUM($B$59:AH59)+SUM($B$61:AH64))+SUM($B$81:AH81))&lt;0,((SUM($B$59:AH59)+SUM($B$61:AH64))+SUM($B$81:AH81))*0.18-SUM($A$79:AG79),IF(SUM($B$79:AG79)&lt;0,0-SUM($B$79:AG79),0))</f>
        <v>-8.9247412979602814E-3</v>
      </c>
      <c r="AI79" s="242">
        <f>IF(((SUM($B$59:AI59)+SUM($B$61:AI64))+SUM($B$81:AI81))&lt;0,((SUM($B$59:AI59)+SUM($B$61:AI64))+SUM($B$81:AI81))*0.18-SUM($A$79:AH79),IF(SUM($B$79:AH79)&lt;0,0-SUM($B$79:AH79),0))</f>
        <v>-9.333489928394556E-3</v>
      </c>
      <c r="AJ79" s="242">
        <f>IF(((SUM($B$59:AJ59)+SUM($B$61:AJ64))+SUM($B$81:AJ81))&lt;0,((SUM($B$59:AJ59)+SUM($B$61:AJ64))+SUM($B$81:AJ81))*0.18-SUM($A$79:AI79),IF(SUM($B$79:AI79)&lt;0,0-SUM($B$79:AI79),0))</f>
        <v>-9.7609595395624638E-3</v>
      </c>
      <c r="AK79" s="242">
        <f>IF(((SUM($B$59:AK59)+SUM($B$61:AK64))+SUM($B$81:AK81))&lt;0,((SUM($B$59:AK59)+SUM($B$61:AK64))+SUM($B$81:AK81))*0.18-SUM($A$79:AJ79),IF(SUM($B$79:AJ79)&lt;0,0-SUM($B$79:AJ79),0))</f>
        <v>-1.0208007879555225E-2</v>
      </c>
      <c r="AL79" s="242">
        <f>IF(((SUM($B$59:AL59)+SUM($B$61:AL64))+SUM($B$81:AL81))&lt;0,((SUM($B$59:AL59)+SUM($B$61:AL64))+SUM($B$81:AL81))*0.18-SUM($A$79:AK79),IF(SUM($B$79:AK79)&lt;0,0-SUM($B$79:AK79),0))</f>
        <v>-1.0675529949367046E-2</v>
      </c>
      <c r="AM79" s="242">
        <f>IF(((SUM($B$59:AM59)+SUM($B$61:AM64))+SUM($B$81:AM81))&lt;0,((SUM($B$59:AM59)+SUM($B$61:AM64))+SUM($B$81:AM81))*0.18-SUM($A$79:AL79),IF(SUM($B$79:AL79)&lt;0,0-SUM($B$79:AL79),0))</f>
        <v>-1.1164464522153139E-2</v>
      </c>
      <c r="AN79" s="242">
        <f>IF(((SUM($B$59:AN59)+SUM($B$61:AN64))+SUM($B$81:AN81))&lt;0,((SUM($B$59:AN59)+SUM($B$61:AN64))+SUM($B$81:AN81))*0.18-SUM($A$79:AM79),IF(SUM($B$79:AM79)&lt;0,0-SUM($B$79:AM79),0))</f>
        <v>-1.1675791814923286E-2</v>
      </c>
      <c r="AO79" s="242">
        <f>IF(((SUM($B$59:AO59)+SUM($B$61:AO64))+SUM($B$81:AO81))&lt;0,((SUM($B$59:AO59)+SUM($B$61:AO64))+SUM($B$81:AO81))*0.18-SUM($A$79:AN79),IF(SUM($B$79:AN79)&lt;0,0-SUM($B$79:AN79),0))</f>
        <v>-1.2210538610816002E-2</v>
      </c>
      <c r="AP79" s="242">
        <f>IF(((SUM($B$59:AP59)+SUM($B$61:AP64))+SUM($B$81:AP81))&lt;0,((SUM($B$59:AP59)+SUM($B$61:AP64))+SUM($B$81:AP81))*0.18-SUM($A$79:AO79),IF(SUM($B$79:AO79)&lt;0,0-SUM($B$79:AO79),0))</f>
        <v>-2.0360876806080341E-3</v>
      </c>
    </row>
    <row r="80" spans="1:45" x14ac:dyDescent="0.2">
      <c r="A80" s="250" t="s">
        <v>251</v>
      </c>
      <c r="B80" s="242">
        <f>-B59*(B39)</f>
        <v>0</v>
      </c>
      <c r="C80" s="242">
        <f t="shared" ref="C80:AP80" si="59">-(C59-B59)*$B$39</f>
        <v>0</v>
      </c>
      <c r="D80" s="242">
        <f t="shared" si="59"/>
        <v>0</v>
      </c>
      <c r="E80" s="242">
        <f t="shared" si="59"/>
        <v>0</v>
      </c>
      <c r="F80" s="242">
        <f t="shared" si="59"/>
        <v>0</v>
      </c>
      <c r="G80" s="242">
        <f t="shared" si="59"/>
        <v>0</v>
      </c>
      <c r="H80" s="242">
        <f t="shared" si="59"/>
        <v>0</v>
      </c>
      <c r="I80" s="242">
        <f t="shared" si="59"/>
        <v>0</v>
      </c>
      <c r="J80" s="242">
        <f t="shared" si="59"/>
        <v>0</v>
      </c>
      <c r="K80" s="242">
        <f t="shared" si="59"/>
        <v>0</v>
      </c>
      <c r="L80" s="242">
        <f t="shared" si="59"/>
        <v>0</v>
      </c>
      <c r="M80" s="242">
        <f t="shared" si="59"/>
        <v>0</v>
      </c>
      <c r="N80" s="242">
        <f t="shared" si="59"/>
        <v>0</v>
      </c>
      <c r="O80" s="242">
        <f t="shared" si="59"/>
        <v>0</v>
      </c>
      <c r="P80" s="242">
        <f t="shared" si="59"/>
        <v>0</v>
      </c>
      <c r="Q80" s="242">
        <f t="shared" si="59"/>
        <v>0</v>
      </c>
      <c r="R80" s="242">
        <f t="shared" si="59"/>
        <v>0</v>
      </c>
      <c r="S80" s="242">
        <f t="shared" si="59"/>
        <v>0</v>
      </c>
      <c r="T80" s="242">
        <f t="shared" si="59"/>
        <v>0</v>
      </c>
      <c r="U80" s="242">
        <f t="shared" si="59"/>
        <v>0</v>
      </c>
      <c r="V80" s="242">
        <f t="shared" si="59"/>
        <v>0</v>
      </c>
      <c r="W80" s="242">
        <f t="shared" si="59"/>
        <v>0</v>
      </c>
      <c r="X80" s="242">
        <f t="shared" si="59"/>
        <v>0</v>
      </c>
      <c r="Y80" s="242">
        <f t="shared" si="59"/>
        <v>0</v>
      </c>
      <c r="Z80" s="242">
        <f t="shared" si="59"/>
        <v>0</v>
      </c>
      <c r="AA80" s="242">
        <f t="shared" si="59"/>
        <v>0</v>
      </c>
      <c r="AB80" s="242">
        <f t="shared" si="59"/>
        <v>0</v>
      </c>
      <c r="AC80" s="242">
        <f t="shared" si="59"/>
        <v>0</v>
      </c>
      <c r="AD80" s="242">
        <f t="shared" si="59"/>
        <v>0</v>
      </c>
      <c r="AE80" s="242">
        <f t="shared" si="59"/>
        <v>0</v>
      </c>
      <c r="AF80" s="242">
        <f t="shared" si="59"/>
        <v>0</v>
      </c>
      <c r="AG80" s="242">
        <f t="shared" si="59"/>
        <v>0</v>
      </c>
      <c r="AH80" s="242">
        <f t="shared" si="59"/>
        <v>0</v>
      </c>
      <c r="AI80" s="242">
        <f t="shared" si="59"/>
        <v>0</v>
      </c>
      <c r="AJ80" s="242">
        <f t="shared" si="59"/>
        <v>0</v>
      </c>
      <c r="AK80" s="242">
        <f t="shared" si="59"/>
        <v>0</v>
      </c>
      <c r="AL80" s="242">
        <f t="shared" si="59"/>
        <v>0</v>
      </c>
      <c r="AM80" s="242">
        <f t="shared" si="59"/>
        <v>0</v>
      </c>
      <c r="AN80" s="242">
        <f t="shared" si="59"/>
        <v>0</v>
      </c>
      <c r="AO80" s="242">
        <f t="shared" si="59"/>
        <v>0</v>
      </c>
      <c r="AP80" s="242">
        <f t="shared" si="59"/>
        <v>0</v>
      </c>
    </row>
    <row r="81" spans="1:44" x14ac:dyDescent="0.2">
      <c r="A81" s="250" t="s">
        <v>433</v>
      </c>
      <c r="B81" s="242">
        <f>-$C$126</f>
        <v>-13573919.660496</v>
      </c>
      <c r="C81" s="242">
        <f>-$D$126</f>
        <v>0</v>
      </c>
      <c r="D81" s="242">
        <f>-$E$126</f>
        <v>0</v>
      </c>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53">
        <f>SUM(B81:AP81)</f>
        <v>-13573919.660496</v>
      </c>
      <c r="AR81" s="254"/>
    </row>
    <row r="82" spans="1:44" x14ac:dyDescent="0.2">
      <c r="A82" s="250" t="s">
        <v>250</v>
      </c>
      <c r="B82" s="242">
        <f t="shared" ref="B82:AO82" si="60">B54-B55</f>
        <v>0</v>
      </c>
      <c r="C82" s="242">
        <f t="shared" si="60"/>
        <v>0</v>
      </c>
      <c r="D82" s="242">
        <f t="shared" si="60"/>
        <v>0</v>
      </c>
      <c r="E82" s="242">
        <f t="shared" si="60"/>
        <v>0</v>
      </c>
      <c r="F82" s="242">
        <f t="shared" si="60"/>
        <v>0</v>
      </c>
      <c r="G82" s="242">
        <f t="shared" si="60"/>
        <v>0</v>
      </c>
      <c r="H82" s="242">
        <f t="shared" si="60"/>
        <v>0</v>
      </c>
      <c r="I82" s="242">
        <f t="shared" si="60"/>
        <v>0</v>
      </c>
      <c r="J82" s="242">
        <f t="shared" si="60"/>
        <v>0</v>
      </c>
      <c r="K82" s="242">
        <f t="shared" si="60"/>
        <v>0</v>
      </c>
      <c r="L82" s="242">
        <f t="shared" si="60"/>
        <v>0</v>
      </c>
      <c r="M82" s="242">
        <f t="shared" si="60"/>
        <v>0</v>
      </c>
      <c r="N82" s="242">
        <f t="shared" si="60"/>
        <v>0</v>
      </c>
      <c r="O82" s="242">
        <f t="shared" si="60"/>
        <v>0</v>
      </c>
      <c r="P82" s="242">
        <f t="shared" si="60"/>
        <v>0</v>
      </c>
      <c r="Q82" s="242">
        <f t="shared" si="60"/>
        <v>0</v>
      </c>
      <c r="R82" s="242">
        <f t="shared" si="60"/>
        <v>0</v>
      </c>
      <c r="S82" s="242">
        <f t="shared" si="60"/>
        <v>0</v>
      </c>
      <c r="T82" s="242">
        <f t="shared" si="60"/>
        <v>0</v>
      </c>
      <c r="U82" s="242">
        <f t="shared" si="60"/>
        <v>0</v>
      </c>
      <c r="V82" s="242">
        <f t="shared" si="60"/>
        <v>0</v>
      </c>
      <c r="W82" s="242">
        <f t="shared" si="60"/>
        <v>0</v>
      </c>
      <c r="X82" s="242">
        <f t="shared" si="60"/>
        <v>0</v>
      </c>
      <c r="Y82" s="242">
        <f t="shared" si="60"/>
        <v>0</v>
      </c>
      <c r="Z82" s="242">
        <f t="shared" si="60"/>
        <v>0</v>
      </c>
      <c r="AA82" s="242">
        <f t="shared" si="60"/>
        <v>0</v>
      </c>
      <c r="AB82" s="242">
        <f t="shared" si="60"/>
        <v>0</v>
      </c>
      <c r="AC82" s="242">
        <f t="shared" si="60"/>
        <v>0</v>
      </c>
      <c r="AD82" s="242">
        <f t="shared" si="60"/>
        <v>0</v>
      </c>
      <c r="AE82" s="242">
        <f t="shared" si="60"/>
        <v>0</v>
      </c>
      <c r="AF82" s="242">
        <f t="shared" si="60"/>
        <v>0</v>
      </c>
      <c r="AG82" s="242">
        <f t="shared" si="60"/>
        <v>0</v>
      </c>
      <c r="AH82" s="242">
        <f t="shared" si="60"/>
        <v>0</v>
      </c>
      <c r="AI82" s="242">
        <f t="shared" si="60"/>
        <v>0</v>
      </c>
      <c r="AJ82" s="242">
        <f t="shared" si="60"/>
        <v>0</v>
      </c>
      <c r="AK82" s="242">
        <f t="shared" si="60"/>
        <v>0</v>
      </c>
      <c r="AL82" s="242">
        <f t="shared" si="60"/>
        <v>0</v>
      </c>
      <c r="AM82" s="242">
        <f t="shared" si="60"/>
        <v>0</v>
      </c>
      <c r="AN82" s="242">
        <f t="shared" si="60"/>
        <v>0</v>
      </c>
      <c r="AO82" s="242">
        <f t="shared" si="60"/>
        <v>0</v>
      </c>
      <c r="AP82" s="242">
        <f>AP54-AP55</f>
        <v>0</v>
      </c>
    </row>
    <row r="83" spans="1:44" ht="14.25" x14ac:dyDescent="0.2">
      <c r="A83" s="251" t="s">
        <v>249</v>
      </c>
      <c r="B83" s="249">
        <f>SUM(B75:B82)</f>
        <v>-16288703.592595201</v>
      </c>
      <c r="C83" s="249">
        <f t="shared" ref="C83:V83" si="61">SUM(C75:C82)</f>
        <v>0</v>
      </c>
      <c r="D83" s="249">
        <f t="shared" si="61"/>
        <v>0</v>
      </c>
      <c r="E83" s="249">
        <f t="shared" si="61"/>
        <v>-1.6236749885138124E-2</v>
      </c>
      <c r="F83" s="249">
        <f t="shared" si="61"/>
        <v>-1.6980386106297374E-2</v>
      </c>
      <c r="G83" s="249">
        <f t="shared" si="61"/>
        <v>271478.37630142708</v>
      </c>
      <c r="H83" s="249">
        <f t="shared" si="61"/>
        <v>-1.8261869321577251E-2</v>
      </c>
      <c r="I83" s="249">
        <f t="shared" si="61"/>
        <v>-1.9098255434073508E-2</v>
      </c>
      <c r="J83" s="249">
        <f t="shared" si="61"/>
        <v>-1.9972946960479021E-2</v>
      </c>
      <c r="K83" s="249">
        <f t="shared" si="61"/>
        <v>-2.0887698978185654E-2</v>
      </c>
      <c r="L83" s="249">
        <f t="shared" si="61"/>
        <v>-2.1844347123987973E-2</v>
      </c>
      <c r="M83" s="249">
        <f t="shared" si="61"/>
        <v>-2.2844808001536876E-2</v>
      </c>
      <c r="N83" s="249">
        <f t="shared" si="61"/>
        <v>-2.3891090997494757E-2</v>
      </c>
      <c r="O83" s="249">
        <f t="shared" si="61"/>
        <v>-2.4985292111523449E-2</v>
      </c>
      <c r="P83" s="249">
        <f t="shared" si="61"/>
        <v>-2.6129607867915183E-2</v>
      </c>
      <c r="Q83" s="249">
        <f t="shared" si="61"/>
        <v>-2.7326332638040185E-2</v>
      </c>
      <c r="R83" s="249">
        <f t="shared" si="61"/>
        <v>-2.8577866149134934E-2</v>
      </c>
      <c r="S83" s="249">
        <f t="shared" si="61"/>
        <v>-2.9886720818467438E-2</v>
      </c>
      <c r="T83" s="249">
        <f t="shared" si="61"/>
        <v>-3.1255519075784832E-2</v>
      </c>
      <c r="U83" s="249">
        <f t="shared" si="61"/>
        <v>-3.2687008031643927E-2</v>
      </c>
      <c r="V83" s="249">
        <f t="shared" si="61"/>
        <v>-3.4184059652034193E-2</v>
      </c>
      <c r="W83" s="249">
        <f>SUM(W75:W82)</f>
        <v>-3.574967390159145E-2</v>
      </c>
      <c r="X83" s="249">
        <f>SUM(X75:X82)</f>
        <v>-3.7386993994005024E-2</v>
      </c>
      <c r="Y83" s="249">
        <f>SUM(Y75:Y82)</f>
        <v>-3.9099301735404879E-2</v>
      </c>
      <c r="Z83" s="249">
        <f>SUM(Z75:Z82)</f>
        <v>-4.0890032891184092E-2</v>
      </c>
      <c r="AA83" s="249">
        <f t="shared" ref="AA83:AP83" si="62">SUM(AA75:AA82)</f>
        <v>-4.2762778466567397E-2</v>
      </c>
      <c r="AB83" s="249">
        <f t="shared" si="62"/>
        <v>-4.4721295475028455E-2</v>
      </c>
      <c r="AC83" s="249">
        <f t="shared" si="62"/>
        <v>-4.6769511303864419E-2</v>
      </c>
      <c r="AD83" s="249">
        <f t="shared" si="62"/>
        <v>-4.8911534657236189E-2</v>
      </c>
      <c r="AE83" s="249">
        <f t="shared" si="62"/>
        <v>-5.1151661318726838E-2</v>
      </c>
      <c r="AF83" s="249">
        <f t="shared" si="62"/>
        <v>-5.3494385269004852E-2</v>
      </c>
      <c r="AG83" s="249">
        <f t="shared" si="62"/>
        <v>-5.5944404914043844E-2</v>
      </c>
      <c r="AH83" s="249">
        <f t="shared" si="62"/>
        <v>-5.850663484307006E-2</v>
      </c>
      <c r="AI83" s="249">
        <f t="shared" si="62"/>
        <v>-6.1186212638858706E-2</v>
      </c>
      <c r="AJ83" s="249">
        <f t="shared" si="62"/>
        <v>-6.398851441917941E-2</v>
      </c>
      <c r="AK83" s="249">
        <f t="shared" si="62"/>
        <v>-6.6919161181431264E-2</v>
      </c>
      <c r="AL83" s="249">
        <f t="shared" si="62"/>
        <v>-6.9984029454644769E-2</v>
      </c>
      <c r="AM83" s="249">
        <f t="shared" si="62"/>
        <v>-7.3189267481211573E-2</v>
      </c>
      <c r="AN83" s="249">
        <f t="shared" si="62"/>
        <v>-7.6541303831618279E-2</v>
      </c>
      <c r="AO83" s="249">
        <f t="shared" si="62"/>
        <v>-8.0046862829476595E-2</v>
      </c>
      <c r="AP83" s="249">
        <f t="shared" si="62"/>
        <v>-1.3347687374334782E-2</v>
      </c>
    </row>
    <row r="84" spans="1:44" ht="14.25" x14ac:dyDescent="0.2">
      <c r="A84" s="251" t="s">
        <v>550</v>
      </c>
      <c r="B84" s="249">
        <f>SUM($B$83:B83)</f>
        <v>-16288703.592595201</v>
      </c>
      <c r="C84" s="249">
        <f>SUM($B$83:C83)</f>
        <v>-16288703.592595201</v>
      </c>
      <c r="D84" s="249">
        <f>SUM($B$83:D83)</f>
        <v>-16288703.592595201</v>
      </c>
      <c r="E84" s="249">
        <f>SUM($B$83:E83)</f>
        <v>-16288703.608831951</v>
      </c>
      <c r="F84" s="249">
        <f>SUM($B$83:F83)</f>
        <v>-16288703.625812337</v>
      </c>
      <c r="G84" s="249">
        <f>SUM($B$83:G83)</f>
        <v>-16017225.24951091</v>
      </c>
      <c r="H84" s="249">
        <f>SUM($B$83:H83)</f>
        <v>-16017225.267772779</v>
      </c>
      <c r="I84" s="249">
        <f>SUM($B$83:I83)</f>
        <v>-16017225.286871035</v>
      </c>
      <c r="J84" s="249">
        <f>SUM($B$83:J83)</f>
        <v>-16017225.306843981</v>
      </c>
      <c r="K84" s="249">
        <f>SUM($B$83:K83)</f>
        <v>-16017225.32773168</v>
      </c>
      <c r="L84" s="249">
        <f>SUM($B$83:L83)</f>
        <v>-16017225.349576028</v>
      </c>
      <c r="M84" s="249">
        <f>SUM($B$83:M83)</f>
        <v>-16017225.372420836</v>
      </c>
      <c r="N84" s="249">
        <f>SUM($B$83:N83)</f>
        <v>-16017225.396311928</v>
      </c>
      <c r="O84" s="249">
        <f>SUM($B$83:O83)</f>
        <v>-16017225.421297221</v>
      </c>
      <c r="P84" s="249">
        <f>SUM($B$83:P83)</f>
        <v>-16017225.447426828</v>
      </c>
      <c r="Q84" s="249">
        <f>SUM($B$83:Q83)</f>
        <v>-16017225.47475316</v>
      </c>
      <c r="R84" s="249">
        <f>SUM($B$83:R83)</f>
        <v>-16017225.503331026</v>
      </c>
      <c r="S84" s="249">
        <f>SUM($B$83:S83)</f>
        <v>-16017225.533217747</v>
      </c>
      <c r="T84" s="249">
        <f>SUM($B$83:T83)</f>
        <v>-16017225.564473266</v>
      </c>
      <c r="U84" s="249">
        <f>SUM($B$83:U83)</f>
        <v>-16017225.597160274</v>
      </c>
      <c r="V84" s="249">
        <f>SUM($B$83:V83)</f>
        <v>-16017225.631344333</v>
      </c>
      <c r="W84" s="249">
        <f>SUM($B$83:W83)</f>
        <v>-16017225.667094007</v>
      </c>
      <c r="X84" s="249">
        <f>SUM($B$83:X83)</f>
        <v>-16017225.704481002</v>
      </c>
      <c r="Y84" s="249">
        <f>SUM($B$83:Y83)</f>
        <v>-16017225.743580304</v>
      </c>
      <c r="Z84" s="249">
        <f>SUM($B$83:Z83)</f>
        <v>-16017225.784470337</v>
      </c>
      <c r="AA84" s="249">
        <f>SUM($B$83:AA83)</f>
        <v>-16017225.827233115</v>
      </c>
      <c r="AB84" s="249">
        <f>SUM($B$83:AB83)</f>
        <v>-16017225.871954411</v>
      </c>
      <c r="AC84" s="249">
        <f>SUM($B$83:AC83)</f>
        <v>-16017225.918723922</v>
      </c>
      <c r="AD84" s="249">
        <f>SUM($B$83:AD83)</f>
        <v>-16017225.967635456</v>
      </c>
      <c r="AE84" s="249">
        <f>SUM($B$83:AE83)</f>
        <v>-16017226.018787118</v>
      </c>
      <c r="AF84" s="249">
        <f>SUM($B$83:AF83)</f>
        <v>-16017226.072281502</v>
      </c>
      <c r="AG84" s="249">
        <f>SUM($B$83:AG83)</f>
        <v>-16017226.128225908</v>
      </c>
      <c r="AH84" s="249">
        <f>SUM($B$83:AH83)</f>
        <v>-16017226.186732542</v>
      </c>
      <c r="AI84" s="249">
        <f>SUM($B$83:AI83)</f>
        <v>-16017226.247918755</v>
      </c>
      <c r="AJ84" s="249">
        <f>SUM($B$83:AJ83)</f>
        <v>-16017226.311907269</v>
      </c>
      <c r="AK84" s="249">
        <f>SUM($B$83:AK83)</f>
        <v>-16017226.37882643</v>
      </c>
      <c r="AL84" s="249">
        <f>SUM($B$83:AL83)</f>
        <v>-16017226.44881046</v>
      </c>
      <c r="AM84" s="249">
        <f>SUM($B$83:AM83)</f>
        <v>-16017226.521999728</v>
      </c>
      <c r="AN84" s="249">
        <f>SUM($B$83:AN83)</f>
        <v>-16017226.598541033</v>
      </c>
      <c r="AO84" s="249">
        <f>SUM($B$83:AO83)</f>
        <v>-16017226.678587895</v>
      </c>
      <c r="AP84" s="249">
        <f>SUM($B$83:AP83)</f>
        <v>-16017226.691935582</v>
      </c>
    </row>
    <row r="85" spans="1:44" x14ac:dyDescent="0.2">
      <c r="A85" s="250" t="s">
        <v>434</v>
      </c>
      <c r="B85" s="332">
        <f>1/POWER((1+$B$44),B73)</f>
        <v>0.9128709291752769</v>
      </c>
      <c r="C85" s="332">
        <f t="shared" ref="C85:AP85" si="63">1/POWER((1+$B$44),C73)</f>
        <v>0.7607257743127307</v>
      </c>
      <c r="D85" s="332">
        <f t="shared" si="63"/>
        <v>0.63393814526060899</v>
      </c>
      <c r="E85" s="332">
        <f t="shared" si="63"/>
        <v>0.52828178771717416</v>
      </c>
      <c r="F85" s="332">
        <f t="shared" si="63"/>
        <v>0.44023482309764517</v>
      </c>
      <c r="G85" s="332">
        <f t="shared" si="63"/>
        <v>0.36686235258137107</v>
      </c>
      <c r="H85" s="332">
        <f t="shared" si="63"/>
        <v>0.30571862715114251</v>
      </c>
      <c r="I85" s="332">
        <f t="shared" si="63"/>
        <v>0.25476552262595203</v>
      </c>
      <c r="J85" s="332">
        <f t="shared" si="63"/>
        <v>0.21230460218829345</v>
      </c>
      <c r="K85" s="332">
        <f t="shared" si="63"/>
        <v>0.17692050182357785</v>
      </c>
      <c r="L85" s="332">
        <f t="shared" si="63"/>
        <v>0.14743375151964822</v>
      </c>
      <c r="M85" s="332">
        <f t="shared" si="63"/>
        <v>0.12286145959970685</v>
      </c>
      <c r="N85" s="332">
        <f t="shared" si="63"/>
        <v>0.10238454966642239</v>
      </c>
      <c r="O85" s="332">
        <f t="shared" si="63"/>
        <v>8.5320458055351975E-2</v>
      </c>
      <c r="P85" s="332">
        <f t="shared" si="63"/>
        <v>7.1100381712793329E-2</v>
      </c>
      <c r="Q85" s="332">
        <f t="shared" si="63"/>
        <v>5.9250318093994447E-2</v>
      </c>
      <c r="R85" s="332">
        <f t="shared" si="63"/>
        <v>4.9375265078328692E-2</v>
      </c>
      <c r="S85" s="332">
        <f t="shared" si="63"/>
        <v>4.1146054231940586E-2</v>
      </c>
      <c r="T85" s="332">
        <f t="shared" si="63"/>
        <v>3.4288378526617161E-2</v>
      </c>
      <c r="U85" s="332">
        <f t="shared" si="63"/>
        <v>2.8573648772180955E-2</v>
      </c>
      <c r="V85" s="332">
        <f t="shared" si="63"/>
        <v>2.3811373976817471E-2</v>
      </c>
      <c r="W85" s="332">
        <f t="shared" si="63"/>
        <v>1.9842811647347896E-2</v>
      </c>
      <c r="X85" s="332">
        <f t="shared" si="63"/>
        <v>1.6535676372789913E-2</v>
      </c>
      <c r="Y85" s="332">
        <f t="shared" si="63"/>
        <v>1.377973031065826E-2</v>
      </c>
      <c r="Z85" s="332">
        <f t="shared" si="63"/>
        <v>1.1483108592215211E-2</v>
      </c>
      <c r="AA85" s="332">
        <f t="shared" si="63"/>
        <v>9.5692571601793501E-3</v>
      </c>
      <c r="AB85" s="332">
        <f t="shared" si="63"/>
        <v>7.9743809668161216E-3</v>
      </c>
      <c r="AC85" s="332">
        <f t="shared" si="63"/>
        <v>6.6453174723467663E-3</v>
      </c>
      <c r="AD85" s="332">
        <f t="shared" si="63"/>
        <v>5.5377645602889755E-3</v>
      </c>
      <c r="AE85" s="332">
        <f t="shared" si="63"/>
        <v>4.6148038002408118E-3</v>
      </c>
      <c r="AF85" s="332">
        <f t="shared" si="63"/>
        <v>3.8456698335340087E-3</v>
      </c>
      <c r="AG85" s="332">
        <f t="shared" si="63"/>
        <v>3.2047248612783424E-3</v>
      </c>
      <c r="AH85" s="332">
        <f t="shared" si="63"/>
        <v>2.6706040510652848E-3</v>
      </c>
      <c r="AI85" s="332">
        <f t="shared" si="63"/>
        <v>2.2255033758877387E-3</v>
      </c>
      <c r="AJ85" s="332">
        <f t="shared" si="63"/>
        <v>1.8545861465731151E-3</v>
      </c>
      <c r="AK85" s="332">
        <f t="shared" si="63"/>
        <v>1.5454884554775956E-3</v>
      </c>
      <c r="AL85" s="332">
        <f t="shared" si="63"/>
        <v>1.2879070462313304E-3</v>
      </c>
      <c r="AM85" s="332">
        <f t="shared" si="63"/>
        <v>1.0732558718594418E-3</v>
      </c>
      <c r="AN85" s="332">
        <f t="shared" si="63"/>
        <v>8.9437989321620114E-4</v>
      </c>
      <c r="AO85" s="332">
        <f t="shared" si="63"/>
        <v>7.4531657768016812E-4</v>
      </c>
      <c r="AP85" s="332">
        <f t="shared" si="63"/>
        <v>1</v>
      </c>
    </row>
    <row r="86" spans="1:44" ht="28.5" x14ac:dyDescent="0.2">
      <c r="A86" s="248" t="s">
        <v>551</v>
      </c>
      <c r="B86" s="249">
        <f>B83*B85</f>
        <v>-14869483.983633053</v>
      </c>
      <c r="C86" s="249">
        <f>C83*C85</f>
        <v>0</v>
      </c>
      <c r="D86" s="249">
        <f t="shared" ref="D86:AO86" si="64">D83*D85</f>
        <v>0</v>
      </c>
      <c r="E86" s="249">
        <f t="shared" si="64"/>
        <v>-8.577579256037391E-3</v>
      </c>
      <c r="F86" s="249">
        <f t="shared" si="64"/>
        <v>-7.4753572736355363E-3</v>
      </c>
      <c r="G86" s="249">
        <f t="shared" si="64"/>
        <v>99595.195804912277</v>
      </c>
      <c r="H86" s="249">
        <f t="shared" si="64"/>
        <v>-5.582993618206163E-3</v>
      </c>
      <c r="I86" s="249">
        <f t="shared" si="64"/>
        <v>-4.8655770269056655E-3</v>
      </c>
      <c r="J86" s="249">
        <f t="shared" si="64"/>
        <v>-4.2403485589723837E-3</v>
      </c>
      <c r="K86" s="249">
        <f t="shared" si="64"/>
        <v>-3.69546218516044E-3</v>
      </c>
      <c r="L86" s="249">
        <f t="shared" si="64"/>
        <v>-3.2205940459869849E-3</v>
      </c>
      <c r="M86" s="249">
        <f t="shared" si="64"/>
        <v>-2.8067464553438825E-3</v>
      </c>
      <c r="N86" s="249">
        <f t="shared" si="64"/>
        <v>-2.446078592818019E-3</v>
      </c>
      <c r="O86" s="249">
        <f t="shared" si="64"/>
        <v>-2.1317565676019531E-3</v>
      </c>
      <c r="P86" s="249">
        <f t="shared" si="64"/>
        <v>-1.8578250934143774E-3</v>
      </c>
      <c r="Q86" s="249">
        <f t="shared" si="64"/>
        <v>-1.6190939011461833E-3</v>
      </c>
      <c r="R86" s="249">
        <f t="shared" si="64"/>
        <v>-1.4110397164865337E-3</v>
      </c>
      <c r="S86" s="249">
        <f t="shared" si="64"/>
        <v>-1.229720635611529E-3</v>
      </c>
      <c r="T86" s="249">
        <f t="shared" si="64"/>
        <v>-1.0717010691164138E-3</v>
      </c>
      <c r="U86" s="249">
        <f t="shared" si="64"/>
        <v>-9.3398708690965151E-4</v>
      </c>
      <c r="V86" s="249">
        <f t="shared" si="64"/>
        <v>-8.1396942842042305E-4</v>
      </c>
      <c r="W86" s="249">
        <f t="shared" si="64"/>
        <v>-7.0937404568338787E-4</v>
      </c>
      <c r="X86" s="249">
        <f t="shared" si="64"/>
        <v>-6.1821923323630726E-4</v>
      </c>
      <c r="Y86" s="249">
        <f t="shared" si="64"/>
        <v>-5.3877783324893171E-4</v>
      </c>
      <c r="Z86" s="249">
        <f t="shared" si="64"/>
        <v>-4.6954468802871865E-4</v>
      </c>
      <c r="AA86" s="249">
        <f t="shared" si="64"/>
        <v>-4.0920802403036341E-4</v>
      </c>
      <c r="AB86" s="249">
        <f t="shared" si="64"/>
        <v>-3.5662464744742688E-4</v>
      </c>
      <c r="AC86" s="249">
        <f t="shared" si="64"/>
        <v>-3.1079825064068983E-4</v>
      </c>
      <c r="AD86" s="249">
        <f t="shared" si="64"/>
        <v>-2.7086056321418855E-4</v>
      </c>
      <c r="AE86" s="249">
        <f t="shared" si="64"/>
        <v>-2.3605488104229153E-4</v>
      </c>
      <c r="AF86" s="249">
        <f t="shared" si="64"/>
        <v>-2.05721743692458E-4</v>
      </c>
      <c r="AG86" s="249">
        <f t="shared" si="64"/>
        <v>-1.7928642527745858E-4</v>
      </c>
      <c r="AH86" s="249">
        <f t="shared" si="64"/>
        <v>-1.5624805602610023E-4</v>
      </c>
      <c r="AI86" s="249">
        <f t="shared" si="64"/>
        <v>-1.3617012278556507E-4</v>
      </c>
      <c r="AJ86" s="249">
        <f t="shared" si="64"/>
        <v>-1.1867221238160416E-4</v>
      </c>
      <c r="AK86" s="249">
        <f t="shared" si="64"/>
        <v>-1.0342279105614648E-4</v>
      </c>
      <c r="AL86" s="249">
        <f t="shared" si="64"/>
        <v>-9.0132924658297965E-5</v>
      </c>
      <c r="AM86" s="249">
        <f t="shared" si="64"/>
        <v>-7.8550811081301621E-5</v>
      </c>
      <c r="AN86" s="249">
        <f t="shared" si="64"/>
        <v>-6.8457003147551568E-5</v>
      </c>
      <c r="AO86" s="249">
        <f t="shared" si="64"/>
        <v>-5.9660253858099358E-5</v>
      </c>
      <c r="AP86" s="249">
        <f>AP83*AP85</f>
        <v>-1.3347687374334782E-2</v>
      </c>
    </row>
    <row r="87" spans="1:44" ht="14.25" x14ac:dyDescent="0.2">
      <c r="A87" s="248" t="s">
        <v>552</v>
      </c>
      <c r="B87" s="249">
        <f>SUM($B$86:B86)</f>
        <v>-14869483.983633053</v>
      </c>
      <c r="C87" s="249">
        <f>SUM($B$86:C86)</f>
        <v>-14869483.983633053</v>
      </c>
      <c r="D87" s="249">
        <f>SUM($B$86:D86)</f>
        <v>-14869483.983633053</v>
      </c>
      <c r="E87" s="249">
        <f>SUM($B$86:E86)</f>
        <v>-14869483.992210632</v>
      </c>
      <c r="F87" s="249">
        <f>SUM($B$86:F86)</f>
        <v>-14869483.99968599</v>
      </c>
      <c r="G87" s="249">
        <f>SUM($B$86:G86)</f>
        <v>-14769888.803881077</v>
      </c>
      <c r="H87" s="249">
        <f>SUM($B$86:H86)</f>
        <v>-14769888.809464071</v>
      </c>
      <c r="I87" s="249">
        <f>SUM($B$86:I86)</f>
        <v>-14769888.814329648</v>
      </c>
      <c r="J87" s="249">
        <f>SUM($B$86:J86)</f>
        <v>-14769888.818569997</v>
      </c>
      <c r="K87" s="249">
        <f>SUM($B$86:K86)</f>
        <v>-14769888.822265459</v>
      </c>
      <c r="L87" s="249">
        <f>SUM($B$86:L86)</f>
        <v>-14769888.825486053</v>
      </c>
      <c r="M87" s="249">
        <f>SUM($B$86:M86)</f>
        <v>-14769888.8282928</v>
      </c>
      <c r="N87" s="249">
        <f>SUM($B$86:N86)</f>
        <v>-14769888.830738878</v>
      </c>
      <c r="O87" s="249">
        <f>SUM($B$86:O86)</f>
        <v>-14769888.832870634</v>
      </c>
      <c r="P87" s="249">
        <f>SUM($B$86:P86)</f>
        <v>-14769888.834728459</v>
      </c>
      <c r="Q87" s="249">
        <f>SUM($B$86:Q86)</f>
        <v>-14769888.836347552</v>
      </c>
      <c r="R87" s="249">
        <f>SUM($B$86:R86)</f>
        <v>-14769888.837758591</v>
      </c>
      <c r="S87" s="249">
        <f>SUM($B$86:S86)</f>
        <v>-14769888.838988312</v>
      </c>
      <c r="T87" s="249">
        <f>SUM($B$86:T86)</f>
        <v>-14769888.840060012</v>
      </c>
      <c r="U87" s="249">
        <f>SUM($B$86:U86)</f>
        <v>-14769888.840993999</v>
      </c>
      <c r="V87" s="249">
        <f>SUM($B$86:V86)</f>
        <v>-14769888.841807969</v>
      </c>
      <c r="W87" s="249">
        <f>SUM($B$86:W86)</f>
        <v>-14769888.842517342</v>
      </c>
      <c r="X87" s="249">
        <f>SUM($B$86:X86)</f>
        <v>-14769888.843135562</v>
      </c>
      <c r="Y87" s="249">
        <f>SUM($B$86:Y86)</f>
        <v>-14769888.843674339</v>
      </c>
      <c r="Z87" s="249">
        <f>SUM($B$86:Z86)</f>
        <v>-14769888.844143884</v>
      </c>
      <c r="AA87" s="249">
        <f>SUM($B$86:AA86)</f>
        <v>-14769888.844553092</v>
      </c>
      <c r="AB87" s="249">
        <f>SUM($B$86:AB86)</f>
        <v>-14769888.844909716</v>
      </c>
      <c r="AC87" s="249">
        <f>SUM($B$86:AC86)</f>
        <v>-14769888.845220516</v>
      </c>
      <c r="AD87" s="249">
        <f>SUM($B$86:AD86)</f>
        <v>-14769888.845491376</v>
      </c>
      <c r="AE87" s="249">
        <f>SUM($B$86:AE86)</f>
        <v>-14769888.845727431</v>
      </c>
      <c r="AF87" s="249">
        <f>SUM($B$86:AF86)</f>
        <v>-14769888.845933152</v>
      </c>
      <c r="AG87" s="249">
        <f>SUM($B$86:AG86)</f>
        <v>-14769888.846112439</v>
      </c>
      <c r="AH87" s="249">
        <f>SUM($B$86:AH86)</f>
        <v>-14769888.846268687</v>
      </c>
      <c r="AI87" s="249">
        <f>SUM($B$86:AI86)</f>
        <v>-14769888.846404858</v>
      </c>
      <c r="AJ87" s="249">
        <f>SUM($B$86:AJ86)</f>
        <v>-14769888.846523531</v>
      </c>
      <c r="AK87" s="249">
        <f>SUM($B$86:AK86)</f>
        <v>-14769888.846626954</v>
      </c>
      <c r="AL87" s="249">
        <f>SUM($B$86:AL86)</f>
        <v>-14769888.846717088</v>
      </c>
      <c r="AM87" s="249">
        <f>SUM($B$86:AM86)</f>
        <v>-14769888.846795639</v>
      </c>
      <c r="AN87" s="249">
        <f>SUM($B$86:AN86)</f>
        <v>-14769888.846864097</v>
      </c>
      <c r="AO87" s="249">
        <f>SUM($B$86:AO86)</f>
        <v>-14769888.846923757</v>
      </c>
      <c r="AP87" s="249">
        <f>SUM($B$86:AP86)</f>
        <v>-14769888.860271445</v>
      </c>
    </row>
    <row r="88" spans="1:44" ht="14.25" x14ac:dyDescent="0.2">
      <c r="A88" s="248" t="s">
        <v>553</v>
      </c>
      <c r="B88" s="257">
        <f>IF((ISERR(IRR($B$83:B83))),0,IF(IRR($B$83:B83)&lt;0,0,IRR($B$83:B83)))</f>
        <v>0</v>
      </c>
      <c r="C88" s="257">
        <f>IF((ISERR(IRR($B$83:C83))),0,IF(IRR($B$83:C83)&lt;0,0,IRR($B$83:C83)))</f>
        <v>0</v>
      </c>
      <c r="D88" s="257">
        <f>IF((ISERR(IRR($B$83:D83))),0,IF(IRR($B$83:D83)&lt;0,0,IRR($B$83:D83)))</f>
        <v>0</v>
      </c>
      <c r="E88" s="257">
        <f>IF((ISERR(IRR($B$83:E83))),0,IF(IRR($B$83:E83)&lt;0,0,IRR($B$83:E83)))</f>
        <v>0</v>
      </c>
      <c r="F88" s="257">
        <f>IF((ISERR(IRR($B$83:F83))),0,IF(IRR($B$83:F83)&lt;0,0,IRR($B$83:F83)))</f>
        <v>0</v>
      </c>
      <c r="G88" s="257">
        <f>IF((ISERR(IRR($B$83:G83))),0,IF(IRR($B$83:G83)&lt;0,0,IRR($B$83:G83)))</f>
        <v>0</v>
      </c>
      <c r="H88" s="257">
        <f>IF((ISERR(IRR($B$83:H83))),0,IF(IRR($B$83:H83)&lt;0,0,IRR($B$83:H83)))</f>
        <v>0</v>
      </c>
      <c r="I88" s="257">
        <f>IF((ISERR(IRR($B$83:I83))),0,IF(IRR($B$83:I83)&lt;0,0,IRR($B$83:I83)))</f>
        <v>0</v>
      </c>
      <c r="J88" s="257">
        <f>IF((ISERR(IRR($B$83:J83))),0,IF(IRR($B$83:J83)&lt;0,0,IRR($B$83:J83)))</f>
        <v>0</v>
      </c>
      <c r="K88" s="257">
        <f>IF((ISERR(IRR($B$83:K83))),0,IF(IRR($B$83:K83)&lt;0,0,IRR($B$83:K83)))</f>
        <v>0</v>
      </c>
      <c r="L88" s="257">
        <f>IF((ISERR(IRR($B$83:L83))),0,IF(IRR($B$83:L83)&lt;0,0,IRR($B$83:L83)))</f>
        <v>0</v>
      </c>
      <c r="M88" s="257">
        <f>IF((ISERR(IRR($B$83:M83))),0,IF(IRR($B$83:M83)&lt;0,0,IRR($B$83:M83)))</f>
        <v>0</v>
      </c>
      <c r="N88" s="257">
        <f>IF((ISERR(IRR($B$83:N83))),0,IF(IRR($B$83:N83)&lt;0,0,IRR($B$83:N83)))</f>
        <v>0</v>
      </c>
      <c r="O88" s="257">
        <f>IF((ISERR(IRR($B$83:O83))),0,IF(IRR($B$83:O83)&lt;0,0,IRR($B$83:O83)))</f>
        <v>0</v>
      </c>
      <c r="P88" s="257">
        <f>IF((ISERR(IRR($B$83:P83))),0,IF(IRR($B$83:P83)&lt;0,0,IRR($B$83:P83)))</f>
        <v>0</v>
      </c>
      <c r="Q88" s="257">
        <f>IF((ISERR(IRR($B$83:Q83))),0,IF(IRR($B$83:Q83)&lt;0,0,IRR($B$83:Q83)))</f>
        <v>0</v>
      </c>
      <c r="R88" s="257">
        <f>IF((ISERR(IRR($B$83:R83))),0,IF(IRR($B$83:R83)&lt;0,0,IRR($B$83:R83)))</f>
        <v>0</v>
      </c>
      <c r="S88" s="257">
        <f>IF((ISERR(IRR($B$83:S83))),0,IF(IRR($B$83:S83)&lt;0,0,IRR($B$83:S83)))</f>
        <v>0</v>
      </c>
      <c r="T88" s="257">
        <f>IF((ISERR(IRR($B$83:T83))),0,IF(IRR($B$83:T83)&lt;0,0,IRR($B$83:T83)))</f>
        <v>0</v>
      </c>
      <c r="U88" s="257">
        <f>IF((ISERR(IRR($B$83:U83))),0,IF(IRR($B$83:U83)&lt;0,0,IRR($B$83:U83)))</f>
        <v>0</v>
      </c>
      <c r="V88" s="257">
        <f>IF((ISERR(IRR($B$83:V83))),0,IF(IRR($B$83:V83)&lt;0,0,IRR($B$83:V83)))</f>
        <v>0</v>
      </c>
      <c r="W88" s="257">
        <f>IF((ISERR(IRR($B$83:W83))),0,IF(IRR($B$83:W83)&lt;0,0,IRR($B$83:W83)))</f>
        <v>0</v>
      </c>
      <c r="X88" s="257">
        <f>IF((ISERR(IRR($B$83:X83))),0,IF(IRR($B$83:X83)&lt;0,0,IRR($B$83:X83)))</f>
        <v>0</v>
      </c>
      <c r="Y88" s="257">
        <f>IF((ISERR(IRR($B$83:Y83))),0,IF(IRR($B$83:Y83)&lt;0,0,IRR($B$83:Y83)))</f>
        <v>0</v>
      </c>
      <c r="Z88" s="257">
        <f>IF((ISERR(IRR($B$83:Z83))),0,IF(IRR($B$83:Z83)&lt;0,0,IRR($B$83:Z83)))</f>
        <v>0</v>
      </c>
      <c r="AA88" s="257">
        <f>IF((ISERR(IRR($B$83:AA83))),0,IF(IRR($B$83:AA83)&lt;0,0,IRR($B$83:AA83)))</f>
        <v>0</v>
      </c>
      <c r="AB88" s="257">
        <f>IF((ISERR(IRR($B$83:AB83))),0,IF(IRR($B$83:AB83)&lt;0,0,IRR($B$83:AB83)))</f>
        <v>0</v>
      </c>
      <c r="AC88" s="257">
        <f>IF((ISERR(IRR($B$83:AC83))),0,IF(IRR($B$83:AC83)&lt;0,0,IRR($B$83:AC83)))</f>
        <v>0</v>
      </c>
      <c r="AD88" s="257">
        <f>IF((ISERR(IRR($B$83:AD83))),0,IF(IRR($B$83:AD83)&lt;0,0,IRR($B$83:AD83)))</f>
        <v>0</v>
      </c>
      <c r="AE88" s="257">
        <f>IF((ISERR(IRR($B$83:AE83))),0,IF(IRR($B$83:AE83)&lt;0,0,IRR($B$83:AE83)))</f>
        <v>0</v>
      </c>
      <c r="AF88" s="257">
        <f>IF((ISERR(IRR($B$83:AF83))),0,IF(IRR($B$83:AF83)&lt;0,0,IRR($B$83:AF83)))</f>
        <v>0</v>
      </c>
      <c r="AG88" s="257">
        <f>IF((ISERR(IRR($B$83:AG83))),0,IF(IRR($B$83:AG83)&lt;0,0,IRR($B$83:AG83)))</f>
        <v>0</v>
      </c>
      <c r="AH88" s="257">
        <f>IF((ISERR(IRR($B$83:AH83))),0,IF(IRR($B$83:AH83)&lt;0,0,IRR($B$83:AH83)))</f>
        <v>0</v>
      </c>
      <c r="AI88" s="257">
        <f>IF((ISERR(IRR($B$83:AI83))),0,IF(IRR($B$83:AI83)&lt;0,0,IRR($B$83:AI83)))</f>
        <v>0</v>
      </c>
      <c r="AJ88" s="257">
        <f>IF((ISERR(IRR($B$83:AJ83))),0,IF(IRR($B$83:AJ83)&lt;0,0,IRR($B$83:AJ83)))</f>
        <v>0</v>
      </c>
      <c r="AK88" s="257">
        <f>IF((ISERR(IRR($B$83:AK83))),0,IF(IRR($B$83:AK83)&lt;0,0,IRR($B$83:AK83)))</f>
        <v>0</v>
      </c>
      <c r="AL88" s="257">
        <f>IF((ISERR(IRR($B$83:AL83))),0,IF(IRR($B$83:AL83)&lt;0,0,IRR($B$83:AL83)))</f>
        <v>0</v>
      </c>
      <c r="AM88" s="257">
        <f>IF((ISERR(IRR($B$83:AM83))),0,IF(IRR($B$83:AM83)&lt;0,0,IRR($B$83:AM83)))</f>
        <v>0</v>
      </c>
      <c r="AN88" s="257">
        <f>IF((ISERR(IRR($B$83:AN83))),0,IF(IRR($B$83:AN83)&lt;0,0,IRR($B$83:AN83)))</f>
        <v>0</v>
      </c>
      <c r="AO88" s="257">
        <f>IF((ISERR(IRR($B$83:AO83))),0,IF(IRR($B$83:AO83)&lt;0,0,IRR($B$83:AO83)))</f>
        <v>0</v>
      </c>
      <c r="AP88" s="257">
        <f>IF((ISERR(IRR($B$83:AP83))),0,IF(IRR($B$83:AP83)&lt;0,0,IRR($B$83:AP83)))</f>
        <v>0</v>
      </c>
    </row>
    <row r="89" spans="1:44" ht="14.25" x14ac:dyDescent="0.2">
      <c r="A89" s="248" t="s">
        <v>554</v>
      </c>
      <c r="B89" s="258">
        <f>IF(AND(B84&gt;0,A84&lt;0),(B74-(B84/(B84-A84))),0)</f>
        <v>0</v>
      </c>
      <c r="C89" s="258">
        <f t="shared" ref="C89:AP89" si="65">IF(AND(C84&gt;0,B84&lt;0),(C74-(C84/(C84-B84))),0)</f>
        <v>0</v>
      </c>
      <c r="D89" s="258">
        <f>IF(AND(D84&gt;0,C84&lt;0),(D74-(D84/(D84-C84))),0)</f>
        <v>0</v>
      </c>
      <c r="E89" s="258">
        <f t="shared" si="65"/>
        <v>0</v>
      </c>
      <c r="F89" s="258">
        <f t="shared" si="65"/>
        <v>0</v>
      </c>
      <c r="G89" s="258">
        <f t="shared" si="65"/>
        <v>0</v>
      </c>
      <c r="H89" s="258">
        <f>IF(AND(H84&gt;0,G84&lt;0),(H74-(H84/(H84-G84))),0)</f>
        <v>0</v>
      </c>
      <c r="I89" s="258">
        <f t="shared" si="65"/>
        <v>0</v>
      </c>
      <c r="J89" s="258">
        <f t="shared" si="65"/>
        <v>0</v>
      </c>
      <c r="K89" s="258">
        <f t="shared" si="65"/>
        <v>0</v>
      </c>
      <c r="L89" s="258">
        <f t="shared" si="65"/>
        <v>0</v>
      </c>
      <c r="M89" s="258">
        <f t="shared" si="65"/>
        <v>0</v>
      </c>
      <c r="N89" s="258">
        <f t="shared" si="65"/>
        <v>0</v>
      </c>
      <c r="O89" s="258">
        <f t="shared" si="65"/>
        <v>0</v>
      </c>
      <c r="P89" s="258">
        <f t="shared" si="65"/>
        <v>0</v>
      </c>
      <c r="Q89" s="258">
        <f t="shared" si="65"/>
        <v>0</v>
      </c>
      <c r="R89" s="258">
        <f t="shared" si="65"/>
        <v>0</v>
      </c>
      <c r="S89" s="258">
        <f t="shared" si="65"/>
        <v>0</v>
      </c>
      <c r="T89" s="258">
        <f t="shared" si="65"/>
        <v>0</v>
      </c>
      <c r="U89" s="258">
        <f t="shared" si="65"/>
        <v>0</v>
      </c>
      <c r="V89" s="258">
        <f t="shared" si="65"/>
        <v>0</v>
      </c>
      <c r="W89" s="258">
        <f t="shared" si="65"/>
        <v>0</v>
      </c>
      <c r="X89" s="258">
        <f t="shared" si="65"/>
        <v>0</v>
      </c>
      <c r="Y89" s="258">
        <f t="shared" si="65"/>
        <v>0</v>
      </c>
      <c r="Z89" s="258">
        <f t="shared" si="65"/>
        <v>0</v>
      </c>
      <c r="AA89" s="258">
        <f t="shared" si="65"/>
        <v>0</v>
      </c>
      <c r="AB89" s="258">
        <f t="shared" si="65"/>
        <v>0</v>
      </c>
      <c r="AC89" s="258">
        <f t="shared" si="65"/>
        <v>0</v>
      </c>
      <c r="AD89" s="258">
        <f t="shared" si="65"/>
        <v>0</v>
      </c>
      <c r="AE89" s="258">
        <f t="shared" si="65"/>
        <v>0</v>
      </c>
      <c r="AF89" s="258">
        <f t="shared" si="65"/>
        <v>0</v>
      </c>
      <c r="AG89" s="258">
        <f t="shared" si="65"/>
        <v>0</v>
      </c>
      <c r="AH89" s="258">
        <f t="shared" si="65"/>
        <v>0</v>
      </c>
      <c r="AI89" s="258">
        <f t="shared" si="65"/>
        <v>0</v>
      </c>
      <c r="AJ89" s="258">
        <f t="shared" si="65"/>
        <v>0</v>
      </c>
      <c r="AK89" s="258">
        <f t="shared" si="65"/>
        <v>0</v>
      </c>
      <c r="AL89" s="258">
        <f t="shared" si="65"/>
        <v>0</v>
      </c>
      <c r="AM89" s="258">
        <f t="shared" si="65"/>
        <v>0</v>
      </c>
      <c r="AN89" s="258">
        <f t="shared" si="65"/>
        <v>0</v>
      </c>
      <c r="AO89" s="258">
        <f t="shared" si="65"/>
        <v>0</v>
      </c>
      <c r="AP89" s="258">
        <f t="shared" si="65"/>
        <v>0</v>
      </c>
    </row>
    <row r="90" spans="1:44" ht="15" thickBot="1" x14ac:dyDescent="0.25">
      <c r="A90" s="259" t="s">
        <v>555</v>
      </c>
      <c r="B90" s="260">
        <f t="shared" ref="B90:AP90" si="66">IF(AND(B87&gt;0,A87&lt;0),(B74-(B87/(B87-A87))),0)</f>
        <v>0</v>
      </c>
      <c r="C90" s="260">
        <f t="shared" si="66"/>
        <v>0</v>
      </c>
      <c r="D90" s="260">
        <f t="shared" si="66"/>
        <v>0</v>
      </c>
      <c r="E90" s="260">
        <f t="shared" si="66"/>
        <v>0</v>
      </c>
      <c r="F90" s="260">
        <f t="shared" si="66"/>
        <v>0</v>
      </c>
      <c r="G90" s="260">
        <f t="shared" si="66"/>
        <v>0</v>
      </c>
      <c r="H90" s="260">
        <f t="shared" si="66"/>
        <v>0</v>
      </c>
      <c r="I90" s="260">
        <f t="shared" si="66"/>
        <v>0</v>
      </c>
      <c r="J90" s="260">
        <f t="shared" si="66"/>
        <v>0</v>
      </c>
      <c r="K90" s="260">
        <f t="shared" si="66"/>
        <v>0</v>
      </c>
      <c r="L90" s="260">
        <f t="shared" si="66"/>
        <v>0</v>
      </c>
      <c r="M90" s="260">
        <f t="shared" si="66"/>
        <v>0</v>
      </c>
      <c r="N90" s="260">
        <f t="shared" si="66"/>
        <v>0</v>
      </c>
      <c r="O90" s="260">
        <f t="shared" si="66"/>
        <v>0</v>
      </c>
      <c r="P90" s="260">
        <f t="shared" si="66"/>
        <v>0</v>
      </c>
      <c r="Q90" s="260">
        <f t="shared" si="66"/>
        <v>0</v>
      </c>
      <c r="R90" s="260">
        <f t="shared" si="66"/>
        <v>0</v>
      </c>
      <c r="S90" s="260">
        <f t="shared" si="66"/>
        <v>0</v>
      </c>
      <c r="T90" s="260">
        <f t="shared" si="66"/>
        <v>0</v>
      </c>
      <c r="U90" s="260">
        <f t="shared" si="66"/>
        <v>0</v>
      </c>
      <c r="V90" s="260">
        <f t="shared" si="66"/>
        <v>0</v>
      </c>
      <c r="W90" s="260">
        <f t="shared" si="66"/>
        <v>0</v>
      </c>
      <c r="X90" s="260">
        <f t="shared" si="66"/>
        <v>0</v>
      </c>
      <c r="Y90" s="260">
        <f t="shared" si="66"/>
        <v>0</v>
      </c>
      <c r="Z90" s="260">
        <f t="shared" si="66"/>
        <v>0</v>
      </c>
      <c r="AA90" s="260">
        <f t="shared" si="66"/>
        <v>0</v>
      </c>
      <c r="AB90" s="260">
        <f t="shared" si="66"/>
        <v>0</v>
      </c>
      <c r="AC90" s="260">
        <f t="shared" si="66"/>
        <v>0</v>
      </c>
      <c r="AD90" s="260">
        <f t="shared" si="66"/>
        <v>0</v>
      </c>
      <c r="AE90" s="260">
        <f t="shared" si="66"/>
        <v>0</v>
      </c>
      <c r="AF90" s="260">
        <f t="shared" si="66"/>
        <v>0</v>
      </c>
      <c r="AG90" s="260">
        <f t="shared" si="66"/>
        <v>0</v>
      </c>
      <c r="AH90" s="260">
        <f t="shared" si="66"/>
        <v>0</v>
      </c>
      <c r="AI90" s="260">
        <f t="shared" si="66"/>
        <v>0</v>
      </c>
      <c r="AJ90" s="260">
        <f t="shared" si="66"/>
        <v>0</v>
      </c>
      <c r="AK90" s="260">
        <f t="shared" si="66"/>
        <v>0</v>
      </c>
      <c r="AL90" s="260">
        <f t="shared" si="66"/>
        <v>0</v>
      </c>
      <c r="AM90" s="260">
        <f t="shared" si="66"/>
        <v>0</v>
      </c>
      <c r="AN90" s="260">
        <f t="shared" si="66"/>
        <v>0</v>
      </c>
      <c r="AO90" s="260">
        <f t="shared" si="66"/>
        <v>0</v>
      </c>
      <c r="AP90" s="260">
        <f t="shared" si="66"/>
        <v>0</v>
      </c>
    </row>
    <row r="91" spans="1:44" x14ac:dyDescent="0.2">
      <c r="B91" s="261">
        <v>2026</v>
      </c>
      <c r="C91" s="261">
        <f>B91+1</f>
        <v>2027</v>
      </c>
      <c r="D91" s="188">
        <f t="shared" ref="D91:AP92" si="67">C91+1</f>
        <v>2028</v>
      </c>
      <c r="E91" s="188">
        <f t="shared" si="67"/>
        <v>2029</v>
      </c>
      <c r="F91" s="188">
        <f t="shared" si="67"/>
        <v>2030</v>
      </c>
      <c r="G91" s="188">
        <f t="shared" si="67"/>
        <v>2031</v>
      </c>
      <c r="H91" s="188">
        <f t="shared" si="67"/>
        <v>2032</v>
      </c>
      <c r="I91" s="188">
        <f t="shared" si="67"/>
        <v>2033</v>
      </c>
      <c r="J91" s="188">
        <f t="shared" si="67"/>
        <v>2034</v>
      </c>
      <c r="K91" s="188">
        <f t="shared" si="67"/>
        <v>2035</v>
      </c>
      <c r="L91" s="188">
        <f t="shared" si="67"/>
        <v>2036</v>
      </c>
      <c r="M91" s="188">
        <f t="shared" si="67"/>
        <v>2037</v>
      </c>
      <c r="N91" s="188">
        <f t="shared" si="67"/>
        <v>2038</v>
      </c>
      <c r="O91" s="188">
        <f t="shared" si="67"/>
        <v>2039</v>
      </c>
      <c r="P91" s="188">
        <f t="shared" si="67"/>
        <v>2040</v>
      </c>
      <c r="Q91" s="188">
        <f t="shared" si="67"/>
        <v>2041</v>
      </c>
      <c r="R91" s="188">
        <f t="shared" si="67"/>
        <v>2042</v>
      </c>
      <c r="S91" s="188">
        <f t="shared" si="67"/>
        <v>2043</v>
      </c>
      <c r="T91" s="188">
        <f t="shared" si="67"/>
        <v>2044</v>
      </c>
      <c r="U91" s="188">
        <f t="shared" si="67"/>
        <v>2045</v>
      </c>
      <c r="V91" s="188">
        <f t="shared" si="67"/>
        <v>2046</v>
      </c>
      <c r="W91" s="188">
        <f t="shared" si="67"/>
        <v>2047</v>
      </c>
      <c r="X91" s="188">
        <f t="shared" si="67"/>
        <v>2048</v>
      </c>
      <c r="Y91" s="188">
        <f t="shared" si="67"/>
        <v>2049</v>
      </c>
      <c r="Z91" s="188">
        <f t="shared" si="67"/>
        <v>2050</v>
      </c>
      <c r="AA91" s="188">
        <f t="shared" si="67"/>
        <v>2051</v>
      </c>
      <c r="AB91" s="188">
        <f t="shared" si="67"/>
        <v>2052</v>
      </c>
      <c r="AC91" s="188">
        <f t="shared" si="67"/>
        <v>2053</v>
      </c>
      <c r="AD91" s="188">
        <f t="shared" si="67"/>
        <v>2054</v>
      </c>
      <c r="AE91" s="188">
        <f t="shared" si="67"/>
        <v>2055</v>
      </c>
      <c r="AF91" s="188">
        <f t="shared" si="67"/>
        <v>2056</v>
      </c>
      <c r="AG91" s="188">
        <f t="shared" si="67"/>
        <v>2057</v>
      </c>
      <c r="AH91" s="188">
        <f t="shared" si="67"/>
        <v>2058</v>
      </c>
      <c r="AI91" s="188">
        <f t="shared" si="67"/>
        <v>2059</v>
      </c>
      <c r="AJ91" s="188">
        <f t="shared" si="67"/>
        <v>2060</v>
      </c>
      <c r="AK91" s="188">
        <f t="shared" si="67"/>
        <v>2061</v>
      </c>
      <c r="AL91" s="188">
        <f t="shared" si="67"/>
        <v>2062</v>
      </c>
      <c r="AM91" s="188">
        <f t="shared" si="67"/>
        <v>2063</v>
      </c>
      <c r="AN91" s="188">
        <f t="shared" si="67"/>
        <v>2064</v>
      </c>
      <c r="AO91" s="188">
        <f t="shared" si="67"/>
        <v>2065</v>
      </c>
      <c r="AP91" s="188">
        <f t="shared" si="67"/>
        <v>2066</v>
      </c>
    </row>
    <row r="92" spans="1:44" ht="12.75" x14ac:dyDescent="0.2">
      <c r="A92" s="262" t="s">
        <v>556</v>
      </c>
      <c r="B92" s="263">
        <v>1</v>
      </c>
      <c r="C92" s="263">
        <f>B92+1</f>
        <v>2</v>
      </c>
      <c r="D92" s="263">
        <f t="shared" si="67"/>
        <v>3</v>
      </c>
      <c r="E92" s="263">
        <f t="shared" si="67"/>
        <v>4</v>
      </c>
      <c r="F92" s="263">
        <f t="shared" si="67"/>
        <v>5</v>
      </c>
      <c r="G92" s="263">
        <f t="shared" si="67"/>
        <v>6</v>
      </c>
      <c r="H92" s="263">
        <f t="shared" si="67"/>
        <v>7</v>
      </c>
      <c r="I92" s="263">
        <f t="shared" si="67"/>
        <v>8</v>
      </c>
      <c r="J92" s="263">
        <f t="shared" si="67"/>
        <v>9</v>
      </c>
      <c r="K92" s="263">
        <f t="shared" si="67"/>
        <v>10</v>
      </c>
      <c r="L92" s="263">
        <f t="shared" si="67"/>
        <v>11</v>
      </c>
      <c r="M92" s="263">
        <f t="shared" si="67"/>
        <v>12</v>
      </c>
      <c r="N92" s="263"/>
      <c r="O92" s="263"/>
      <c r="P92" s="263"/>
      <c r="Q92" s="263"/>
      <c r="R92" s="263"/>
      <c r="S92" s="263"/>
      <c r="T92" s="263"/>
      <c r="U92" s="263"/>
      <c r="V92" s="263"/>
      <c r="W92" s="263"/>
      <c r="X92" s="263"/>
      <c r="Y92" s="263"/>
      <c r="Z92" s="263"/>
      <c r="AA92" s="263">
        <v>25</v>
      </c>
      <c r="AB92" s="263"/>
      <c r="AC92" s="263"/>
      <c r="AD92" s="263"/>
      <c r="AE92" s="263"/>
      <c r="AF92" s="263">
        <v>30</v>
      </c>
      <c r="AG92" s="263"/>
      <c r="AH92" s="263"/>
      <c r="AI92" s="263"/>
      <c r="AJ92" s="263"/>
      <c r="AK92" s="263"/>
      <c r="AL92" s="263"/>
      <c r="AM92" s="263"/>
      <c r="AN92" s="263"/>
      <c r="AO92" s="263"/>
      <c r="AP92" s="263">
        <v>40</v>
      </c>
    </row>
    <row r="93" spans="1:44" ht="12.75" x14ac:dyDescent="0.2">
      <c r="A93" s="264" t="s">
        <v>557</v>
      </c>
      <c r="B93" s="264"/>
      <c r="C93" s="264"/>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4"/>
    </row>
    <row r="94" spans="1:44" ht="12.75" x14ac:dyDescent="0.2">
      <c r="A94" s="264" t="s">
        <v>558</v>
      </c>
      <c r="B94" s="264"/>
      <c r="C94" s="264"/>
      <c r="D94" s="264"/>
      <c r="E94" s="264"/>
      <c r="F94" s="264"/>
      <c r="G94" s="264"/>
      <c r="H94" s="264"/>
      <c r="I94" s="264"/>
      <c r="J94" s="264"/>
      <c r="K94" s="264"/>
      <c r="L94" s="264"/>
      <c r="M94" s="264"/>
      <c r="N94" s="264"/>
      <c r="O94" s="264"/>
      <c r="P94" s="264"/>
      <c r="Q94" s="264"/>
      <c r="R94" s="264"/>
      <c r="S94" s="264"/>
      <c r="T94" s="264"/>
      <c r="U94" s="264"/>
      <c r="V94" s="264"/>
      <c r="W94" s="264"/>
      <c r="X94" s="264"/>
      <c r="Y94" s="264"/>
      <c r="Z94" s="264"/>
      <c r="AA94" s="264"/>
      <c r="AB94" s="264"/>
      <c r="AC94" s="264"/>
      <c r="AD94" s="264"/>
      <c r="AE94" s="264"/>
      <c r="AF94" s="264"/>
      <c r="AG94" s="264"/>
      <c r="AH94" s="264"/>
      <c r="AI94" s="264"/>
      <c r="AJ94" s="264"/>
      <c r="AK94" s="264"/>
      <c r="AL94" s="264"/>
      <c r="AM94" s="264"/>
      <c r="AN94" s="264"/>
      <c r="AO94" s="264"/>
      <c r="AP94" s="264"/>
    </row>
    <row r="95" spans="1:44" ht="12.75" x14ac:dyDescent="0.2">
      <c r="A95" s="264" t="s">
        <v>559</v>
      </c>
      <c r="B95" s="264"/>
      <c r="C95" s="264"/>
      <c r="D95" s="264"/>
      <c r="E95" s="264"/>
      <c r="F95" s="264"/>
      <c r="G95" s="264"/>
      <c r="H95" s="264"/>
      <c r="I95" s="264"/>
      <c r="J95" s="264"/>
      <c r="K95" s="264"/>
      <c r="L95" s="264"/>
      <c r="M95" s="264"/>
      <c r="N95" s="264"/>
      <c r="O95" s="264"/>
      <c r="P95" s="264"/>
      <c r="Q95" s="264"/>
      <c r="R95" s="264"/>
      <c r="S95" s="264"/>
      <c r="T95" s="264"/>
      <c r="U95" s="264"/>
      <c r="V95" s="264"/>
      <c r="W95" s="264"/>
      <c r="X95" s="264"/>
      <c r="Y95" s="264"/>
      <c r="Z95" s="264"/>
      <c r="AA95" s="264"/>
      <c r="AB95" s="264"/>
      <c r="AC95" s="264"/>
      <c r="AD95" s="264"/>
      <c r="AE95" s="264"/>
      <c r="AF95" s="264"/>
      <c r="AG95" s="264"/>
      <c r="AH95" s="264"/>
      <c r="AI95" s="264"/>
      <c r="AJ95" s="264"/>
      <c r="AK95" s="264"/>
      <c r="AL95" s="264"/>
      <c r="AM95" s="264"/>
      <c r="AN95" s="264"/>
      <c r="AO95" s="264"/>
      <c r="AP95" s="264"/>
    </row>
    <row r="96" spans="1:44" ht="12.75" x14ac:dyDescent="0.2">
      <c r="A96" s="263" t="s">
        <v>560</v>
      </c>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c r="AL96" s="263"/>
      <c r="AM96" s="263"/>
      <c r="AN96" s="263"/>
      <c r="AO96" s="263"/>
      <c r="AP96" s="263"/>
    </row>
    <row r="97" spans="1:71" ht="48.75" customHeight="1" x14ac:dyDescent="0.2">
      <c r="A97" s="414" t="s">
        <v>561</v>
      </c>
      <c r="B97" s="414"/>
      <c r="C97" s="414"/>
      <c r="D97" s="414"/>
      <c r="E97" s="414"/>
      <c r="F97" s="414"/>
      <c r="G97" s="414"/>
      <c r="H97" s="414"/>
      <c r="I97" s="414"/>
      <c r="J97" s="414"/>
      <c r="K97" s="414"/>
      <c r="L97" s="414"/>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2"/>
      <c r="AP97" s="252"/>
    </row>
    <row r="98" spans="1:71" ht="16.5" hidden="1" thickBot="1" x14ac:dyDescent="0.25">
      <c r="C98" s="265"/>
    </row>
    <row r="99" spans="1:71" s="271" customFormat="1" ht="16.5" hidden="1" thickTop="1" x14ac:dyDescent="0.2">
      <c r="A99" s="266" t="s">
        <v>562</v>
      </c>
      <c r="B99" s="267">
        <f>B81*B85</f>
        <v>-12391236.653027544</v>
      </c>
      <c r="C99" s="268">
        <f>C81*C85</f>
        <v>0</v>
      </c>
      <c r="D99" s="268">
        <f t="shared" ref="D99:AP99" si="68">D81*D85</f>
        <v>0</v>
      </c>
      <c r="E99" s="268">
        <f t="shared" si="68"/>
        <v>0</v>
      </c>
      <c r="F99" s="268">
        <f t="shared" si="68"/>
        <v>0</v>
      </c>
      <c r="G99" s="268">
        <f t="shared" si="68"/>
        <v>0</v>
      </c>
      <c r="H99" s="268">
        <f t="shared" si="68"/>
        <v>0</v>
      </c>
      <c r="I99" s="268">
        <f t="shared" si="68"/>
        <v>0</v>
      </c>
      <c r="J99" s="268">
        <f>J81*J85</f>
        <v>0</v>
      </c>
      <c r="K99" s="268">
        <f t="shared" si="68"/>
        <v>0</v>
      </c>
      <c r="L99" s="268">
        <f>L81*L85</f>
        <v>0</v>
      </c>
      <c r="M99" s="268">
        <f t="shared" si="68"/>
        <v>0</v>
      </c>
      <c r="N99" s="268">
        <f t="shared" si="68"/>
        <v>0</v>
      </c>
      <c r="O99" s="268">
        <f t="shared" si="68"/>
        <v>0</v>
      </c>
      <c r="P99" s="268">
        <f t="shared" si="68"/>
        <v>0</v>
      </c>
      <c r="Q99" s="268">
        <f t="shared" si="68"/>
        <v>0</v>
      </c>
      <c r="R99" s="268">
        <f t="shared" si="68"/>
        <v>0</v>
      </c>
      <c r="S99" s="268">
        <f t="shared" si="68"/>
        <v>0</v>
      </c>
      <c r="T99" s="268">
        <f t="shared" si="68"/>
        <v>0</v>
      </c>
      <c r="U99" s="268">
        <f t="shared" si="68"/>
        <v>0</v>
      </c>
      <c r="V99" s="268">
        <f t="shared" si="68"/>
        <v>0</v>
      </c>
      <c r="W99" s="268">
        <f t="shared" si="68"/>
        <v>0</v>
      </c>
      <c r="X99" s="268">
        <f t="shared" si="68"/>
        <v>0</v>
      </c>
      <c r="Y99" s="268">
        <f t="shared" si="68"/>
        <v>0</v>
      </c>
      <c r="Z99" s="268">
        <f t="shared" si="68"/>
        <v>0</v>
      </c>
      <c r="AA99" s="268">
        <f t="shared" si="68"/>
        <v>0</v>
      </c>
      <c r="AB99" s="268">
        <f t="shared" si="68"/>
        <v>0</v>
      </c>
      <c r="AC99" s="268">
        <f t="shared" si="68"/>
        <v>0</v>
      </c>
      <c r="AD99" s="268">
        <f t="shared" si="68"/>
        <v>0</v>
      </c>
      <c r="AE99" s="268">
        <f t="shared" si="68"/>
        <v>0</v>
      </c>
      <c r="AF99" s="268">
        <f t="shared" si="68"/>
        <v>0</v>
      </c>
      <c r="AG99" s="268">
        <f t="shared" si="68"/>
        <v>0</v>
      </c>
      <c r="AH99" s="268">
        <f t="shared" si="68"/>
        <v>0</v>
      </c>
      <c r="AI99" s="268">
        <f t="shared" si="68"/>
        <v>0</v>
      </c>
      <c r="AJ99" s="268">
        <f t="shared" si="68"/>
        <v>0</v>
      </c>
      <c r="AK99" s="268">
        <f t="shared" si="68"/>
        <v>0</v>
      </c>
      <c r="AL99" s="268">
        <f t="shared" si="68"/>
        <v>0</v>
      </c>
      <c r="AM99" s="268">
        <f t="shared" si="68"/>
        <v>0</v>
      </c>
      <c r="AN99" s="268">
        <f t="shared" si="68"/>
        <v>0</v>
      </c>
      <c r="AO99" s="268">
        <f t="shared" si="68"/>
        <v>0</v>
      </c>
      <c r="AP99" s="268">
        <f t="shared" si="68"/>
        <v>0</v>
      </c>
      <c r="AQ99" s="269">
        <f>SUM(B99:AP99)</f>
        <v>-12391236.653027544</v>
      </c>
      <c r="AR99" s="270"/>
      <c r="AS99" s="270"/>
    </row>
    <row r="100" spans="1:71" s="274" customFormat="1" hidden="1" x14ac:dyDescent="0.2">
      <c r="A100" s="272">
        <f>AQ99</f>
        <v>-12391236.653027544</v>
      </c>
      <c r="B100" s="273"/>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89"/>
      <c r="AR100" s="189"/>
      <c r="AS100" s="189"/>
    </row>
    <row r="101" spans="1:71" s="274" customFormat="1" hidden="1" x14ac:dyDescent="0.2">
      <c r="A101" s="272">
        <f>AP87</f>
        <v>-14769888.860271445</v>
      </c>
      <c r="B101" s="273"/>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89"/>
      <c r="AR101" s="189"/>
      <c r="AS101" s="189"/>
    </row>
    <row r="102" spans="1:71" s="274" customFormat="1" hidden="1" x14ac:dyDescent="0.2">
      <c r="A102" s="275" t="s">
        <v>563</v>
      </c>
      <c r="B102" s="276">
        <f>(A101+-A100)/-A100</f>
        <v>-0.1919624549066074</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89"/>
      <c r="AR102" s="189"/>
      <c r="AS102" s="189"/>
    </row>
    <row r="103" spans="1:71" s="274" customFormat="1" hidden="1" x14ac:dyDescent="0.2">
      <c r="A103" s="277"/>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89"/>
      <c r="AR103" s="189"/>
      <c r="AS103" s="189"/>
    </row>
    <row r="104" spans="1:71" ht="12.75" hidden="1" x14ac:dyDescent="0.2">
      <c r="A104" s="278" t="s">
        <v>564</v>
      </c>
      <c r="B104" s="278" t="s">
        <v>565</v>
      </c>
      <c r="C104" s="278" t="s">
        <v>566</v>
      </c>
      <c r="D104" s="278" t="s">
        <v>567</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80">
        <f>G30/1000/1000</f>
        <v>-14.769888825486053</v>
      </c>
      <c r="B105" s="281">
        <f>L88</f>
        <v>0</v>
      </c>
      <c r="C105" s="282" t="str">
        <f>G28</f>
        <v>не окупается</v>
      </c>
      <c r="D105" s="282" t="str">
        <f>G29</f>
        <v>не окупается</v>
      </c>
      <c r="E105" s="190" t="s">
        <v>568</v>
      </c>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row>
    <row r="106" spans="1:71" ht="12.75" hidden="1" x14ac:dyDescent="0.2">
      <c r="A106" s="283"/>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284"/>
      <c r="B107" s="285">
        <v>2016</v>
      </c>
      <c r="C107" s="285">
        <v>2017</v>
      </c>
      <c r="D107" s="286">
        <f t="shared" ref="D107:AP107" si="69">C107+1</f>
        <v>2018</v>
      </c>
      <c r="E107" s="286">
        <f t="shared" si="69"/>
        <v>2019</v>
      </c>
      <c r="F107" s="286">
        <f t="shared" si="69"/>
        <v>2020</v>
      </c>
      <c r="G107" s="286">
        <f t="shared" si="69"/>
        <v>2021</v>
      </c>
      <c r="H107" s="286">
        <f t="shared" si="69"/>
        <v>2022</v>
      </c>
      <c r="I107" s="286">
        <f t="shared" si="69"/>
        <v>2023</v>
      </c>
      <c r="J107" s="286">
        <f t="shared" si="69"/>
        <v>2024</v>
      </c>
      <c r="K107" s="286">
        <f t="shared" si="69"/>
        <v>2025</v>
      </c>
      <c r="L107" s="286">
        <f t="shared" si="69"/>
        <v>2026</v>
      </c>
      <c r="M107" s="286">
        <f t="shared" si="69"/>
        <v>2027</v>
      </c>
      <c r="N107" s="286">
        <f t="shared" si="69"/>
        <v>2028</v>
      </c>
      <c r="O107" s="286">
        <f t="shared" si="69"/>
        <v>2029</v>
      </c>
      <c r="P107" s="286">
        <f t="shared" si="69"/>
        <v>2030</v>
      </c>
      <c r="Q107" s="286">
        <f t="shared" si="69"/>
        <v>2031</v>
      </c>
      <c r="R107" s="286">
        <f t="shared" si="69"/>
        <v>2032</v>
      </c>
      <c r="S107" s="286">
        <f t="shared" si="69"/>
        <v>2033</v>
      </c>
      <c r="T107" s="286">
        <f t="shared" si="69"/>
        <v>2034</v>
      </c>
      <c r="U107" s="286">
        <f t="shared" si="69"/>
        <v>2035</v>
      </c>
      <c r="V107" s="286">
        <f t="shared" si="69"/>
        <v>2036</v>
      </c>
      <c r="W107" s="286">
        <f t="shared" si="69"/>
        <v>2037</v>
      </c>
      <c r="X107" s="286">
        <f t="shared" si="69"/>
        <v>2038</v>
      </c>
      <c r="Y107" s="286">
        <f t="shared" si="69"/>
        <v>2039</v>
      </c>
      <c r="Z107" s="286">
        <f t="shared" si="69"/>
        <v>2040</v>
      </c>
      <c r="AA107" s="286">
        <f t="shared" si="69"/>
        <v>2041</v>
      </c>
      <c r="AB107" s="286">
        <f t="shared" si="69"/>
        <v>2042</v>
      </c>
      <c r="AC107" s="286">
        <f t="shared" si="69"/>
        <v>2043</v>
      </c>
      <c r="AD107" s="286">
        <f t="shared" si="69"/>
        <v>2044</v>
      </c>
      <c r="AE107" s="286">
        <f t="shared" si="69"/>
        <v>2045</v>
      </c>
      <c r="AF107" s="286">
        <f t="shared" si="69"/>
        <v>2046</v>
      </c>
      <c r="AG107" s="286">
        <f t="shared" si="69"/>
        <v>2047</v>
      </c>
      <c r="AH107" s="286">
        <f t="shared" si="69"/>
        <v>2048</v>
      </c>
      <c r="AI107" s="286">
        <f t="shared" si="69"/>
        <v>2049</v>
      </c>
      <c r="AJ107" s="286">
        <f t="shared" si="69"/>
        <v>2050</v>
      </c>
      <c r="AK107" s="286">
        <f t="shared" si="69"/>
        <v>2051</v>
      </c>
      <c r="AL107" s="286">
        <f t="shared" si="69"/>
        <v>2052</v>
      </c>
      <c r="AM107" s="286">
        <f t="shared" si="69"/>
        <v>2053</v>
      </c>
      <c r="AN107" s="286">
        <f t="shared" si="69"/>
        <v>2054</v>
      </c>
      <c r="AO107" s="286">
        <f t="shared" si="69"/>
        <v>2055</v>
      </c>
      <c r="AP107" s="286">
        <f t="shared" si="69"/>
        <v>2056</v>
      </c>
      <c r="AT107" s="274"/>
      <c r="AU107" s="274"/>
      <c r="AV107" s="274"/>
      <c r="AW107" s="274"/>
      <c r="AX107" s="274"/>
      <c r="AY107" s="274"/>
      <c r="AZ107" s="274"/>
      <c r="BA107" s="274"/>
      <c r="BB107" s="274"/>
      <c r="BC107" s="274"/>
      <c r="BD107" s="274"/>
      <c r="BE107" s="274"/>
      <c r="BF107" s="274"/>
      <c r="BG107" s="274"/>
    </row>
    <row r="108" spans="1:71" ht="12.75" hidden="1" x14ac:dyDescent="0.2">
      <c r="A108" s="288" t="e">
        <f t="shared" ref="A108:F108" si="70">A109*$B$111*$B$112*1000</f>
        <v>#VALUE!</v>
      </c>
      <c r="B108" s="288">
        <f t="shared" si="70"/>
        <v>0</v>
      </c>
      <c r="C108" s="288">
        <f t="shared" si="70"/>
        <v>0</v>
      </c>
      <c r="D108" s="288">
        <f t="shared" si="70"/>
        <v>0</v>
      </c>
      <c r="E108" s="288">
        <f t="shared" si="70"/>
        <v>0</v>
      </c>
      <c r="F108" s="288">
        <f t="shared" si="70"/>
        <v>0</v>
      </c>
      <c r="G108" s="288">
        <f>G109*$B$111*$B$112*1000</f>
        <v>0</v>
      </c>
      <c r="H108" s="288">
        <f>H109*$B$111*$B$112*1000</f>
        <v>0</v>
      </c>
      <c r="I108" s="288">
        <f t="shared" ref="I108:AP108" si="71">I109*$B$111*$B$112*1000</f>
        <v>0</v>
      </c>
      <c r="J108" s="288">
        <f t="shared" si="71"/>
        <v>0</v>
      </c>
      <c r="K108" s="288">
        <f t="shared" si="71"/>
        <v>0</v>
      </c>
      <c r="L108" s="288">
        <f t="shared" si="71"/>
        <v>0</v>
      </c>
      <c r="M108" s="288">
        <f t="shared" si="71"/>
        <v>0</v>
      </c>
      <c r="N108" s="288">
        <f t="shared" si="71"/>
        <v>0</v>
      </c>
      <c r="O108" s="288">
        <f t="shared" si="71"/>
        <v>0</v>
      </c>
      <c r="P108" s="288">
        <f t="shared" si="71"/>
        <v>0</v>
      </c>
      <c r="Q108" s="288">
        <f t="shared" si="71"/>
        <v>0</v>
      </c>
      <c r="R108" s="288">
        <f t="shared" si="71"/>
        <v>0</v>
      </c>
      <c r="S108" s="288">
        <f t="shared" si="71"/>
        <v>0</v>
      </c>
      <c r="T108" s="288">
        <f t="shared" si="71"/>
        <v>0</v>
      </c>
      <c r="U108" s="288">
        <f t="shared" si="71"/>
        <v>0</v>
      </c>
      <c r="V108" s="288">
        <f t="shared" si="71"/>
        <v>0</v>
      </c>
      <c r="W108" s="288">
        <f t="shared" si="71"/>
        <v>0</v>
      </c>
      <c r="X108" s="288">
        <f t="shared" si="71"/>
        <v>0</v>
      </c>
      <c r="Y108" s="288">
        <f t="shared" si="71"/>
        <v>0</v>
      </c>
      <c r="Z108" s="288">
        <f t="shared" si="71"/>
        <v>0</v>
      </c>
      <c r="AA108" s="288">
        <f t="shared" si="71"/>
        <v>0</v>
      </c>
      <c r="AB108" s="288">
        <f t="shared" si="71"/>
        <v>0</v>
      </c>
      <c r="AC108" s="288">
        <f t="shared" si="71"/>
        <v>0</v>
      </c>
      <c r="AD108" s="288">
        <f t="shared" si="71"/>
        <v>0</v>
      </c>
      <c r="AE108" s="288">
        <f t="shared" si="71"/>
        <v>0</v>
      </c>
      <c r="AF108" s="288">
        <f t="shared" si="71"/>
        <v>0</v>
      </c>
      <c r="AG108" s="288">
        <f t="shared" si="71"/>
        <v>0</v>
      </c>
      <c r="AH108" s="288">
        <f t="shared" si="71"/>
        <v>0</v>
      </c>
      <c r="AI108" s="288">
        <f t="shared" si="71"/>
        <v>0</v>
      </c>
      <c r="AJ108" s="288">
        <f t="shared" si="71"/>
        <v>0</v>
      </c>
      <c r="AK108" s="288">
        <f t="shared" si="71"/>
        <v>0</v>
      </c>
      <c r="AL108" s="288">
        <f t="shared" si="71"/>
        <v>0</v>
      </c>
      <c r="AM108" s="288">
        <f t="shared" si="71"/>
        <v>0</v>
      </c>
      <c r="AN108" s="288">
        <f t="shared" si="71"/>
        <v>0</v>
      </c>
      <c r="AO108" s="288">
        <f t="shared" si="71"/>
        <v>0</v>
      </c>
      <c r="AP108" s="288">
        <f t="shared" si="71"/>
        <v>0</v>
      </c>
      <c r="AT108" s="274"/>
      <c r="AU108" s="274"/>
      <c r="AV108" s="274"/>
      <c r="AW108" s="274"/>
      <c r="AX108" s="274"/>
      <c r="AY108" s="274"/>
      <c r="AZ108" s="274"/>
      <c r="BA108" s="274"/>
      <c r="BB108" s="274"/>
      <c r="BC108" s="274"/>
      <c r="BD108" s="274"/>
      <c r="BE108" s="274"/>
      <c r="BF108" s="274"/>
      <c r="BG108" s="274"/>
    </row>
    <row r="109" spans="1:71" ht="12.75" hidden="1" x14ac:dyDescent="0.2">
      <c r="A109" s="287" t="s">
        <v>569</v>
      </c>
      <c r="B109" s="286"/>
      <c r="C109" s="286">
        <f>B109+$I$120*C113</f>
        <v>0</v>
      </c>
      <c r="D109" s="286">
        <f>C109+$I$120*D113</f>
        <v>0</v>
      </c>
      <c r="E109" s="286">
        <f>D109+$I$120*E113</f>
        <v>0</v>
      </c>
      <c r="F109" s="286">
        <f t="shared" ref="F109:AP109" si="72">E109+$I$120*F113</f>
        <v>0</v>
      </c>
      <c r="G109" s="286">
        <f>F109+$I$120*G113</f>
        <v>0</v>
      </c>
      <c r="H109" s="286">
        <f>G109+$I$120*H113</f>
        <v>0</v>
      </c>
      <c r="I109" s="286">
        <f t="shared" si="72"/>
        <v>0</v>
      </c>
      <c r="J109" s="286">
        <f t="shared" si="72"/>
        <v>0</v>
      </c>
      <c r="K109" s="286">
        <f t="shared" si="72"/>
        <v>0</v>
      </c>
      <c r="L109" s="286">
        <f t="shared" si="72"/>
        <v>0</v>
      </c>
      <c r="M109" s="286">
        <f t="shared" si="72"/>
        <v>0</v>
      </c>
      <c r="N109" s="286">
        <f t="shared" si="72"/>
        <v>0</v>
      </c>
      <c r="O109" s="286">
        <f t="shared" si="72"/>
        <v>0</v>
      </c>
      <c r="P109" s="286">
        <f t="shared" si="72"/>
        <v>0</v>
      </c>
      <c r="Q109" s="286">
        <f t="shared" si="72"/>
        <v>0</v>
      </c>
      <c r="R109" s="286">
        <f t="shared" si="72"/>
        <v>0</v>
      </c>
      <c r="S109" s="286">
        <f t="shared" si="72"/>
        <v>0</v>
      </c>
      <c r="T109" s="286">
        <f t="shared" si="72"/>
        <v>0</v>
      </c>
      <c r="U109" s="286">
        <f t="shared" si="72"/>
        <v>0</v>
      </c>
      <c r="V109" s="286">
        <f t="shared" si="72"/>
        <v>0</v>
      </c>
      <c r="W109" s="286">
        <f t="shared" si="72"/>
        <v>0</v>
      </c>
      <c r="X109" s="286">
        <f t="shared" si="72"/>
        <v>0</v>
      </c>
      <c r="Y109" s="286">
        <f t="shared" si="72"/>
        <v>0</v>
      </c>
      <c r="Z109" s="286">
        <f t="shared" si="72"/>
        <v>0</v>
      </c>
      <c r="AA109" s="286">
        <f t="shared" si="72"/>
        <v>0</v>
      </c>
      <c r="AB109" s="286">
        <f t="shared" si="72"/>
        <v>0</v>
      </c>
      <c r="AC109" s="286">
        <f t="shared" si="72"/>
        <v>0</v>
      </c>
      <c r="AD109" s="286">
        <f t="shared" si="72"/>
        <v>0</v>
      </c>
      <c r="AE109" s="286">
        <f t="shared" si="72"/>
        <v>0</v>
      </c>
      <c r="AF109" s="286">
        <f t="shared" si="72"/>
        <v>0</v>
      </c>
      <c r="AG109" s="286">
        <f t="shared" si="72"/>
        <v>0</v>
      </c>
      <c r="AH109" s="286">
        <f t="shared" si="72"/>
        <v>0</v>
      </c>
      <c r="AI109" s="286">
        <f t="shared" si="72"/>
        <v>0</v>
      </c>
      <c r="AJ109" s="286">
        <f t="shared" si="72"/>
        <v>0</v>
      </c>
      <c r="AK109" s="286">
        <f t="shared" si="72"/>
        <v>0</v>
      </c>
      <c r="AL109" s="286">
        <f t="shared" si="72"/>
        <v>0</v>
      </c>
      <c r="AM109" s="286">
        <f t="shared" si="72"/>
        <v>0</v>
      </c>
      <c r="AN109" s="286">
        <f t="shared" si="72"/>
        <v>0</v>
      </c>
      <c r="AO109" s="286">
        <f t="shared" si="72"/>
        <v>0</v>
      </c>
      <c r="AP109" s="286">
        <f t="shared" si="72"/>
        <v>0</v>
      </c>
      <c r="AT109" s="274"/>
      <c r="AU109" s="274"/>
      <c r="AV109" s="274"/>
      <c r="AW109" s="274"/>
      <c r="AX109" s="274"/>
      <c r="AY109" s="274"/>
      <c r="AZ109" s="274"/>
      <c r="BA109" s="274"/>
      <c r="BB109" s="274"/>
      <c r="BC109" s="274"/>
      <c r="BD109" s="274"/>
      <c r="BE109" s="274"/>
      <c r="BF109" s="274"/>
      <c r="BG109" s="274"/>
    </row>
    <row r="110" spans="1:71" ht="12.75" hidden="1" x14ac:dyDescent="0.2">
      <c r="A110" s="287" t="s">
        <v>570</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4"/>
      <c r="AU110" s="274"/>
      <c r="AV110" s="274"/>
      <c r="AW110" s="274"/>
      <c r="AX110" s="274"/>
      <c r="AY110" s="274"/>
      <c r="AZ110" s="274"/>
      <c r="BA110" s="274"/>
      <c r="BB110" s="274"/>
      <c r="BC110" s="274"/>
      <c r="BD110" s="274"/>
      <c r="BE110" s="274"/>
      <c r="BF110" s="274"/>
      <c r="BG110" s="274"/>
    </row>
    <row r="111" spans="1:71" ht="12.75" hidden="1" x14ac:dyDescent="0.2">
      <c r="A111" s="287" t="s">
        <v>571</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4"/>
      <c r="AU111" s="274"/>
      <c r="AV111" s="274"/>
      <c r="AW111" s="274"/>
      <c r="AX111" s="274"/>
      <c r="AY111" s="274"/>
      <c r="AZ111" s="274"/>
      <c r="BA111" s="274"/>
      <c r="BB111" s="274"/>
      <c r="BC111" s="274"/>
      <c r="BD111" s="274"/>
      <c r="BE111" s="274"/>
      <c r="BF111" s="274"/>
      <c r="BG111" s="274"/>
    </row>
    <row r="112" spans="1:71" ht="12.75" hidden="1" x14ac:dyDescent="0.2">
      <c r="A112" s="287" t="s">
        <v>572</v>
      </c>
      <c r="B112" s="285">
        <f>$B$131</f>
        <v>0.74426999999999999</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4"/>
      <c r="AU112" s="274"/>
      <c r="AV112" s="274"/>
      <c r="AW112" s="274"/>
      <c r="AX112" s="274"/>
      <c r="AY112" s="274"/>
      <c r="AZ112" s="274"/>
      <c r="BA112" s="274"/>
      <c r="BB112" s="274"/>
      <c r="BC112" s="274"/>
      <c r="BD112" s="274"/>
      <c r="BE112" s="274"/>
      <c r="BF112" s="274"/>
      <c r="BG112" s="274"/>
    </row>
    <row r="113" spans="1:71" ht="15" hidden="1" x14ac:dyDescent="0.2">
      <c r="A113" s="290" t="s">
        <v>573</v>
      </c>
      <c r="B113" s="291">
        <v>0</v>
      </c>
      <c r="C113" s="292">
        <v>0</v>
      </c>
      <c r="D113" s="292">
        <v>0</v>
      </c>
      <c r="E113" s="292">
        <v>0</v>
      </c>
      <c r="F113" s="291">
        <v>0</v>
      </c>
      <c r="G113" s="291">
        <v>0</v>
      </c>
      <c r="H113" s="291">
        <v>0.05</v>
      </c>
      <c r="I113" s="291">
        <v>0.05</v>
      </c>
      <c r="J113" s="291">
        <v>0.05</v>
      </c>
      <c r="K113" s="291">
        <v>0.05</v>
      </c>
      <c r="L113" s="291">
        <v>0.05</v>
      </c>
      <c r="M113" s="291">
        <v>0.1</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4"/>
      <c r="AU113" s="274"/>
      <c r="AV113" s="274"/>
      <c r="AW113" s="274"/>
      <c r="AX113" s="274"/>
      <c r="AY113" s="274"/>
      <c r="AZ113" s="274"/>
      <c r="BA113" s="274"/>
      <c r="BB113" s="274"/>
      <c r="BC113" s="274"/>
      <c r="BD113" s="274"/>
      <c r="BE113" s="274"/>
      <c r="BF113" s="274"/>
      <c r="BG113" s="274"/>
    </row>
    <row r="114" spans="1:71" ht="12.75" hidden="1" x14ac:dyDescent="0.2">
      <c r="A114" s="283"/>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3"/>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284"/>
      <c r="B116" s="415" t="s">
        <v>574</v>
      </c>
      <c r="C116" s="416"/>
      <c r="D116" s="415" t="s">
        <v>575</v>
      </c>
      <c r="E116" s="416"/>
      <c r="F116" s="284"/>
      <c r="G116" s="284"/>
      <c r="H116" s="284"/>
      <c r="I116" s="284"/>
      <c r="J116" s="284"/>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287" t="s">
        <v>576</v>
      </c>
      <c r="B117" s="293">
        <v>0</v>
      </c>
      <c r="C117" s="284" t="s">
        <v>577</v>
      </c>
      <c r="D117" s="293">
        <f>1.25*2</f>
        <v>2.5</v>
      </c>
      <c r="E117" s="284" t="s">
        <v>577</v>
      </c>
      <c r="F117" s="284"/>
      <c r="G117" s="284"/>
      <c r="H117" s="284"/>
      <c r="I117" s="284"/>
      <c r="J117" s="284"/>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287" t="s">
        <v>576</v>
      </c>
      <c r="B118" s="284">
        <f>$B$110*B117</f>
        <v>0</v>
      </c>
      <c r="C118" s="284" t="s">
        <v>126</v>
      </c>
      <c r="D118" s="284">
        <f>$B$110*D117</f>
        <v>2.3250000000000002</v>
      </c>
      <c r="E118" s="284" t="s">
        <v>126</v>
      </c>
      <c r="F118" s="287" t="s">
        <v>578</v>
      </c>
      <c r="G118" s="284">
        <v>0</v>
      </c>
      <c r="H118" s="284" t="s">
        <v>577</v>
      </c>
      <c r="I118" s="284">
        <f>$B$110*G118/2</f>
        <v>0</v>
      </c>
      <c r="J118" s="284" t="s">
        <v>126</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284"/>
      <c r="B119" s="284"/>
      <c r="C119" s="284"/>
      <c r="D119" s="284"/>
      <c r="E119" s="284"/>
      <c r="F119" s="287" t="s">
        <v>579</v>
      </c>
      <c r="G119" s="321">
        <f>I119/$B$110</f>
        <v>0</v>
      </c>
      <c r="H119" s="284" t="s">
        <v>577</v>
      </c>
      <c r="I119" s="293">
        <v>0</v>
      </c>
      <c r="J119" s="284" t="s">
        <v>126</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294"/>
      <c r="B120" s="295"/>
      <c r="C120" s="295"/>
      <c r="D120" s="295"/>
      <c r="E120" s="295"/>
      <c r="F120" s="296" t="s">
        <v>580</v>
      </c>
      <c r="G120" s="284">
        <f>G118</f>
        <v>0</v>
      </c>
      <c r="H120" s="284" t="s">
        <v>577</v>
      </c>
      <c r="I120" s="289">
        <f>I118</f>
        <v>0</v>
      </c>
      <c r="J120" s="284" t="s">
        <v>126</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3.5" hidden="1" thickBot="1" x14ac:dyDescent="0.25">
      <c r="A121" s="297"/>
      <c r="B121" s="190"/>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idden="1" x14ac:dyDescent="0.2">
      <c r="A122" s="298" t="s">
        <v>581</v>
      </c>
      <c r="B122" s="329">
        <f>'6.2. Паспорт фин осв ввод'!C24</f>
        <v>13.573919660495999</v>
      </c>
      <c r="C122" s="190"/>
      <c r="D122" s="407" t="s">
        <v>284</v>
      </c>
      <c r="E122" s="299" t="s">
        <v>582</v>
      </c>
      <c r="F122" s="300">
        <v>35</v>
      </c>
      <c r="G122" s="408"/>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row>
    <row r="123" spans="1:71" hidden="1" x14ac:dyDescent="0.2">
      <c r="A123" s="298" t="s">
        <v>284</v>
      </c>
      <c r="B123" s="301">
        <v>30</v>
      </c>
      <c r="C123" s="190"/>
      <c r="D123" s="407"/>
      <c r="E123" s="299" t="s">
        <v>583</v>
      </c>
      <c r="F123" s="300">
        <v>30</v>
      </c>
      <c r="G123" s="408"/>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row>
    <row r="124" spans="1:71" hidden="1" x14ac:dyDescent="0.2">
      <c r="A124" s="298" t="s">
        <v>584</v>
      </c>
      <c r="B124" s="301" t="s">
        <v>542</v>
      </c>
      <c r="C124" s="302" t="s">
        <v>585</v>
      </c>
      <c r="D124" s="407"/>
      <c r="E124" s="299" t="s">
        <v>586</v>
      </c>
      <c r="F124" s="300">
        <v>30</v>
      </c>
      <c r="G124" s="408"/>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row>
    <row r="125" spans="1:71" hidden="1" x14ac:dyDescent="0.2">
      <c r="A125" s="303"/>
      <c r="B125" s="304"/>
      <c r="C125" s="302"/>
      <c r="D125" s="407"/>
      <c r="E125" s="299" t="s">
        <v>587</v>
      </c>
      <c r="F125" s="300">
        <v>30</v>
      </c>
      <c r="G125" s="408"/>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row>
    <row r="126" spans="1:71" ht="12.75" hidden="1" x14ac:dyDescent="0.2">
      <c r="A126" s="298" t="s">
        <v>588</v>
      </c>
      <c r="B126" s="305">
        <f>'6.2. Паспорт фин осв ввод'!C24</f>
        <v>13.573919660495999</v>
      </c>
      <c r="C126" s="305">
        <f>'6.2. Паспорт фин осв ввод'!C24*1000000</f>
        <v>13573919.660496</v>
      </c>
      <c r="D126" s="305">
        <v>0</v>
      </c>
      <c r="E126" s="305">
        <v>0</v>
      </c>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row>
    <row r="127" spans="1:71" ht="12.75" hidden="1" x14ac:dyDescent="0.2">
      <c r="A127" s="298" t="s">
        <v>589</v>
      </c>
      <c r="B127" s="322">
        <v>1E-3</v>
      </c>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row>
    <row r="128" spans="1:71" ht="12.75" hidden="1" x14ac:dyDescent="0.2">
      <c r="A128" s="297"/>
      <c r="B128" s="306"/>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row>
    <row r="129" spans="1:51" ht="12.75" hidden="1" x14ac:dyDescent="0.2">
      <c r="A129" s="298" t="s">
        <v>590</v>
      </c>
      <c r="B129" s="307">
        <v>0.2</v>
      </c>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row>
    <row r="130" spans="1:51" hidden="1" x14ac:dyDescent="0.2">
      <c r="A130" s="308"/>
      <c r="B130" s="309"/>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row>
    <row r="131" spans="1:51" ht="12.75" hidden="1" x14ac:dyDescent="0.2">
      <c r="A131" s="310" t="s">
        <v>621</v>
      </c>
      <c r="B131" s="311">
        <v>0.74426999999999999</v>
      </c>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row>
    <row r="132" spans="1:51" ht="12.75" hidden="1" x14ac:dyDescent="0.2">
      <c r="A132" s="190"/>
      <c r="B132" s="190"/>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row>
    <row r="133" spans="1:51" ht="12.75" hidden="1" x14ac:dyDescent="0.2">
      <c r="A133" s="297"/>
      <c r="B133" s="190"/>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row>
    <row r="134" spans="1:51" hidden="1" x14ac:dyDescent="0.2">
      <c r="A134" s="298" t="s">
        <v>591</v>
      </c>
      <c r="C134" s="279" t="s">
        <v>630</v>
      </c>
      <c r="D134" s="190"/>
      <c r="E134" s="190"/>
      <c r="F134" s="190"/>
      <c r="G134" s="190"/>
      <c r="H134" s="190"/>
      <c r="I134" s="190"/>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c r="AM134" s="190"/>
      <c r="AN134" s="190"/>
      <c r="AO134" s="190"/>
      <c r="AP134" s="190"/>
      <c r="AQ134" s="190"/>
      <c r="AR134" s="190"/>
      <c r="AS134" s="190"/>
    </row>
    <row r="135" spans="1:51" ht="12.75" hidden="1" x14ac:dyDescent="0.2">
      <c r="A135" s="298"/>
      <c r="B135" s="312">
        <v>2016</v>
      </c>
      <c r="C135" s="312">
        <f>B135+1</f>
        <v>2017</v>
      </c>
      <c r="D135" s="312">
        <f t="shared" ref="D135:AY135" si="73">C135+1</f>
        <v>2018</v>
      </c>
      <c r="E135" s="312">
        <f t="shared" si="73"/>
        <v>2019</v>
      </c>
      <c r="F135" s="312">
        <f t="shared" si="73"/>
        <v>2020</v>
      </c>
      <c r="G135" s="312">
        <f t="shared" si="73"/>
        <v>2021</v>
      </c>
      <c r="H135" s="312">
        <f t="shared" si="73"/>
        <v>2022</v>
      </c>
      <c r="I135" s="312">
        <f t="shared" si="73"/>
        <v>2023</v>
      </c>
      <c r="J135" s="312">
        <f t="shared" si="73"/>
        <v>2024</v>
      </c>
      <c r="K135" s="312">
        <f t="shared" si="73"/>
        <v>2025</v>
      </c>
      <c r="L135" s="312">
        <f t="shared" si="73"/>
        <v>2026</v>
      </c>
      <c r="M135" s="312">
        <f t="shared" si="73"/>
        <v>2027</v>
      </c>
      <c r="N135" s="312">
        <f t="shared" si="73"/>
        <v>2028</v>
      </c>
      <c r="O135" s="312">
        <f t="shared" si="73"/>
        <v>2029</v>
      </c>
      <c r="P135" s="312">
        <f t="shared" si="73"/>
        <v>2030</v>
      </c>
      <c r="Q135" s="312">
        <f t="shared" si="73"/>
        <v>2031</v>
      </c>
      <c r="R135" s="312">
        <f t="shared" si="73"/>
        <v>2032</v>
      </c>
      <c r="S135" s="312">
        <f t="shared" si="73"/>
        <v>2033</v>
      </c>
      <c r="T135" s="312">
        <f t="shared" si="73"/>
        <v>2034</v>
      </c>
      <c r="U135" s="312">
        <f t="shared" si="73"/>
        <v>2035</v>
      </c>
      <c r="V135" s="312">
        <f t="shared" si="73"/>
        <v>2036</v>
      </c>
      <c r="W135" s="312">
        <f t="shared" si="73"/>
        <v>2037</v>
      </c>
      <c r="X135" s="312">
        <f t="shared" si="73"/>
        <v>2038</v>
      </c>
      <c r="Y135" s="312">
        <f t="shared" si="73"/>
        <v>2039</v>
      </c>
      <c r="Z135" s="312">
        <f t="shared" si="73"/>
        <v>2040</v>
      </c>
      <c r="AA135" s="312">
        <f t="shared" si="73"/>
        <v>2041</v>
      </c>
      <c r="AB135" s="312">
        <f t="shared" si="73"/>
        <v>2042</v>
      </c>
      <c r="AC135" s="312">
        <f t="shared" si="73"/>
        <v>2043</v>
      </c>
      <c r="AD135" s="312">
        <f t="shared" si="73"/>
        <v>2044</v>
      </c>
      <c r="AE135" s="312">
        <f t="shared" si="73"/>
        <v>2045</v>
      </c>
      <c r="AF135" s="312">
        <f t="shared" si="73"/>
        <v>2046</v>
      </c>
      <c r="AG135" s="312">
        <f t="shared" si="73"/>
        <v>2047</v>
      </c>
      <c r="AH135" s="312">
        <f t="shared" si="73"/>
        <v>2048</v>
      </c>
      <c r="AI135" s="312">
        <f t="shared" si="73"/>
        <v>2049</v>
      </c>
      <c r="AJ135" s="312">
        <f t="shared" si="73"/>
        <v>2050</v>
      </c>
      <c r="AK135" s="312">
        <f t="shared" si="73"/>
        <v>2051</v>
      </c>
      <c r="AL135" s="312">
        <f t="shared" si="73"/>
        <v>2052</v>
      </c>
      <c r="AM135" s="312">
        <f t="shared" si="73"/>
        <v>2053</v>
      </c>
      <c r="AN135" s="312">
        <f t="shared" si="73"/>
        <v>2054</v>
      </c>
      <c r="AO135" s="312">
        <f t="shared" si="73"/>
        <v>2055</v>
      </c>
      <c r="AP135" s="312">
        <f t="shared" si="73"/>
        <v>2056</v>
      </c>
      <c r="AQ135" s="312">
        <f t="shared" si="73"/>
        <v>2057</v>
      </c>
      <c r="AR135" s="312">
        <f t="shared" si="73"/>
        <v>2058</v>
      </c>
      <c r="AS135" s="312">
        <f t="shared" si="73"/>
        <v>2059</v>
      </c>
      <c r="AT135" s="312">
        <f t="shared" si="73"/>
        <v>2060</v>
      </c>
      <c r="AU135" s="312">
        <f t="shared" si="73"/>
        <v>2061</v>
      </c>
      <c r="AV135" s="312">
        <f t="shared" si="73"/>
        <v>2062</v>
      </c>
      <c r="AW135" s="312">
        <f t="shared" si="73"/>
        <v>2063</v>
      </c>
      <c r="AX135" s="312">
        <f t="shared" si="73"/>
        <v>2064</v>
      </c>
      <c r="AY135" s="312">
        <f t="shared" si="73"/>
        <v>2065</v>
      </c>
    </row>
    <row r="136" spans="1:51" ht="12.75" hidden="1" x14ac:dyDescent="0.2">
      <c r="A136" s="298" t="s">
        <v>592</v>
      </c>
      <c r="B136" s="313"/>
      <c r="C136" s="314"/>
      <c r="D136" s="314">
        <v>0</v>
      </c>
      <c r="E136" s="314">
        <v>0</v>
      </c>
      <c r="F136" s="314">
        <v>0</v>
      </c>
      <c r="G136" s="314">
        <v>0</v>
      </c>
      <c r="H136" s="314">
        <v>0</v>
      </c>
      <c r="I136" s="314">
        <v>0</v>
      </c>
      <c r="J136" s="314">
        <v>0</v>
      </c>
      <c r="K136" s="314">
        <v>0</v>
      </c>
      <c r="L136" s="314">
        <v>4.57995653007E-2</v>
      </c>
      <c r="M136" s="314">
        <v>4.57995653007E-2</v>
      </c>
      <c r="N136" s="314">
        <v>4.57995653007E-2</v>
      </c>
      <c r="O136" s="314">
        <v>4.57995653007E-2</v>
      </c>
      <c r="P136" s="314">
        <v>4.57995653007E-2</v>
      </c>
      <c r="Q136" s="314">
        <v>4.57995653007E-2</v>
      </c>
      <c r="R136" s="314">
        <v>4.57995653007E-2</v>
      </c>
      <c r="S136" s="314">
        <v>4.57995653007E-2</v>
      </c>
      <c r="T136" s="314">
        <v>4.57995653007E-2</v>
      </c>
      <c r="U136" s="314">
        <v>4.57995653007E-2</v>
      </c>
      <c r="V136" s="314">
        <v>4.57995653007E-2</v>
      </c>
      <c r="W136" s="314">
        <v>4.57995653007E-2</v>
      </c>
      <c r="X136" s="314">
        <v>4.57995653007E-2</v>
      </c>
      <c r="Y136" s="314">
        <v>4.57995653007E-2</v>
      </c>
      <c r="Z136" s="314">
        <v>4.57995653007E-2</v>
      </c>
      <c r="AA136" s="314">
        <v>4.57995653007E-2</v>
      </c>
      <c r="AB136" s="314">
        <v>4.57995653007E-2</v>
      </c>
      <c r="AC136" s="314">
        <v>4.57995653007E-2</v>
      </c>
      <c r="AD136" s="314">
        <v>4.57995653007E-2</v>
      </c>
      <c r="AE136" s="314">
        <v>4.57995653007E-2</v>
      </c>
      <c r="AF136" s="314">
        <v>4.57995653007E-2</v>
      </c>
      <c r="AG136" s="314">
        <v>4.57995653007E-2</v>
      </c>
      <c r="AH136" s="314">
        <v>4.57995653007E-2</v>
      </c>
      <c r="AI136" s="314">
        <v>4.57995653007E-2</v>
      </c>
      <c r="AJ136" s="314">
        <v>4.57995653007E-2</v>
      </c>
      <c r="AK136" s="314">
        <v>4.57995653007E-2</v>
      </c>
      <c r="AL136" s="314">
        <v>4.57995653007E-2</v>
      </c>
      <c r="AM136" s="314">
        <v>4.57995653007E-2</v>
      </c>
      <c r="AN136" s="314">
        <v>4.57995653007E-2</v>
      </c>
      <c r="AO136" s="314">
        <v>4.57995653007E-2</v>
      </c>
      <c r="AP136" s="314">
        <v>4.57995653007E-2</v>
      </c>
      <c r="AQ136" s="314">
        <v>4.57995653007E-2</v>
      </c>
      <c r="AR136" s="314">
        <v>4.57995653007E-2</v>
      </c>
      <c r="AS136" s="314">
        <v>4.57995653007E-2</v>
      </c>
      <c r="AT136" s="314">
        <v>4.57995653007E-2</v>
      </c>
      <c r="AU136" s="314">
        <v>4.57995653007E-2</v>
      </c>
      <c r="AV136" s="314">
        <v>4.57995653007E-2</v>
      </c>
      <c r="AW136" s="314">
        <v>4.57995653007E-2</v>
      </c>
      <c r="AX136" s="314">
        <v>4.57995653007E-2</v>
      </c>
      <c r="AY136" s="314">
        <v>4.57995653007E-2</v>
      </c>
    </row>
    <row r="137" spans="1:51" ht="15" hidden="1" x14ac:dyDescent="0.2">
      <c r="A137" s="298" t="s">
        <v>593</v>
      </c>
      <c r="B137" s="315"/>
      <c r="C137" s="316">
        <f>(1+B137)*(1+C136)-1</f>
        <v>0</v>
      </c>
      <c r="D137" s="316">
        <f>(1+C137)*(1+D136)-1</f>
        <v>0</v>
      </c>
      <c r="E137" s="316">
        <f>(1+D137)*(1+E136)-1</f>
        <v>0</v>
      </c>
      <c r="F137" s="316">
        <f t="shared" ref="F137:AY137" si="74">(1+E137)*(1+F136)-1</f>
        <v>0</v>
      </c>
      <c r="G137" s="316">
        <f>(1+F137)*(1+G136)-1</f>
        <v>0</v>
      </c>
      <c r="H137" s="316">
        <f t="shared" si="74"/>
        <v>0</v>
      </c>
      <c r="I137" s="316">
        <f t="shared" si="74"/>
        <v>0</v>
      </c>
      <c r="J137" s="316">
        <f t="shared" si="74"/>
        <v>0</v>
      </c>
      <c r="K137" s="316">
        <f t="shared" si="74"/>
        <v>0</v>
      </c>
      <c r="L137" s="316">
        <f t="shared" si="74"/>
        <v>4.5799565300699951E-2</v>
      </c>
      <c r="M137" s="316">
        <f t="shared" si="74"/>
        <v>9.3696730783132898E-2</v>
      </c>
      <c r="N137" s="316">
        <f t="shared" si="74"/>
        <v>0.14378756562379702</v>
      </c>
      <c r="O137" s="316">
        <f t="shared" si="74"/>
        <v>0.19617253892571274</v>
      </c>
      <c r="P137" s="316">
        <f t="shared" si="74"/>
        <v>0.25095672123314494</v>
      </c>
      <c r="Q137" s="316">
        <f t="shared" si="74"/>
        <v>0.30824999527561192</v>
      </c>
      <c r="R137" s="316">
        <f t="shared" si="74"/>
        <v>0.36816727636387769</v>
      </c>
      <c r="S137" s="316">
        <f t="shared" si="74"/>
        <v>0.43082874287998596</v>
      </c>
      <c r="T137" s="316">
        <f t="shared" si="74"/>
        <v>0.4963600773236363</v>
      </c>
      <c r="U137" s="316">
        <f t="shared" si="74"/>
        <v>0.56489271839838051</v>
      </c>
      <c r="V137" s="316">
        <f t="shared" si="74"/>
        <v>0.63656412464325696</v>
      </c>
      <c r="W137" s="316">
        <f t="shared" si="74"/>
        <v>0.71151805013863867</v>
      </c>
      <c r="X137" s="316">
        <f t="shared" si="74"/>
        <v>0.78990483283928992</v>
      </c>
      <c r="Y137" s="316">
        <f t="shared" si="74"/>
        <v>0.87188169611295141</v>
      </c>
      <c r="Z137" s="316">
        <f t="shared" si="74"/>
        <v>0.9576130640892615</v>
      </c>
      <c r="AA137" s="316">
        <f t="shared" si="74"/>
        <v>1.0472708914515207</v>
      </c>
      <c r="AB137" s="316">
        <f t="shared" si="74"/>
        <v>1.1410350083327767</v>
      </c>
      <c r="AC137" s="316">
        <f t="shared" si="74"/>
        <v>1.2390934810079983</v>
      </c>
      <c r="AD137" s="316">
        <f t="shared" si="74"/>
        <v>1.3416429891057957</v>
      </c>
      <c r="AE137" s="316">
        <f t="shared" si="74"/>
        <v>1.4488892200962726</v>
      </c>
      <c r="AF137" s="316">
        <f t="shared" si="74"/>
        <v>1.561047281846252</v>
      </c>
      <c r="AG137" s="316">
        <f t="shared" si="74"/>
        <v>1.6783421340693496</v>
      </c>
      <c r="AH137" s="316">
        <f t="shared" si="74"/>
        <v>1.8010090395362748</v>
      </c>
      <c r="AI137" s="316">
        <f t="shared" si="74"/>
        <v>1.9292940359503672</v>
      </c>
      <c r="AJ137" s="316">
        <f t="shared" si="74"/>
        <v>2.0634544294348269</v>
      </c>
      <c r="AK137" s="316">
        <f t="shared" si="74"/>
        <v>2.2037593106214457</v>
      </c>
      <c r="AL137" s="316">
        <f t="shared" si="74"/>
        <v>2.3504900943759779</v>
      </c>
      <c r="AM137" s="316">
        <f t="shared" si="74"/>
        <v>2.5039410842426988</v>
      </c>
      <c r="AN137" s="316">
        <f t="shared" si="74"/>
        <v>2.6644200627402777</v>
      </c>
      <c r="AO137" s="316">
        <f t="shared" si="74"/>
        <v>2.8322489086929461</v>
      </c>
      <c r="AP137" s="316">
        <f t="shared" si="74"/>
        <v>3.0077642428351652</v>
      </c>
      <c r="AQ137" s="316">
        <f t="shared" si="74"/>
        <v>3.1913181029847042</v>
      </c>
      <c r="AR137" s="316">
        <f t="shared" si="74"/>
        <v>3.383278650138358</v>
      </c>
      <c r="AS137" s="316">
        <f t="shared" si="74"/>
        <v>3.5840309069065341</v>
      </c>
      <c r="AT137" s="316">
        <f t="shared" si="74"/>
        <v>3.7939775297678269</v>
      </c>
      <c r="AU137" s="316">
        <f t="shared" si="74"/>
        <v>4.0135396166925164</v>
      </c>
      <c r="AV137" s="316">
        <f t="shared" si="74"/>
        <v>4.2431575517548712</v>
      </c>
      <c r="AW137" s="316">
        <f>(1+AV137)*(1+AW136)-1</f>
        <v>4.4832918884283268</v>
      </c>
      <c r="AX137" s="316">
        <f t="shared" si="74"/>
        <v>4.7344242733351987</v>
      </c>
      <c r="AY137" s="316">
        <f t="shared" si="74"/>
        <v>4.9970584123037334</v>
      </c>
    </row>
    <row r="138" spans="1:51" hidden="1" x14ac:dyDescent="0.2">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R138" s="190"/>
      <c r="AS138" s="190"/>
    </row>
    <row r="139" spans="1:51" ht="12.75" hidden="1" x14ac:dyDescent="0.2">
      <c r="A139" s="297"/>
      <c r="B139" s="313">
        <v>2016</v>
      </c>
      <c r="C139" s="313">
        <f>B139+1</f>
        <v>2017</v>
      </c>
      <c r="D139" s="313">
        <f t="shared" ref="D139:S140" si="75">C139+1</f>
        <v>2018</v>
      </c>
      <c r="E139" s="313">
        <f t="shared" si="75"/>
        <v>2019</v>
      </c>
      <c r="F139" s="313">
        <f t="shared" si="75"/>
        <v>2020</v>
      </c>
      <c r="G139" s="313">
        <f t="shared" si="75"/>
        <v>2021</v>
      </c>
      <c r="H139" s="313">
        <f t="shared" si="75"/>
        <v>2022</v>
      </c>
      <c r="I139" s="313">
        <f t="shared" si="75"/>
        <v>2023</v>
      </c>
      <c r="J139" s="313">
        <f t="shared" si="75"/>
        <v>2024</v>
      </c>
      <c r="K139" s="313">
        <f t="shared" si="75"/>
        <v>2025</v>
      </c>
      <c r="L139" s="313">
        <f t="shared" si="75"/>
        <v>2026</v>
      </c>
      <c r="M139" s="313">
        <f t="shared" si="75"/>
        <v>2027</v>
      </c>
      <c r="N139" s="313">
        <f t="shared" si="75"/>
        <v>2028</v>
      </c>
      <c r="O139" s="313">
        <f t="shared" si="75"/>
        <v>2029</v>
      </c>
      <c r="P139" s="313">
        <f t="shared" si="75"/>
        <v>2030</v>
      </c>
      <c r="Q139" s="313">
        <f t="shared" si="75"/>
        <v>2031</v>
      </c>
      <c r="R139" s="313">
        <f t="shared" si="75"/>
        <v>2032</v>
      </c>
      <c r="S139" s="313">
        <f t="shared" si="75"/>
        <v>2033</v>
      </c>
      <c r="T139" s="313">
        <f t="shared" ref="T139:AI140" si="76">S139+1</f>
        <v>2034</v>
      </c>
      <c r="U139" s="313">
        <f t="shared" si="76"/>
        <v>2035</v>
      </c>
      <c r="V139" s="313">
        <f t="shared" si="76"/>
        <v>2036</v>
      </c>
      <c r="W139" s="313">
        <f t="shared" si="76"/>
        <v>2037</v>
      </c>
      <c r="X139" s="313">
        <f t="shared" si="76"/>
        <v>2038</v>
      </c>
      <c r="Y139" s="313">
        <f t="shared" si="76"/>
        <v>2039</v>
      </c>
      <c r="Z139" s="313">
        <f t="shared" si="76"/>
        <v>2040</v>
      </c>
      <c r="AA139" s="313">
        <f t="shared" si="76"/>
        <v>2041</v>
      </c>
      <c r="AB139" s="313">
        <f t="shared" si="76"/>
        <v>2042</v>
      </c>
      <c r="AC139" s="313">
        <f t="shared" si="76"/>
        <v>2043</v>
      </c>
      <c r="AD139" s="313">
        <f t="shared" si="76"/>
        <v>2044</v>
      </c>
      <c r="AE139" s="313">
        <f t="shared" si="76"/>
        <v>2045</v>
      </c>
      <c r="AF139" s="313">
        <f t="shared" si="76"/>
        <v>2046</v>
      </c>
      <c r="AG139" s="313">
        <f t="shared" si="76"/>
        <v>2047</v>
      </c>
      <c r="AH139" s="313">
        <f t="shared" si="76"/>
        <v>2048</v>
      </c>
      <c r="AI139" s="313">
        <f t="shared" si="76"/>
        <v>2049</v>
      </c>
      <c r="AJ139" s="313">
        <f t="shared" ref="AJ139:AY140" si="77">AI139+1</f>
        <v>2050</v>
      </c>
      <c r="AK139" s="313">
        <f t="shared" si="77"/>
        <v>2051</v>
      </c>
      <c r="AL139" s="313">
        <f t="shared" si="77"/>
        <v>2052</v>
      </c>
      <c r="AM139" s="313">
        <f t="shared" si="77"/>
        <v>2053</v>
      </c>
      <c r="AN139" s="313">
        <f t="shared" si="77"/>
        <v>2054</v>
      </c>
      <c r="AO139" s="313">
        <f t="shared" si="77"/>
        <v>2055</v>
      </c>
      <c r="AP139" s="313">
        <f t="shared" si="77"/>
        <v>2056</v>
      </c>
      <c r="AQ139" s="313">
        <f t="shared" si="77"/>
        <v>2057</v>
      </c>
      <c r="AR139" s="313">
        <f t="shared" si="77"/>
        <v>2058</v>
      </c>
      <c r="AS139" s="313">
        <f t="shared" si="77"/>
        <v>2059</v>
      </c>
      <c r="AT139" s="313">
        <f t="shared" si="77"/>
        <v>2060</v>
      </c>
      <c r="AU139" s="313">
        <f t="shared" si="77"/>
        <v>2061</v>
      </c>
      <c r="AV139" s="313">
        <f t="shared" si="77"/>
        <v>2062</v>
      </c>
      <c r="AW139" s="313">
        <f t="shared" si="77"/>
        <v>2063</v>
      </c>
      <c r="AX139" s="313">
        <f t="shared" si="77"/>
        <v>2064</v>
      </c>
      <c r="AY139" s="313">
        <f t="shared" si="77"/>
        <v>2065</v>
      </c>
    </row>
    <row r="140" spans="1:51" hidden="1" x14ac:dyDescent="0.2">
      <c r="A140" s="297"/>
      <c r="B140" s="319">
        <v>0</v>
      </c>
      <c r="C140" s="319">
        <v>0</v>
      </c>
      <c r="D140" s="319">
        <v>0</v>
      </c>
      <c r="E140" s="319">
        <v>0</v>
      </c>
      <c r="F140" s="319">
        <v>0</v>
      </c>
      <c r="G140" s="319">
        <v>0</v>
      </c>
      <c r="H140" s="319">
        <v>0</v>
      </c>
      <c r="I140" s="319">
        <v>0</v>
      </c>
      <c r="J140" s="319">
        <v>0</v>
      </c>
      <c r="K140" s="319">
        <v>0</v>
      </c>
      <c r="L140" s="319">
        <v>1</v>
      </c>
      <c r="M140" s="319">
        <f t="shared" si="75"/>
        <v>2</v>
      </c>
      <c r="N140" s="319">
        <f t="shared" si="75"/>
        <v>3</v>
      </c>
      <c r="O140" s="319">
        <f t="shared" si="75"/>
        <v>4</v>
      </c>
      <c r="P140" s="319">
        <f t="shared" si="75"/>
        <v>5</v>
      </c>
      <c r="Q140" s="319">
        <f t="shared" si="75"/>
        <v>6</v>
      </c>
      <c r="R140" s="319">
        <f t="shared" si="75"/>
        <v>7</v>
      </c>
      <c r="S140" s="319">
        <f t="shared" si="75"/>
        <v>8</v>
      </c>
      <c r="T140" s="319">
        <f t="shared" si="76"/>
        <v>9</v>
      </c>
      <c r="U140" s="319">
        <f t="shared" si="76"/>
        <v>10</v>
      </c>
      <c r="V140" s="319">
        <f t="shared" si="76"/>
        <v>11</v>
      </c>
      <c r="W140" s="319">
        <f t="shared" si="76"/>
        <v>12</v>
      </c>
      <c r="X140" s="319">
        <f t="shared" si="76"/>
        <v>13</v>
      </c>
      <c r="Y140" s="319">
        <f t="shared" si="76"/>
        <v>14</v>
      </c>
      <c r="Z140" s="319">
        <f t="shared" si="76"/>
        <v>15</v>
      </c>
      <c r="AA140" s="319">
        <f t="shared" si="76"/>
        <v>16</v>
      </c>
      <c r="AB140" s="319">
        <f t="shared" si="76"/>
        <v>17</v>
      </c>
      <c r="AC140" s="319">
        <f t="shared" si="76"/>
        <v>18</v>
      </c>
      <c r="AD140" s="319">
        <f t="shared" si="76"/>
        <v>19</v>
      </c>
      <c r="AE140" s="319">
        <f t="shared" si="76"/>
        <v>20</v>
      </c>
      <c r="AF140" s="319">
        <f t="shared" si="76"/>
        <v>21</v>
      </c>
      <c r="AG140" s="319">
        <f t="shared" si="76"/>
        <v>22</v>
      </c>
      <c r="AH140" s="319">
        <f t="shared" si="76"/>
        <v>23</v>
      </c>
      <c r="AI140" s="319">
        <f t="shared" si="76"/>
        <v>24</v>
      </c>
      <c r="AJ140" s="319">
        <f t="shared" si="77"/>
        <v>25</v>
      </c>
      <c r="AK140" s="319">
        <f t="shared" si="77"/>
        <v>26</v>
      </c>
      <c r="AL140" s="319">
        <f t="shared" si="77"/>
        <v>27</v>
      </c>
      <c r="AM140" s="319">
        <f t="shared" si="77"/>
        <v>28</v>
      </c>
      <c r="AN140" s="319">
        <f t="shared" si="77"/>
        <v>29</v>
      </c>
      <c r="AO140" s="319">
        <f t="shared" si="77"/>
        <v>30</v>
      </c>
      <c r="AP140" s="319">
        <f>AO140+1</f>
        <v>31</v>
      </c>
      <c r="AQ140" s="319">
        <f t="shared" si="77"/>
        <v>32</v>
      </c>
      <c r="AR140" s="319">
        <f t="shared" si="77"/>
        <v>33</v>
      </c>
      <c r="AS140" s="319">
        <f t="shared" si="77"/>
        <v>34</v>
      </c>
      <c r="AT140" s="319">
        <f t="shared" si="77"/>
        <v>35</v>
      </c>
      <c r="AU140" s="319">
        <f t="shared" si="77"/>
        <v>36</v>
      </c>
      <c r="AV140" s="319">
        <f t="shared" si="77"/>
        <v>37</v>
      </c>
      <c r="AW140" s="319">
        <f t="shared" si="77"/>
        <v>38</v>
      </c>
      <c r="AX140" s="319">
        <f t="shared" si="77"/>
        <v>39</v>
      </c>
      <c r="AY140" s="319">
        <f t="shared" si="77"/>
        <v>40</v>
      </c>
    </row>
    <row r="141" spans="1:51" ht="15" hidden="1" x14ac:dyDescent="0.2">
      <c r="A141" s="297"/>
      <c r="B141" s="320">
        <f>AVERAGE(A140:B140)</f>
        <v>0</v>
      </c>
      <c r="C141" s="320">
        <f>AVERAGE(B140:C140)</f>
        <v>0</v>
      </c>
      <c r="D141" s="320">
        <f>AVERAGE(C140:D140)</f>
        <v>0</v>
      </c>
      <c r="E141" s="320">
        <f>AVERAGE(D140:E140)</f>
        <v>0</v>
      </c>
      <c r="F141" s="320">
        <f t="shared" ref="F141:AO141" si="78">AVERAGE(E140:F140)</f>
        <v>0</v>
      </c>
      <c r="G141" s="320">
        <f t="shared" si="78"/>
        <v>0</v>
      </c>
      <c r="H141" s="320">
        <f>AVERAGE(G140:H140)</f>
        <v>0</v>
      </c>
      <c r="I141" s="320">
        <f t="shared" si="78"/>
        <v>0</v>
      </c>
      <c r="J141" s="320">
        <f t="shared" si="78"/>
        <v>0</v>
      </c>
      <c r="K141" s="320">
        <f t="shared" si="78"/>
        <v>0</v>
      </c>
      <c r="L141" s="320">
        <f t="shared" si="78"/>
        <v>0.5</v>
      </c>
      <c r="M141" s="320">
        <f t="shared" si="78"/>
        <v>1.5</v>
      </c>
      <c r="N141" s="320">
        <f t="shared" si="78"/>
        <v>2.5</v>
      </c>
      <c r="O141" s="320">
        <f t="shared" si="78"/>
        <v>3.5</v>
      </c>
      <c r="P141" s="320">
        <f t="shared" si="78"/>
        <v>4.5</v>
      </c>
      <c r="Q141" s="320">
        <f t="shared" si="78"/>
        <v>5.5</v>
      </c>
      <c r="R141" s="320">
        <f t="shared" si="78"/>
        <v>6.5</v>
      </c>
      <c r="S141" s="320">
        <f t="shared" si="78"/>
        <v>7.5</v>
      </c>
      <c r="T141" s="320">
        <f t="shared" si="78"/>
        <v>8.5</v>
      </c>
      <c r="U141" s="320">
        <f t="shared" si="78"/>
        <v>9.5</v>
      </c>
      <c r="V141" s="320">
        <f t="shared" si="78"/>
        <v>10.5</v>
      </c>
      <c r="W141" s="320">
        <f t="shared" si="78"/>
        <v>11.5</v>
      </c>
      <c r="X141" s="320">
        <f t="shared" si="78"/>
        <v>12.5</v>
      </c>
      <c r="Y141" s="320">
        <f t="shared" si="78"/>
        <v>13.5</v>
      </c>
      <c r="Z141" s="320">
        <f t="shared" si="78"/>
        <v>14.5</v>
      </c>
      <c r="AA141" s="320">
        <f t="shared" si="78"/>
        <v>15.5</v>
      </c>
      <c r="AB141" s="320">
        <f t="shared" si="78"/>
        <v>16.5</v>
      </c>
      <c r="AC141" s="320">
        <f t="shared" si="78"/>
        <v>17.5</v>
      </c>
      <c r="AD141" s="320">
        <f t="shared" si="78"/>
        <v>18.5</v>
      </c>
      <c r="AE141" s="320">
        <f t="shared" si="78"/>
        <v>19.5</v>
      </c>
      <c r="AF141" s="320">
        <f t="shared" si="78"/>
        <v>20.5</v>
      </c>
      <c r="AG141" s="320">
        <f t="shared" si="78"/>
        <v>21.5</v>
      </c>
      <c r="AH141" s="320">
        <f t="shared" si="78"/>
        <v>22.5</v>
      </c>
      <c r="AI141" s="320">
        <f t="shared" si="78"/>
        <v>23.5</v>
      </c>
      <c r="AJ141" s="320">
        <f t="shared" si="78"/>
        <v>24.5</v>
      </c>
      <c r="AK141" s="320">
        <f t="shared" si="78"/>
        <v>25.5</v>
      </c>
      <c r="AL141" s="320">
        <f t="shared" si="78"/>
        <v>26.5</v>
      </c>
      <c r="AM141" s="320">
        <f t="shared" si="78"/>
        <v>27.5</v>
      </c>
      <c r="AN141" s="320">
        <f t="shared" si="78"/>
        <v>28.5</v>
      </c>
      <c r="AO141" s="320">
        <f t="shared" si="78"/>
        <v>29.5</v>
      </c>
      <c r="AP141" s="320">
        <f>AVERAGE(AO140:AP140)</f>
        <v>30.5</v>
      </c>
      <c r="AQ141" s="320">
        <f t="shared" ref="AQ141:AY141" si="79">AVERAGE(AP140:AQ140)</f>
        <v>31.5</v>
      </c>
      <c r="AR141" s="320">
        <f t="shared" si="79"/>
        <v>32.5</v>
      </c>
      <c r="AS141" s="320">
        <f t="shared" si="79"/>
        <v>33.5</v>
      </c>
      <c r="AT141" s="320">
        <f t="shared" si="79"/>
        <v>34.5</v>
      </c>
      <c r="AU141" s="320">
        <f t="shared" si="79"/>
        <v>35.5</v>
      </c>
      <c r="AV141" s="320">
        <f t="shared" si="79"/>
        <v>36.5</v>
      </c>
      <c r="AW141" s="320">
        <f t="shared" si="79"/>
        <v>37.5</v>
      </c>
      <c r="AX141" s="320">
        <f t="shared" si="79"/>
        <v>38.5</v>
      </c>
      <c r="AY141" s="320">
        <f t="shared" si="79"/>
        <v>39.5</v>
      </c>
    </row>
    <row r="142" spans="1:51" ht="12.75" hidden="1" x14ac:dyDescent="0.2">
      <c r="A142" s="297"/>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R142" s="190"/>
      <c r="AS142" s="190"/>
    </row>
    <row r="143" spans="1:51" ht="12.75" hidden="1" x14ac:dyDescent="0.2">
      <c r="A143" s="297"/>
      <c r="B143" s="190"/>
      <c r="C143" s="190"/>
      <c r="D143" s="190"/>
      <c r="E143" s="190"/>
      <c r="F143" s="190"/>
      <c r="G143" s="190"/>
      <c r="H143" s="190">
        <v>114.63142733059399</v>
      </c>
      <c r="I143" s="190">
        <v>106.968874824043</v>
      </c>
      <c r="J143" s="190">
        <v>105.27260918901</v>
      </c>
      <c r="K143" s="190">
        <v>104.761984318213</v>
      </c>
      <c r="L143" s="190">
        <v>104.57995653007001</v>
      </c>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row>
    <row r="144" spans="1:51" ht="12.75" hidden="1" x14ac:dyDescent="0.2">
      <c r="A144" s="297"/>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row>
    <row r="145" spans="1:71" ht="12.75" hidden="1" x14ac:dyDescent="0.2">
      <c r="A145" s="297"/>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row>
    <row r="146" spans="1:71" ht="12.75" hidden="1" x14ac:dyDescent="0.2">
      <c r="A146" s="297"/>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row>
    <row r="147" spans="1:71" ht="12.75" x14ac:dyDescent="0.2">
      <c r="A147" s="297"/>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row>
    <row r="148" spans="1:71" ht="12.75" x14ac:dyDescent="0.2">
      <c r="A148" s="297"/>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row>
    <row r="149" spans="1:71" ht="12.75" x14ac:dyDescent="0.2">
      <c r="A149" s="297"/>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row>
    <row r="150" spans="1:71" ht="12.75" x14ac:dyDescent="0.2">
      <c r="A150" s="297"/>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row>
    <row r="151" spans="1:71" ht="12.75" x14ac:dyDescent="0.2">
      <c r="A151" s="297"/>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row>
    <row r="152" spans="1:71" ht="12.75" x14ac:dyDescent="0.2">
      <c r="A152" s="297"/>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row>
    <row r="153" spans="1:71" ht="12.75" x14ac:dyDescent="0.2">
      <c r="A153" s="297"/>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row>
    <row r="154" spans="1:71" ht="12.75" x14ac:dyDescent="0.2">
      <c r="A154" s="297"/>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row>
    <row r="155" spans="1:71" ht="12.75" x14ac:dyDescent="0.2">
      <c r="A155" s="297"/>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row>
    <row r="156" spans="1:71" ht="12.75" x14ac:dyDescent="0.2">
      <c r="A156" s="283"/>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3"/>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3"/>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3"/>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3"/>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3"/>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3"/>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3"/>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3"/>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3"/>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3"/>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3"/>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3"/>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3"/>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3"/>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3"/>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3"/>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3"/>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3"/>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3"/>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3"/>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3"/>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3"/>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3"/>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3"/>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3"/>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3"/>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3"/>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3"/>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3"/>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3"/>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3"/>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3"/>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3"/>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3"/>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3"/>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3"/>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3"/>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3"/>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3"/>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3"/>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3"/>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3"/>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3"/>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3"/>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3"/>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3"/>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3"/>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3"/>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3"/>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3"/>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3"/>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3"/>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50" zoomScale="80" zoomScaleSheetLayoutView="80" workbookViewId="0">
      <selection activeCell="G53" sqref="G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3" t="str">
        <f>'1. паспорт местоположение'!A5:C5</f>
        <v>Год раскрытия информации: 2024 год</v>
      </c>
      <c r="B5" s="353"/>
      <c r="C5" s="353"/>
      <c r="D5" s="353"/>
      <c r="E5" s="353"/>
      <c r="F5" s="353"/>
      <c r="G5" s="353"/>
      <c r="H5" s="353"/>
      <c r="I5" s="353"/>
      <c r="J5" s="353"/>
      <c r="K5" s="353"/>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63" t="s">
        <v>7</v>
      </c>
      <c r="B7" s="363"/>
      <c r="C7" s="363"/>
      <c r="D7" s="363"/>
      <c r="E7" s="363"/>
      <c r="F7" s="363"/>
      <c r="G7" s="363"/>
      <c r="H7" s="363"/>
      <c r="I7" s="363"/>
      <c r="J7" s="363"/>
      <c r="K7" s="363"/>
    </row>
    <row r="8" spans="1:43" ht="18.75" x14ac:dyDescent="0.25">
      <c r="A8" s="363"/>
      <c r="B8" s="363"/>
      <c r="C8" s="363"/>
      <c r="D8" s="363"/>
      <c r="E8" s="363"/>
      <c r="F8" s="363"/>
      <c r="G8" s="363"/>
      <c r="H8" s="363"/>
      <c r="I8" s="363"/>
      <c r="J8" s="363"/>
      <c r="K8" s="363"/>
    </row>
    <row r="9" spans="1:43" x14ac:dyDescent="0.25">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row>
    <row r="10" spans="1:43" x14ac:dyDescent="0.25">
      <c r="A10" s="359" t="s">
        <v>6</v>
      </c>
      <c r="B10" s="359"/>
      <c r="C10" s="359"/>
      <c r="D10" s="359"/>
      <c r="E10" s="359"/>
      <c r="F10" s="359"/>
      <c r="G10" s="359"/>
      <c r="H10" s="359"/>
      <c r="I10" s="359"/>
      <c r="J10" s="359"/>
      <c r="K10" s="359"/>
    </row>
    <row r="11" spans="1:43" ht="18.75" x14ac:dyDescent="0.25">
      <c r="A11" s="363"/>
      <c r="B11" s="363"/>
      <c r="C11" s="363"/>
      <c r="D11" s="363"/>
      <c r="E11" s="363"/>
      <c r="F11" s="363"/>
      <c r="G11" s="363"/>
      <c r="H11" s="363"/>
      <c r="I11" s="363"/>
      <c r="J11" s="363"/>
      <c r="K11" s="363"/>
    </row>
    <row r="12" spans="1:43" x14ac:dyDescent="0.25">
      <c r="A12" s="364" t="str">
        <f>'1. паспорт местоположение'!A12:C12</f>
        <v>O 24-09</v>
      </c>
      <c r="B12" s="364"/>
      <c r="C12" s="364"/>
      <c r="D12" s="364"/>
      <c r="E12" s="364"/>
      <c r="F12" s="364"/>
      <c r="G12" s="364"/>
      <c r="H12" s="364"/>
      <c r="I12" s="364"/>
      <c r="J12" s="364"/>
      <c r="K12" s="364"/>
    </row>
    <row r="13" spans="1:43" x14ac:dyDescent="0.25">
      <c r="A13" s="359" t="s">
        <v>5</v>
      </c>
      <c r="B13" s="359"/>
      <c r="C13" s="359"/>
      <c r="D13" s="359"/>
      <c r="E13" s="359"/>
      <c r="F13" s="359"/>
      <c r="G13" s="359"/>
      <c r="H13" s="359"/>
      <c r="I13" s="359"/>
      <c r="J13" s="359"/>
      <c r="K13" s="359"/>
    </row>
    <row r="14" spans="1:43" ht="18.75" x14ac:dyDescent="0.25">
      <c r="A14" s="360"/>
      <c r="B14" s="360"/>
      <c r="C14" s="360"/>
      <c r="D14" s="360"/>
      <c r="E14" s="360"/>
      <c r="F14" s="360"/>
      <c r="G14" s="360"/>
      <c r="H14" s="360"/>
      <c r="I14" s="360"/>
      <c r="J14" s="360"/>
      <c r="K14" s="360"/>
    </row>
    <row r="15" spans="1:43" x14ac:dyDescent="0.25">
      <c r="A15" s="358"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358"/>
      <c r="C15" s="358"/>
      <c r="D15" s="358"/>
      <c r="E15" s="358"/>
      <c r="F15" s="358"/>
      <c r="G15" s="358"/>
      <c r="H15" s="358"/>
      <c r="I15" s="358"/>
      <c r="J15" s="358"/>
      <c r="K15" s="358"/>
    </row>
    <row r="16" spans="1:43" x14ac:dyDescent="0.25">
      <c r="A16" s="354" t="s">
        <v>4</v>
      </c>
      <c r="B16" s="354"/>
      <c r="C16" s="354"/>
      <c r="D16" s="354"/>
      <c r="E16" s="354"/>
      <c r="F16" s="354"/>
      <c r="G16" s="354"/>
      <c r="H16" s="354"/>
      <c r="I16" s="354"/>
      <c r="J16" s="354"/>
      <c r="K16" s="354"/>
    </row>
    <row r="17" spans="1:11" ht="15.75" customHeight="1" x14ac:dyDescent="0.25"/>
    <row r="18" spans="1:11" x14ac:dyDescent="0.25">
      <c r="K18" s="24"/>
    </row>
    <row r="19" spans="1:11" ht="15.75" customHeight="1" x14ac:dyDescent="0.25">
      <c r="A19" s="417" t="s">
        <v>392</v>
      </c>
      <c r="B19" s="417"/>
      <c r="C19" s="417"/>
      <c r="D19" s="417"/>
      <c r="E19" s="417"/>
      <c r="F19" s="417"/>
      <c r="G19" s="417"/>
      <c r="H19" s="417"/>
      <c r="I19" s="417"/>
      <c r="J19" s="417"/>
      <c r="K19" s="417"/>
    </row>
    <row r="20" spans="1:11" x14ac:dyDescent="0.25">
      <c r="A20" s="35"/>
      <c r="B20" s="35"/>
    </row>
    <row r="21" spans="1:11" ht="28.5" customHeight="1" x14ac:dyDescent="0.25">
      <c r="A21" s="418" t="s">
        <v>199</v>
      </c>
      <c r="B21" s="418" t="s">
        <v>484</v>
      </c>
      <c r="C21" s="418" t="s">
        <v>351</v>
      </c>
      <c r="D21" s="418"/>
      <c r="E21" s="418"/>
      <c r="F21" s="418"/>
      <c r="G21" s="418"/>
      <c r="H21" s="418"/>
      <c r="I21" s="418" t="s">
        <v>198</v>
      </c>
      <c r="J21" s="419" t="s">
        <v>352</v>
      </c>
      <c r="K21" s="418" t="s">
        <v>197</v>
      </c>
    </row>
    <row r="22" spans="1:11" ht="58.5" customHeight="1" x14ac:dyDescent="0.25">
      <c r="A22" s="418"/>
      <c r="B22" s="418"/>
      <c r="C22" s="422" t="s">
        <v>535</v>
      </c>
      <c r="D22" s="422"/>
      <c r="E22" s="422" t="s">
        <v>9</v>
      </c>
      <c r="F22" s="422"/>
      <c r="G22" s="422" t="s">
        <v>536</v>
      </c>
      <c r="H22" s="422"/>
      <c r="I22" s="418"/>
      <c r="J22" s="420"/>
      <c r="K22" s="418"/>
    </row>
    <row r="23" spans="1:11" ht="31.5" x14ac:dyDescent="0.25">
      <c r="A23" s="418"/>
      <c r="B23" s="418"/>
      <c r="C23" s="156" t="s">
        <v>196</v>
      </c>
      <c r="D23" s="156" t="s">
        <v>195</v>
      </c>
      <c r="E23" s="156" t="s">
        <v>196</v>
      </c>
      <c r="F23" s="156" t="s">
        <v>195</v>
      </c>
      <c r="G23" s="156" t="s">
        <v>196</v>
      </c>
      <c r="H23" s="156" t="s">
        <v>195</v>
      </c>
      <c r="I23" s="418"/>
      <c r="J23" s="421"/>
      <c r="K23" s="418"/>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485</v>
      </c>
      <c r="B26" s="165" t="s">
        <v>486</v>
      </c>
      <c r="C26" s="162" t="s">
        <v>435</v>
      </c>
      <c r="D26" s="162" t="s">
        <v>435</v>
      </c>
      <c r="E26" s="173">
        <v>42859</v>
      </c>
      <c r="F26" s="173">
        <v>42859</v>
      </c>
      <c r="G26" s="162"/>
      <c r="H26" s="162"/>
      <c r="I26" s="174"/>
      <c r="J26" s="152"/>
      <c r="K26" s="153"/>
    </row>
    <row r="27" spans="1:11" ht="31.5" x14ac:dyDescent="0.25">
      <c r="A27" s="156" t="s">
        <v>487</v>
      </c>
      <c r="B27" s="165" t="s">
        <v>488</v>
      </c>
      <c r="C27" s="162" t="s">
        <v>435</v>
      </c>
      <c r="D27" s="162" t="s">
        <v>435</v>
      </c>
      <c r="E27" s="173">
        <v>42807</v>
      </c>
      <c r="F27" s="173">
        <v>42807</v>
      </c>
      <c r="G27" s="162"/>
      <c r="H27" s="162"/>
      <c r="I27" s="174"/>
      <c r="J27" s="152"/>
      <c r="K27" s="153"/>
    </row>
    <row r="28" spans="1:11" ht="63" x14ac:dyDescent="0.25">
      <c r="A28" s="156" t="s">
        <v>490</v>
      </c>
      <c r="B28" s="165" t="s">
        <v>489</v>
      </c>
      <c r="C28" s="162" t="s">
        <v>435</v>
      </c>
      <c r="D28" s="162" t="s">
        <v>435</v>
      </c>
      <c r="E28" s="173" t="s">
        <v>435</v>
      </c>
      <c r="F28" s="173" t="s">
        <v>435</v>
      </c>
      <c r="G28" s="162"/>
      <c r="H28" s="162"/>
      <c r="I28" s="174"/>
      <c r="J28" s="152"/>
      <c r="K28" s="153"/>
    </row>
    <row r="29" spans="1:11" ht="31.5" x14ac:dyDescent="0.25">
      <c r="A29" s="156" t="s">
        <v>492</v>
      </c>
      <c r="B29" s="165" t="s">
        <v>491</v>
      </c>
      <c r="C29" s="162" t="s">
        <v>435</v>
      </c>
      <c r="D29" s="162" t="s">
        <v>435</v>
      </c>
      <c r="E29" s="173" t="s">
        <v>435</v>
      </c>
      <c r="F29" s="173" t="s">
        <v>435</v>
      </c>
      <c r="G29" s="162"/>
      <c r="H29" s="162"/>
      <c r="I29" s="174"/>
      <c r="J29" s="152"/>
      <c r="K29" s="153"/>
    </row>
    <row r="30" spans="1:11" ht="31.5" x14ac:dyDescent="0.25">
      <c r="A30" s="156" t="s">
        <v>494</v>
      </c>
      <c r="B30" s="165" t="s">
        <v>493</v>
      </c>
      <c r="C30" s="162" t="s">
        <v>435</v>
      </c>
      <c r="D30" s="162" t="s">
        <v>435</v>
      </c>
      <c r="E30" s="173" t="s">
        <v>435</v>
      </c>
      <c r="F30" s="173" t="s">
        <v>435</v>
      </c>
      <c r="G30" s="162"/>
      <c r="H30" s="162"/>
      <c r="I30" s="174"/>
      <c r="J30" s="152"/>
      <c r="K30" s="153"/>
    </row>
    <row r="31" spans="1:11" ht="31.5" x14ac:dyDescent="0.25">
      <c r="A31" s="156" t="s">
        <v>496</v>
      </c>
      <c r="B31" s="165" t="s">
        <v>495</v>
      </c>
      <c r="C31" s="162" t="s">
        <v>435</v>
      </c>
      <c r="D31" s="162" t="s">
        <v>435</v>
      </c>
      <c r="E31" s="173">
        <v>41806</v>
      </c>
      <c r="F31" s="173">
        <v>41806</v>
      </c>
      <c r="G31" s="162"/>
      <c r="H31" s="162"/>
      <c r="I31" s="174"/>
      <c r="J31" s="152"/>
      <c r="K31" s="153"/>
    </row>
    <row r="32" spans="1:11" ht="31.5" x14ac:dyDescent="0.25">
      <c r="A32" s="156" t="s">
        <v>498</v>
      </c>
      <c r="B32" s="165" t="s">
        <v>497</v>
      </c>
      <c r="C32" s="162" t="s">
        <v>435</v>
      </c>
      <c r="D32" s="162" t="s">
        <v>435</v>
      </c>
      <c r="E32" s="173">
        <v>42597</v>
      </c>
      <c r="F32" s="173">
        <v>42597</v>
      </c>
      <c r="G32" s="162"/>
      <c r="H32" s="162"/>
      <c r="I32" s="174"/>
      <c r="J32" s="152"/>
      <c r="K32" s="153"/>
    </row>
    <row r="33" spans="1:11" ht="47.25" x14ac:dyDescent="0.25">
      <c r="A33" s="156" t="s">
        <v>500</v>
      </c>
      <c r="B33" s="165" t="s">
        <v>499</v>
      </c>
      <c r="C33" s="162" t="s">
        <v>435</v>
      </c>
      <c r="D33" s="162" t="s">
        <v>435</v>
      </c>
      <c r="E33" s="173">
        <v>42720</v>
      </c>
      <c r="F33" s="173">
        <v>42720</v>
      </c>
      <c r="G33" s="162"/>
      <c r="H33" s="162"/>
      <c r="I33" s="174"/>
      <c r="J33" s="152"/>
      <c r="K33" s="153"/>
    </row>
    <row r="34" spans="1:11" ht="63" x14ac:dyDescent="0.25">
      <c r="A34" s="156" t="s">
        <v>502</v>
      </c>
      <c r="B34" s="165" t="s">
        <v>501</v>
      </c>
      <c r="C34" s="162" t="s">
        <v>435</v>
      </c>
      <c r="D34" s="162" t="s">
        <v>435</v>
      </c>
      <c r="E34" s="173" t="s">
        <v>435</v>
      </c>
      <c r="F34" s="173" t="s">
        <v>435</v>
      </c>
      <c r="G34" s="162"/>
      <c r="H34" s="162"/>
      <c r="I34" s="174"/>
      <c r="J34" s="154"/>
      <c r="K34" s="154"/>
    </row>
    <row r="35" spans="1:11" ht="31.5" x14ac:dyDescent="0.25">
      <c r="A35" s="156" t="s">
        <v>503</v>
      </c>
      <c r="B35" s="165" t="s">
        <v>193</v>
      </c>
      <c r="C35" s="162" t="s">
        <v>538</v>
      </c>
      <c r="D35" s="162" t="s">
        <v>538</v>
      </c>
      <c r="E35" s="173">
        <v>42731</v>
      </c>
      <c r="F35" s="173">
        <v>42731</v>
      </c>
      <c r="G35" s="162"/>
      <c r="H35" s="162"/>
      <c r="I35" s="174"/>
      <c r="J35" s="154"/>
      <c r="K35" s="154"/>
    </row>
    <row r="36" spans="1:11" ht="31.5" x14ac:dyDescent="0.25">
      <c r="A36" s="156" t="s">
        <v>505</v>
      </c>
      <c r="B36" s="165" t="s">
        <v>504</v>
      </c>
      <c r="C36" s="162" t="s">
        <v>435</v>
      </c>
      <c r="D36" s="162" t="s">
        <v>435</v>
      </c>
      <c r="E36" s="173">
        <v>42993</v>
      </c>
      <c r="F36" s="173">
        <v>42993</v>
      </c>
      <c r="G36" s="162"/>
      <c r="H36" s="162"/>
      <c r="I36" s="174"/>
      <c r="J36" s="164"/>
      <c r="K36" s="153"/>
    </row>
    <row r="37" spans="1:11" x14ac:dyDescent="0.25">
      <c r="A37" s="156" t="s">
        <v>506</v>
      </c>
      <c r="B37" s="165" t="s">
        <v>192</v>
      </c>
      <c r="C37" s="162" t="s">
        <v>435</v>
      </c>
      <c r="D37" s="162" t="s">
        <v>435</v>
      </c>
      <c r="E37" s="173">
        <v>43054</v>
      </c>
      <c r="F37" s="173">
        <v>43305</v>
      </c>
      <c r="G37" s="162"/>
      <c r="H37" s="162"/>
      <c r="I37" s="174"/>
      <c r="J37" s="155"/>
      <c r="K37" s="153"/>
    </row>
    <row r="38" spans="1:11" x14ac:dyDescent="0.25">
      <c r="A38" s="163" t="s">
        <v>507</v>
      </c>
      <c r="B38" s="166" t="s">
        <v>191</v>
      </c>
      <c r="C38" s="162" t="s">
        <v>538</v>
      </c>
      <c r="D38" s="162" t="s">
        <v>538</v>
      </c>
      <c r="E38" s="173"/>
      <c r="F38" s="173"/>
      <c r="G38" s="162"/>
      <c r="H38" s="162"/>
      <c r="I38" s="174"/>
      <c r="J38" s="153"/>
      <c r="K38" s="153"/>
    </row>
    <row r="39" spans="1:11" ht="63" x14ac:dyDescent="0.25">
      <c r="A39" s="156" t="s">
        <v>509</v>
      </c>
      <c r="B39" s="165" t="s">
        <v>508</v>
      </c>
      <c r="C39" s="162" t="s">
        <v>538</v>
      </c>
      <c r="D39" s="162" t="s">
        <v>538</v>
      </c>
      <c r="E39" s="173">
        <v>42843</v>
      </c>
      <c r="F39" s="173">
        <v>42843</v>
      </c>
      <c r="G39" s="162"/>
      <c r="H39" s="162"/>
      <c r="I39" s="174"/>
      <c r="J39" s="153"/>
      <c r="K39" s="153"/>
    </row>
    <row r="40" spans="1:11" x14ac:dyDescent="0.25">
      <c r="A40" s="156" t="s">
        <v>511</v>
      </c>
      <c r="B40" s="165" t="s">
        <v>510</v>
      </c>
      <c r="C40" s="162">
        <v>46097</v>
      </c>
      <c r="D40" s="162">
        <v>46203</v>
      </c>
      <c r="E40" s="173">
        <v>43038</v>
      </c>
      <c r="F40" s="173">
        <v>43038</v>
      </c>
      <c r="G40" s="162"/>
      <c r="H40" s="162"/>
      <c r="I40" s="174"/>
      <c r="J40" s="153"/>
      <c r="K40" s="153"/>
    </row>
    <row r="41" spans="1:11" ht="47.25" x14ac:dyDescent="0.25">
      <c r="A41" s="156" t="s">
        <v>513</v>
      </c>
      <c r="B41" s="166" t="s">
        <v>512</v>
      </c>
      <c r="C41" s="162" t="s">
        <v>538</v>
      </c>
      <c r="D41" s="162" t="s">
        <v>538</v>
      </c>
      <c r="E41" s="173"/>
      <c r="F41" s="173"/>
      <c r="G41" s="162"/>
      <c r="H41" s="162"/>
      <c r="I41" s="174"/>
      <c r="J41" s="153"/>
      <c r="K41" s="153"/>
    </row>
    <row r="42" spans="1:11" ht="31.5" x14ac:dyDescent="0.25">
      <c r="A42" s="156" t="s">
        <v>515</v>
      </c>
      <c r="B42" s="165" t="s">
        <v>514</v>
      </c>
      <c r="C42" s="162" t="s">
        <v>538</v>
      </c>
      <c r="D42" s="162" t="s">
        <v>538</v>
      </c>
      <c r="E42" s="173">
        <v>43070</v>
      </c>
      <c r="F42" s="173">
        <v>43097</v>
      </c>
      <c r="G42" s="162"/>
      <c r="H42" s="162"/>
      <c r="I42" s="174"/>
      <c r="J42" s="153"/>
      <c r="K42" s="153"/>
    </row>
    <row r="43" spans="1:11" x14ac:dyDescent="0.25">
      <c r="A43" s="156" t="s">
        <v>516</v>
      </c>
      <c r="B43" s="165" t="s">
        <v>190</v>
      </c>
      <c r="C43" s="162">
        <v>46097</v>
      </c>
      <c r="D43" s="162">
        <v>46203</v>
      </c>
      <c r="E43" s="173">
        <v>43054</v>
      </c>
      <c r="F43" s="173">
        <v>43218</v>
      </c>
      <c r="G43" s="184"/>
      <c r="H43" s="184"/>
      <c r="I43" s="174"/>
      <c r="J43" s="153"/>
      <c r="K43" s="153"/>
    </row>
    <row r="44" spans="1:11" x14ac:dyDescent="0.25">
      <c r="A44" s="156" t="s">
        <v>517</v>
      </c>
      <c r="B44" s="165" t="s">
        <v>189</v>
      </c>
      <c r="C44" s="162">
        <v>46203</v>
      </c>
      <c r="D44" s="184">
        <v>46387</v>
      </c>
      <c r="E44" s="173">
        <v>43084</v>
      </c>
      <c r="F44" s="173">
        <v>43266</v>
      </c>
      <c r="G44" s="184"/>
      <c r="H44" s="184"/>
      <c r="I44" s="174"/>
      <c r="J44" s="153"/>
      <c r="K44" s="153"/>
    </row>
    <row r="45" spans="1:11" ht="78.75" x14ac:dyDescent="0.25">
      <c r="A45" s="156" t="s">
        <v>519</v>
      </c>
      <c r="B45" s="165" t="s">
        <v>518</v>
      </c>
      <c r="C45" s="184" t="s">
        <v>538</v>
      </c>
      <c r="D45" s="184" t="s">
        <v>538</v>
      </c>
      <c r="E45" s="173"/>
      <c r="F45" s="173"/>
      <c r="G45" s="184"/>
      <c r="H45" s="184"/>
      <c r="I45" s="174"/>
      <c r="J45" s="153"/>
      <c r="K45" s="153"/>
    </row>
    <row r="46" spans="1:11" ht="157.5" x14ac:dyDescent="0.25">
      <c r="A46" s="156" t="s">
        <v>521</v>
      </c>
      <c r="B46" s="165" t="s">
        <v>520</v>
      </c>
      <c r="C46" s="184" t="s">
        <v>538</v>
      </c>
      <c r="D46" s="184" t="s">
        <v>538</v>
      </c>
      <c r="E46" s="173">
        <v>43319</v>
      </c>
      <c r="F46" s="173">
        <v>43319</v>
      </c>
      <c r="G46" s="184"/>
      <c r="H46" s="184"/>
      <c r="I46" s="174"/>
      <c r="J46" s="153"/>
      <c r="K46" s="153"/>
    </row>
    <row r="47" spans="1:11" x14ac:dyDescent="0.25">
      <c r="A47" s="156" t="s">
        <v>531</v>
      </c>
      <c r="B47" s="165" t="s">
        <v>188</v>
      </c>
      <c r="C47" s="162">
        <v>46203</v>
      </c>
      <c r="D47" s="184">
        <v>46387</v>
      </c>
      <c r="E47" s="173">
        <v>43220</v>
      </c>
      <c r="F47" s="173">
        <v>43318</v>
      </c>
      <c r="G47" s="185"/>
      <c r="H47" s="185"/>
      <c r="I47" s="174"/>
      <c r="J47" s="153"/>
      <c r="K47" s="153"/>
    </row>
    <row r="48" spans="1:11" ht="31.5" x14ac:dyDescent="0.25">
      <c r="A48" s="156" t="s">
        <v>522</v>
      </c>
      <c r="B48" s="166" t="s">
        <v>187</v>
      </c>
      <c r="C48" s="162" t="s">
        <v>538</v>
      </c>
      <c r="D48" s="162" t="s">
        <v>538</v>
      </c>
      <c r="E48" s="173"/>
      <c r="F48" s="173"/>
      <c r="G48" s="162"/>
      <c r="H48" s="162"/>
      <c r="I48" s="174"/>
      <c r="J48" s="153"/>
      <c r="K48" s="153"/>
    </row>
    <row r="49" spans="1:11" ht="31.5" x14ac:dyDescent="0.25">
      <c r="A49" s="156" t="s">
        <v>532</v>
      </c>
      <c r="B49" s="165" t="s">
        <v>186</v>
      </c>
      <c r="C49" s="162">
        <v>46325</v>
      </c>
      <c r="D49" s="184">
        <v>46387</v>
      </c>
      <c r="E49" s="173">
        <v>43318</v>
      </c>
      <c r="F49" s="173">
        <v>43320</v>
      </c>
      <c r="G49" s="162"/>
      <c r="H49" s="162"/>
      <c r="I49" s="174"/>
      <c r="J49" s="153"/>
      <c r="K49" s="153"/>
    </row>
    <row r="50" spans="1:11" ht="78.75" x14ac:dyDescent="0.25">
      <c r="A50" s="163" t="s">
        <v>524</v>
      </c>
      <c r="B50" s="165" t="s">
        <v>523</v>
      </c>
      <c r="C50" s="162" t="s">
        <v>538</v>
      </c>
      <c r="D50" s="162" t="s">
        <v>538</v>
      </c>
      <c r="E50" s="173">
        <v>43343</v>
      </c>
      <c r="F50" s="173">
        <v>43343</v>
      </c>
      <c r="G50" s="162"/>
      <c r="H50" s="162"/>
      <c r="I50" s="174"/>
      <c r="J50" s="153"/>
      <c r="K50" s="153"/>
    </row>
    <row r="51" spans="1:11" ht="63" x14ac:dyDescent="0.25">
      <c r="A51" s="156" t="s">
        <v>526</v>
      </c>
      <c r="B51" s="165" t="s">
        <v>525</v>
      </c>
      <c r="C51" s="162" t="s">
        <v>538</v>
      </c>
      <c r="D51" s="162" t="s">
        <v>538</v>
      </c>
      <c r="E51" s="173">
        <v>43343</v>
      </c>
      <c r="F51" s="173">
        <v>43343</v>
      </c>
      <c r="G51" s="162"/>
      <c r="H51" s="162"/>
      <c r="I51" s="174"/>
      <c r="J51" s="153"/>
      <c r="K51" s="153"/>
    </row>
    <row r="52" spans="1:11" ht="63" x14ac:dyDescent="0.25">
      <c r="A52" s="156" t="s">
        <v>527</v>
      </c>
      <c r="B52" s="165" t="s">
        <v>185</v>
      </c>
      <c r="C52" s="162" t="s">
        <v>538</v>
      </c>
      <c r="D52" s="162" t="s">
        <v>538</v>
      </c>
      <c r="E52" s="173"/>
      <c r="F52" s="173"/>
      <c r="G52" s="162"/>
      <c r="H52" s="162"/>
      <c r="I52" s="174"/>
      <c r="J52" s="153"/>
      <c r="K52" s="153"/>
    </row>
    <row r="53" spans="1:11" ht="31.5" x14ac:dyDescent="0.25">
      <c r="A53" s="156" t="s">
        <v>529</v>
      </c>
      <c r="B53" s="165" t="s">
        <v>528</v>
      </c>
      <c r="C53" s="162">
        <v>46325</v>
      </c>
      <c r="D53" s="184">
        <v>46387</v>
      </c>
      <c r="E53" s="173">
        <v>43343</v>
      </c>
      <c r="F53" s="173">
        <v>43343</v>
      </c>
      <c r="G53" s="186"/>
      <c r="H53" s="186"/>
      <c r="I53" s="174"/>
      <c r="J53" s="153"/>
      <c r="K53" s="153"/>
    </row>
    <row r="54" spans="1:11" ht="31.5" x14ac:dyDescent="0.25">
      <c r="A54" s="156" t="s">
        <v>533</v>
      </c>
      <c r="B54" s="165" t="s">
        <v>184</v>
      </c>
      <c r="C54" s="162">
        <v>46325</v>
      </c>
      <c r="D54" s="184">
        <v>46387</v>
      </c>
      <c r="E54" s="173">
        <v>43353</v>
      </c>
      <c r="F54" s="173">
        <v>43353</v>
      </c>
      <c r="G54" s="186"/>
      <c r="H54" s="186"/>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2024-09-16T16:59:44Z</dcterms:modified>
</cp:coreProperties>
</file>